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embeddings/oleObject1.bin" ContentType="application/vnd.openxmlformats-officedocument.oleObject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-15" yWindow="3705" windowWidth="19440" windowHeight="1860" firstSheet="3" activeTab="3"/>
  </bookViews>
  <sheets>
    <sheet name="Tripping details  JULY" sheetId="1" state="hidden" r:id="rId1"/>
    <sheet name="List" sheetId="3" state="hidden" r:id="rId2"/>
    <sheet name="code" sheetId="4" state="hidden" r:id="rId3"/>
    <sheet name="certificate " sheetId="15" r:id="rId4"/>
    <sheet name="INDEX" sheetId="21" r:id="rId5"/>
    <sheet name="TRIP-WR-II" sheetId="8" r:id="rId6"/>
    <sheet name="AV-WR-II" sheetId="9" r:id="rId7"/>
    <sheet name="ANX-II" sheetId="16" r:id="rId8"/>
    <sheet name="Anx-III" sheetId="17" r:id="rId9"/>
    <sheet name="ANX-V" sheetId="18" r:id="rId10"/>
    <sheet name="Supporting Annex V" sheetId="20" r:id="rId11"/>
  </sheets>
  <externalReferences>
    <externalReference r:id="rId12"/>
  </externalReferences>
  <definedNames>
    <definedName name="_xlnm._FilterDatabase" localSheetId="6" hidden="1">'AV-WR-II'!$G$3:$G$116</definedName>
    <definedName name="_xlnm._FilterDatabase" localSheetId="4" hidden="1">INDEX!$G$3:$G$116</definedName>
    <definedName name="_xlnm._FilterDatabase" localSheetId="10" hidden="1">'Supporting Annex V'!$A$5:$S$14</definedName>
    <definedName name="_xlnm._FilterDatabase" localSheetId="0" hidden="1">'Tripping details  JULY'!$B$3:$M$4</definedName>
    <definedName name="_xlnm._FilterDatabase" localSheetId="5" hidden="1">'TRIP-WR-II'!$A$5:$T$219</definedName>
    <definedName name="COMPANY" localSheetId="4">#REF!</definedName>
    <definedName name="COMPANY" localSheetId="10">#REF!</definedName>
    <definedName name="COMPANY">#REF!</definedName>
    <definedName name="_xlnm.Database" localSheetId="7">#REF!</definedName>
    <definedName name="_xlnm.Database" localSheetId="8">#REF!</definedName>
    <definedName name="_xlnm.Database" localSheetId="9">#REF!</definedName>
    <definedName name="_xlnm.Database" localSheetId="3">#REF!</definedName>
    <definedName name="_xlnm.Database" localSheetId="4">#REF!</definedName>
    <definedName name="_xlnm.Database" localSheetId="10">#REF!</definedName>
    <definedName name="_xlnm.Database">#REF!</definedName>
    <definedName name="DEEMED" localSheetId="4">#REF!</definedName>
    <definedName name="DEEMED" localSheetId="10">#REF!</definedName>
    <definedName name="DEEMED">#REF!</definedName>
    <definedName name="ELEMENT" localSheetId="4">#REF!</definedName>
    <definedName name="ELEMENT" localSheetId="10">#REF!</definedName>
    <definedName name="ELEMENT">#REF!</definedName>
    <definedName name="HRS">[1]TRAVL!$G$2</definedName>
    <definedName name="MONTH" localSheetId="4">#REF!</definedName>
    <definedName name="MONTH" localSheetId="10">#REF!</definedName>
    <definedName name="MONTH">#REF!</definedName>
    <definedName name="OTHERS" localSheetId="4">#REF!</definedName>
    <definedName name="OTHERS" localSheetId="10">#REF!</definedName>
    <definedName name="OTHERS">#REF!</definedName>
    <definedName name="PG" localSheetId="4">#REF!</definedName>
    <definedName name="PG" localSheetId="10">#REF!</definedName>
    <definedName name="PG">#REF!</definedName>
    <definedName name="_xlnm.Print_Area" localSheetId="7">'ANX-II'!$A$1:$D$17</definedName>
    <definedName name="_xlnm.Print_Area" localSheetId="3">'certificate '!$A$1:$F$108</definedName>
    <definedName name="_xlnm.Print_Area" localSheetId="10">'Supporting Annex V'!$A$1:$X$16</definedName>
    <definedName name="_xlnm.Print_Area" localSheetId="0">'Tripping details  JULY'!$A$1:$O$166</definedName>
    <definedName name="_xlnm.Print_Area" localSheetId="5">'TRIP-WR-II'!$A$1:$S$221</definedName>
    <definedName name="_xlnm.Print_Titles" localSheetId="3">'certificate '!$6:$6</definedName>
    <definedName name="_xlnm.Print_Titles" localSheetId="10">'Supporting Annex V'!$2:$5</definedName>
    <definedName name="_xlnm.Print_Titles" localSheetId="5">'TRIP-WR-II'!$2:$5</definedName>
    <definedName name="SYSTEM" localSheetId="4">#REF!</definedName>
    <definedName name="SYSTEM" localSheetId="10">#REF!</definedName>
    <definedName name="SYSTEM">#REF!</definedName>
    <definedName name="Z_8C9569C5_B726_4A17_94F3_4ACCCD0FE05B_.wvu.FilterData" localSheetId="0" hidden="1">'Tripping details  JULY'!$B$3:$M$4</definedName>
    <definedName name="Z_8C9569C5_B726_4A17_94F3_4ACCCD0FE05B_.wvu.PrintArea" localSheetId="0" hidden="1">'Tripping details  JULY'!$A$1:$O$166</definedName>
  </definedNames>
  <calcPr calcId="125725"/>
  <customWorkbookViews>
    <customWorkbookView name="CPCC - Personal View" guid="{8C9569C5-B726-4A17-94F3-4ACCCD0FE05B}" autoUpdate="1" mergeInterval="15" personalView="1" maximized="1" xWindow="1" yWindow="1" windowWidth="1024" windowHeight="543" activeSheetId="2"/>
  </customWorkbookViews>
</workbook>
</file>

<file path=xl/calcChain.xml><?xml version="1.0" encoding="utf-8"?>
<calcChain xmlns="http://schemas.openxmlformats.org/spreadsheetml/2006/main">
  <c r="D228" i="21"/>
  <c r="D226"/>
  <c r="D223"/>
  <c r="D221"/>
  <c r="E208"/>
  <c r="D208"/>
  <c r="D206"/>
  <c r="O200"/>
  <c r="O199"/>
  <c r="O198"/>
  <c r="G198"/>
  <c r="K198" s="1"/>
  <c r="F198"/>
  <c r="J198" s="1"/>
  <c r="E198"/>
  <c r="I198" s="1"/>
  <c r="L198" s="1"/>
  <c r="D198"/>
  <c r="H198" s="1"/>
  <c r="O197"/>
  <c r="G197"/>
  <c r="K197" s="1"/>
  <c r="F197"/>
  <c r="J197" s="1"/>
  <c r="E197"/>
  <c r="I197" s="1"/>
  <c r="D197"/>
  <c r="H197" s="1"/>
  <c r="O196"/>
  <c r="G196"/>
  <c r="K196" s="1"/>
  <c r="F196"/>
  <c r="J196" s="1"/>
  <c r="E196"/>
  <c r="I196" s="1"/>
  <c r="L196" s="1"/>
  <c r="D196"/>
  <c r="H196" s="1"/>
  <c r="O195"/>
  <c r="G195"/>
  <c r="K195" s="1"/>
  <c r="F195"/>
  <c r="J195" s="1"/>
  <c r="E195"/>
  <c r="I195" s="1"/>
  <c r="D195"/>
  <c r="H195" s="1"/>
  <c r="O194"/>
  <c r="G194"/>
  <c r="K194" s="1"/>
  <c r="F194"/>
  <c r="J194" s="1"/>
  <c r="E194"/>
  <c r="I194" s="1"/>
  <c r="L194" s="1"/>
  <c r="P194" s="1"/>
  <c r="D194"/>
  <c r="H194" s="1"/>
  <c r="O193"/>
  <c r="G193"/>
  <c r="K193" s="1"/>
  <c r="F193"/>
  <c r="J193" s="1"/>
  <c r="E193"/>
  <c r="I193" s="1"/>
  <c r="D193"/>
  <c r="H193" s="1"/>
  <c r="O192"/>
  <c r="O191"/>
  <c r="G191"/>
  <c r="K191" s="1"/>
  <c r="F191"/>
  <c r="J191" s="1"/>
  <c r="E191"/>
  <c r="I191" s="1"/>
  <c r="D191"/>
  <c r="H191" s="1"/>
  <c r="O190"/>
  <c r="G190"/>
  <c r="K190" s="1"/>
  <c r="F190"/>
  <c r="J190" s="1"/>
  <c r="E190"/>
  <c r="I190" s="1"/>
  <c r="L190" s="1"/>
  <c r="D190"/>
  <c r="H190" s="1"/>
  <c r="O189"/>
  <c r="G189"/>
  <c r="K189" s="1"/>
  <c r="F189"/>
  <c r="J189" s="1"/>
  <c r="E189"/>
  <c r="I189" s="1"/>
  <c r="D189"/>
  <c r="H189" s="1"/>
  <c r="O188"/>
  <c r="O187"/>
  <c r="O186"/>
  <c r="O185"/>
  <c r="G185"/>
  <c r="K185" s="1"/>
  <c r="F185"/>
  <c r="J185" s="1"/>
  <c r="E185"/>
  <c r="I185" s="1"/>
  <c r="D185"/>
  <c r="H185" s="1"/>
  <c r="O184"/>
  <c r="G184"/>
  <c r="K184" s="1"/>
  <c r="F184"/>
  <c r="J184" s="1"/>
  <c r="E184"/>
  <c r="I184" s="1"/>
  <c r="L184" s="1"/>
  <c r="D184"/>
  <c r="H184" s="1"/>
  <c r="O183"/>
  <c r="G183"/>
  <c r="K183" s="1"/>
  <c r="F183"/>
  <c r="J183" s="1"/>
  <c r="E183"/>
  <c r="I183" s="1"/>
  <c r="D183"/>
  <c r="H183" s="1"/>
  <c r="O182"/>
  <c r="G182"/>
  <c r="K182" s="1"/>
  <c r="F182"/>
  <c r="J182" s="1"/>
  <c r="E182"/>
  <c r="I182" s="1"/>
  <c r="L182" s="1"/>
  <c r="D182"/>
  <c r="H182" s="1"/>
  <c r="O181"/>
  <c r="G181"/>
  <c r="K181" s="1"/>
  <c r="F181"/>
  <c r="J181" s="1"/>
  <c r="E181"/>
  <c r="I181" s="1"/>
  <c r="D181"/>
  <c r="H181" s="1"/>
  <c r="O180"/>
  <c r="G180"/>
  <c r="K180" s="1"/>
  <c r="F180"/>
  <c r="J180" s="1"/>
  <c r="E180"/>
  <c r="I180" s="1"/>
  <c r="L180" s="1"/>
  <c r="D180"/>
  <c r="H180" s="1"/>
  <c r="O179"/>
  <c r="G179"/>
  <c r="K179" s="1"/>
  <c r="F179"/>
  <c r="J179" s="1"/>
  <c r="E179"/>
  <c r="I179" s="1"/>
  <c r="D179"/>
  <c r="H179" s="1"/>
  <c r="O178"/>
  <c r="O177"/>
  <c r="G177"/>
  <c r="K177" s="1"/>
  <c r="F177"/>
  <c r="J177" s="1"/>
  <c r="E177"/>
  <c r="I177" s="1"/>
  <c r="D177"/>
  <c r="H177" s="1"/>
  <c r="O176"/>
  <c r="G176"/>
  <c r="K176" s="1"/>
  <c r="F176"/>
  <c r="J176" s="1"/>
  <c r="E176"/>
  <c r="I176" s="1"/>
  <c r="L176" s="1"/>
  <c r="D176"/>
  <c r="H176" s="1"/>
  <c r="O175"/>
  <c r="G175"/>
  <c r="K175" s="1"/>
  <c r="F175"/>
  <c r="J175" s="1"/>
  <c r="E175"/>
  <c r="I175" s="1"/>
  <c r="D175"/>
  <c r="H175" s="1"/>
  <c r="O174"/>
  <c r="G174"/>
  <c r="K174" s="1"/>
  <c r="F174"/>
  <c r="J174" s="1"/>
  <c r="E174"/>
  <c r="I174" s="1"/>
  <c r="L174" s="1"/>
  <c r="D174"/>
  <c r="H174" s="1"/>
  <c r="O173"/>
  <c r="G173"/>
  <c r="K173" s="1"/>
  <c r="F173"/>
  <c r="J173" s="1"/>
  <c r="E173"/>
  <c r="I173" s="1"/>
  <c r="D173"/>
  <c r="H173" s="1"/>
  <c r="O172"/>
  <c r="O171"/>
  <c r="O170"/>
  <c r="G170"/>
  <c r="K170" s="1"/>
  <c r="F170"/>
  <c r="J170" s="1"/>
  <c r="E170"/>
  <c r="I170" s="1"/>
  <c r="L170" s="1"/>
  <c r="D170"/>
  <c r="H170" s="1"/>
  <c r="O169"/>
  <c r="G169"/>
  <c r="K169" s="1"/>
  <c r="F169"/>
  <c r="J169" s="1"/>
  <c r="E169"/>
  <c r="I169" s="1"/>
  <c r="D169"/>
  <c r="H169" s="1"/>
  <c r="O168"/>
  <c r="O167"/>
  <c r="O166"/>
  <c r="G166"/>
  <c r="K166" s="1"/>
  <c r="F166"/>
  <c r="J166" s="1"/>
  <c r="E166"/>
  <c r="I166" s="1"/>
  <c r="L166" s="1"/>
  <c r="D166"/>
  <c r="H166" s="1"/>
  <c r="O165"/>
  <c r="G165"/>
  <c r="K165" s="1"/>
  <c r="F165"/>
  <c r="J165" s="1"/>
  <c r="E165"/>
  <c r="I165" s="1"/>
  <c r="D165"/>
  <c r="H165" s="1"/>
  <c r="O164"/>
  <c r="G164"/>
  <c r="K164" s="1"/>
  <c r="F164"/>
  <c r="J164" s="1"/>
  <c r="E164"/>
  <c r="I164" s="1"/>
  <c r="L164" s="1"/>
  <c r="D164"/>
  <c r="H164" s="1"/>
  <c r="O163"/>
  <c r="G163"/>
  <c r="K163" s="1"/>
  <c r="O162"/>
  <c r="G162"/>
  <c r="K162" s="1"/>
  <c r="F162"/>
  <c r="J162" s="1"/>
  <c r="E162"/>
  <c r="I162" s="1"/>
  <c r="D162"/>
  <c r="H162" s="1"/>
  <c r="O161"/>
  <c r="G161"/>
  <c r="K161" s="1"/>
  <c r="F161"/>
  <c r="J161" s="1"/>
  <c r="E161"/>
  <c r="I161" s="1"/>
  <c r="D161"/>
  <c r="H161" s="1"/>
  <c r="O160"/>
  <c r="G160"/>
  <c r="K160" s="1"/>
  <c r="F160"/>
  <c r="J160" s="1"/>
  <c r="E160"/>
  <c r="I160" s="1"/>
  <c r="D160"/>
  <c r="H160" s="1"/>
  <c r="O159"/>
  <c r="G159"/>
  <c r="K159" s="1"/>
  <c r="F159"/>
  <c r="J159" s="1"/>
  <c r="E159"/>
  <c r="I159" s="1"/>
  <c r="D159"/>
  <c r="H159" s="1"/>
  <c r="O158"/>
  <c r="G158"/>
  <c r="K158" s="1"/>
  <c r="F158"/>
  <c r="J158" s="1"/>
  <c r="E158"/>
  <c r="I158" s="1"/>
  <c r="D158"/>
  <c r="H158" s="1"/>
  <c r="O157"/>
  <c r="O156"/>
  <c r="G156"/>
  <c r="K156" s="1"/>
  <c r="F156"/>
  <c r="J156" s="1"/>
  <c r="E156"/>
  <c r="I156" s="1"/>
  <c r="D156"/>
  <c r="H156" s="1"/>
  <c r="O155"/>
  <c r="O154"/>
  <c r="G154"/>
  <c r="K154" s="1"/>
  <c r="F154"/>
  <c r="J154" s="1"/>
  <c r="E154"/>
  <c r="I154" s="1"/>
  <c r="D154"/>
  <c r="H154" s="1"/>
  <c r="O153"/>
  <c r="G153"/>
  <c r="K153" s="1"/>
  <c r="F153"/>
  <c r="J153" s="1"/>
  <c r="E153"/>
  <c r="I153" s="1"/>
  <c r="D153"/>
  <c r="H153" s="1"/>
  <c r="O152"/>
  <c r="G152"/>
  <c r="K152" s="1"/>
  <c r="F152"/>
  <c r="J152" s="1"/>
  <c r="E152"/>
  <c r="I152" s="1"/>
  <c r="D152"/>
  <c r="H152" s="1"/>
  <c r="O151"/>
  <c r="O150"/>
  <c r="G150"/>
  <c r="K150" s="1"/>
  <c r="F150"/>
  <c r="J150" s="1"/>
  <c r="E150"/>
  <c r="I150" s="1"/>
  <c r="D150"/>
  <c r="H150" s="1"/>
  <c r="O149"/>
  <c r="G149"/>
  <c r="K149" s="1"/>
  <c r="F149"/>
  <c r="J149" s="1"/>
  <c r="E149"/>
  <c r="I149" s="1"/>
  <c r="D149"/>
  <c r="H149" s="1"/>
  <c r="O148"/>
  <c r="G148"/>
  <c r="K148" s="1"/>
  <c r="F148"/>
  <c r="J148" s="1"/>
  <c r="E148"/>
  <c r="I148" s="1"/>
  <c r="D148"/>
  <c r="H148" s="1"/>
  <c r="O147"/>
  <c r="G147"/>
  <c r="K147" s="1"/>
  <c r="F147"/>
  <c r="J147" s="1"/>
  <c r="E147"/>
  <c r="I147" s="1"/>
  <c r="D147"/>
  <c r="H147" s="1"/>
  <c r="O146"/>
  <c r="G146"/>
  <c r="K146" s="1"/>
  <c r="F146"/>
  <c r="J146" s="1"/>
  <c r="E146"/>
  <c r="I146" s="1"/>
  <c r="D146"/>
  <c r="H146" s="1"/>
  <c r="O145"/>
  <c r="O144"/>
  <c r="G144"/>
  <c r="K144" s="1"/>
  <c r="F144"/>
  <c r="J144" s="1"/>
  <c r="E144"/>
  <c r="I144" s="1"/>
  <c r="D144"/>
  <c r="H144" s="1"/>
  <c r="O143"/>
  <c r="G143"/>
  <c r="K143" s="1"/>
  <c r="F143"/>
  <c r="J143" s="1"/>
  <c r="E143"/>
  <c r="I143" s="1"/>
  <c r="D143"/>
  <c r="H143" s="1"/>
  <c r="O142"/>
  <c r="G142"/>
  <c r="K142" s="1"/>
  <c r="F142"/>
  <c r="J142" s="1"/>
  <c r="E142"/>
  <c r="I142" s="1"/>
  <c r="D142"/>
  <c r="H142" s="1"/>
  <c r="O141"/>
  <c r="G141"/>
  <c r="K141" s="1"/>
  <c r="F141"/>
  <c r="J141" s="1"/>
  <c r="E141"/>
  <c r="I141" s="1"/>
  <c r="D141"/>
  <c r="H141" s="1"/>
  <c r="O140"/>
  <c r="G140"/>
  <c r="K140" s="1"/>
  <c r="F140"/>
  <c r="J140" s="1"/>
  <c r="E140"/>
  <c r="I140" s="1"/>
  <c r="D140"/>
  <c r="H140" s="1"/>
  <c r="O139"/>
  <c r="G139"/>
  <c r="K139" s="1"/>
  <c r="F139"/>
  <c r="J139" s="1"/>
  <c r="E139"/>
  <c r="I139" s="1"/>
  <c r="D139"/>
  <c r="H139" s="1"/>
  <c r="O138"/>
  <c r="G138"/>
  <c r="K138" s="1"/>
  <c r="F138"/>
  <c r="J138" s="1"/>
  <c r="E138"/>
  <c r="I138" s="1"/>
  <c r="D138"/>
  <c r="H138" s="1"/>
  <c r="O137"/>
  <c r="O136"/>
  <c r="O135"/>
  <c r="G135"/>
  <c r="K135" s="1"/>
  <c r="F135"/>
  <c r="J135" s="1"/>
  <c r="E135"/>
  <c r="I135" s="1"/>
  <c r="D135"/>
  <c r="H135" s="1"/>
  <c r="O134"/>
  <c r="G134"/>
  <c r="K134" s="1"/>
  <c r="F134"/>
  <c r="J134" s="1"/>
  <c r="E134"/>
  <c r="I134" s="1"/>
  <c r="D134"/>
  <c r="H134" s="1"/>
  <c r="O133"/>
  <c r="G133"/>
  <c r="K133" s="1"/>
  <c r="F133"/>
  <c r="J133" s="1"/>
  <c r="E133"/>
  <c r="I133" s="1"/>
  <c r="D133"/>
  <c r="H133" s="1"/>
  <c r="O132"/>
  <c r="G132"/>
  <c r="K132" s="1"/>
  <c r="F132"/>
  <c r="J132" s="1"/>
  <c r="E132"/>
  <c r="I132" s="1"/>
  <c r="D132"/>
  <c r="H132" s="1"/>
  <c r="O131"/>
  <c r="G131"/>
  <c r="K131" s="1"/>
  <c r="F131"/>
  <c r="J131" s="1"/>
  <c r="E131"/>
  <c r="I131" s="1"/>
  <c r="D131"/>
  <c r="H131" s="1"/>
  <c r="O130"/>
  <c r="O129"/>
  <c r="G129"/>
  <c r="K129" s="1"/>
  <c r="F129"/>
  <c r="J129" s="1"/>
  <c r="E129"/>
  <c r="I129" s="1"/>
  <c r="D129"/>
  <c r="H129" s="1"/>
  <c r="O128"/>
  <c r="G128"/>
  <c r="K128" s="1"/>
  <c r="F128"/>
  <c r="J128" s="1"/>
  <c r="E128"/>
  <c r="I128" s="1"/>
  <c r="D128"/>
  <c r="H128" s="1"/>
  <c r="O127"/>
  <c r="G127"/>
  <c r="K127" s="1"/>
  <c r="F127"/>
  <c r="J127" s="1"/>
  <c r="E127"/>
  <c r="I127" s="1"/>
  <c r="D127"/>
  <c r="H127" s="1"/>
  <c r="O126"/>
  <c r="G126"/>
  <c r="K126" s="1"/>
  <c r="F126"/>
  <c r="J126" s="1"/>
  <c r="E126"/>
  <c r="I126" s="1"/>
  <c r="D126"/>
  <c r="H126" s="1"/>
  <c r="O125"/>
  <c r="O124"/>
  <c r="G124"/>
  <c r="K124" s="1"/>
  <c r="F124"/>
  <c r="J124" s="1"/>
  <c r="E124"/>
  <c r="I124" s="1"/>
  <c r="D124"/>
  <c r="H124" s="1"/>
  <c r="O123"/>
  <c r="G123"/>
  <c r="K123" s="1"/>
  <c r="F123"/>
  <c r="J123" s="1"/>
  <c r="E123"/>
  <c r="I123" s="1"/>
  <c r="D123"/>
  <c r="H123" s="1"/>
  <c r="O122"/>
  <c r="G122"/>
  <c r="K122" s="1"/>
  <c r="F122"/>
  <c r="J122" s="1"/>
  <c r="E122"/>
  <c r="I122" s="1"/>
  <c r="D122"/>
  <c r="H122" s="1"/>
  <c r="O121"/>
  <c r="G121"/>
  <c r="K121" s="1"/>
  <c r="F121"/>
  <c r="J121" s="1"/>
  <c r="E121"/>
  <c r="I121" s="1"/>
  <c r="D121"/>
  <c r="H121" s="1"/>
  <c r="O120"/>
  <c r="O119"/>
  <c r="G119"/>
  <c r="K119" s="1"/>
  <c r="F119"/>
  <c r="J119" s="1"/>
  <c r="E119"/>
  <c r="I119" s="1"/>
  <c r="D119"/>
  <c r="H119" s="1"/>
  <c r="D227" s="1"/>
  <c r="O118"/>
  <c r="O117"/>
  <c r="O116"/>
  <c r="O115"/>
  <c r="O114"/>
  <c r="O113"/>
  <c r="G113"/>
  <c r="K113" s="1"/>
  <c r="F113"/>
  <c r="J113" s="1"/>
  <c r="E113"/>
  <c r="I113" s="1"/>
  <c r="D113"/>
  <c r="H113" s="1"/>
  <c r="O112"/>
  <c r="O111"/>
  <c r="O110"/>
  <c r="G110"/>
  <c r="K110" s="1"/>
  <c r="F110"/>
  <c r="J110" s="1"/>
  <c r="E110"/>
  <c r="I110" s="1"/>
  <c r="D110"/>
  <c r="H110" s="1"/>
  <c r="O109"/>
  <c r="G109"/>
  <c r="K109" s="1"/>
  <c r="F109"/>
  <c r="J109" s="1"/>
  <c r="E109"/>
  <c r="I109" s="1"/>
  <c r="D109"/>
  <c r="H109" s="1"/>
  <c r="O108"/>
  <c r="O107"/>
  <c r="O106"/>
  <c r="O105"/>
  <c r="G105"/>
  <c r="K105" s="1"/>
  <c r="F105"/>
  <c r="J105" s="1"/>
  <c r="E105"/>
  <c r="I105" s="1"/>
  <c r="D105"/>
  <c r="H105" s="1"/>
  <c r="O104"/>
  <c r="G104"/>
  <c r="K104" s="1"/>
  <c r="F104"/>
  <c r="J104" s="1"/>
  <c r="E104"/>
  <c r="I104" s="1"/>
  <c r="D104"/>
  <c r="H104" s="1"/>
  <c r="O103"/>
  <c r="O102"/>
  <c r="O101"/>
  <c r="G101"/>
  <c r="K101" s="1"/>
  <c r="F101"/>
  <c r="J101" s="1"/>
  <c r="E101"/>
  <c r="I101" s="1"/>
  <c r="D101"/>
  <c r="H101" s="1"/>
  <c r="O100"/>
  <c r="G100"/>
  <c r="K100" s="1"/>
  <c r="F100"/>
  <c r="J100" s="1"/>
  <c r="E100"/>
  <c r="I100" s="1"/>
  <c r="D100"/>
  <c r="H100" s="1"/>
  <c r="O99"/>
  <c r="O98"/>
  <c r="O97"/>
  <c r="G97"/>
  <c r="K97" s="1"/>
  <c r="F97"/>
  <c r="J97" s="1"/>
  <c r="E97"/>
  <c r="I97" s="1"/>
  <c r="D97"/>
  <c r="H97" s="1"/>
  <c r="O96"/>
  <c r="G96"/>
  <c r="K96" s="1"/>
  <c r="F96"/>
  <c r="J96" s="1"/>
  <c r="E96"/>
  <c r="I96" s="1"/>
  <c r="D96"/>
  <c r="H96" s="1"/>
  <c r="O95"/>
  <c r="O94"/>
  <c r="O93"/>
  <c r="O92"/>
  <c r="G92"/>
  <c r="K92" s="1"/>
  <c r="F92"/>
  <c r="J92" s="1"/>
  <c r="E92"/>
  <c r="I92" s="1"/>
  <c r="D92"/>
  <c r="H92" s="1"/>
  <c r="O91"/>
  <c r="O90"/>
  <c r="G90"/>
  <c r="K90" s="1"/>
  <c r="F90"/>
  <c r="J90" s="1"/>
  <c r="E90"/>
  <c r="I90" s="1"/>
  <c r="D90"/>
  <c r="H90" s="1"/>
  <c r="O89"/>
  <c r="G89"/>
  <c r="K89" s="1"/>
  <c r="F89"/>
  <c r="J89" s="1"/>
  <c r="E89"/>
  <c r="I89" s="1"/>
  <c r="L89" s="1"/>
  <c r="D89"/>
  <c r="H89" s="1"/>
  <c r="O88"/>
  <c r="O87"/>
  <c r="O86"/>
  <c r="O85"/>
  <c r="O84"/>
  <c r="O83"/>
  <c r="O82"/>
  <c r="G82"/>
  <c r="K82" s="1"/>
  <c r="F82"/>
  <c r="J82" s="1"/>
  <c r="E82"/>
  <c r="I82" s="1"/>
  <c r="D82"/>
  <c r="H82" s="1"/>
  <c r="O81"/>
  <c r="G81"/>
  <c r="K81" s="1"/>
  <c r="F81"/>
  <c r="J81" s="1"/>
  <c r="E81"/>
  <c r="I81" s="1"/>
  <c r="D81"/>
  <c r="H81" s="1"/>
  <c r="O80"/>
  <c r="G80"/>
  <c r="K80" s="1"/>
  <c r="F80"/>
  <c r="J80" s="1"/>
  <c r="E80"/>
  <c r="I80" s="1"/>
  <c r="D80"/>
  <c r="H80" s="1"/>
  <c r="O79"/>
  <c r="O78"/>
  <c r="O77"/>
  <c r="G77"/>
  <c r="K77" s="1"/>
  <c r="F77"/>
  <c r="J77" s="1"/>
  <c r="E77"/>
  <c r="I77" s="1"/>
  <c r="D77"/>
  <c r="H77" s="1"/>
  <c r="O76"/>
  <c r="G76"/>
  <c r="K76" s="1"/>
  <c r="F76"/>
  <c r="J76" s="1"/>
  <c r="E76"/>
  <c r="I76" s="1"/>
  <c r="D76"/>
  <c r="H76" s="1"/>
  <c r="O75"/>
  <c r="O74"/>
  <c r="O73"/>
  <c r="O72"/>
  <c r="G72"/>
  <c r="K72" s="1"/>
  <c r="F72"/>
  <c r="J72" s="1"/>
  <c r="E72"/>
  <c r="I72" s="1"/>
  <c r="D72"/>
  <c r="H72" s="1"/>
  <c r="O71"/>
  <c r="G71"/>
  <c r="K71" s="1"/>
  <c r="F71"/>
  <c r="J71" s="1"/>
  <c r="E71"/>
  <c r="I71" s="1"/>
  <c r="D71"/>
  <c r="H71" s="1"/>
  <c r="O70"/>
  <c r="G70"/>
  <c r="K70" s="1"/>
  <c r="F70"/>
  <c r="J70" s="1"/>
  <c r="E70"/>
  <c r="I70" s="1"/>
  <c r="D70"/>
  <c r="H70" s="1"/>
  <c r="O69"/>
  <c r="G69"/>
  <c r="K69" s="1"/>
  <c r="F69"/>
  <c r="J69" s="1"/>
  <c r="E69"/>
  <c r="I69" s="1"/>
  <c r="D69"/>
  <c r="H69" s="1"/>
  <c r="O68"/>
  <c r="G68"/>
  <c r="K68" s="1"/>
  <c r="F68"/>
  <c r="J68" s="1"/>
  <c r="E68"/>
  <c r="I68" s="1"/>
  <c r="D68"/>
  <c r="H68" s="1"/>
  <c r="O67"/>
  <c r="O66"/>
  <c r="O65"/>
  <c r="O64"/>
  <c r="O63"/>
  <c r="O62"/>
  <c r="O61"/>
  <c r="G61"/>
  <c r="K61" s="1"/>
  <c r="F61"/>
  <c r="J61" s="1"/>
  <c r="E61"/>
  <c r="I61" s="1"/>
  <c r="D61"/>
  <c r="H61" s="1"/>
  <c r="O60"/>
  <c r="G60"/>
  <c r="K60" s="1"/>
  <c r="F60"/>
  <c r="J60" s="1"/>
  <c r="E60"/>
  <c r="I60" s="1"/>
  <c r="D60"/>
  <c r="H60" s="1"/>
  <c r="O59"/>
  <c r="O58"/>
  <c r="G58"/>
  <c r="K58" s="1"/>
  <c r="F58"/>
  <c r="J58" s="1"/>
  <c r="E58"/>
  <c r="I58" s="1"/>
  <c r="D58"/>
  <c r="H58" s="1"/>
  <c r="O57"/>
  <c r="G57"/>
  <c r="K57" s="1"/>
  <c r="F57"/>
  <c r="J57" s="1"/>
  <c r="E57"/>
  <c r="I57" s="1"/>
  <c r="D57"/>
  <c r="H57" s="1"/>
  <c r="O56"/>
  <c r="G56"/>
  <c r="K56" s="1"/>
  <c r="F56"/>
  <c r="J56" s="1"/>
  <c r="E56"/>
  <c r="I56" s="1"/>
  <c r="D56"/>
  <c r="H56" s="1"/>
  <c r="O55"/>
  <c r="G55"/>
  <c r="K55" s="1"/>
  <c r="F55"/>
  <c r="J55" s="1"/>
  <c r="E55"/>
  <c r="I55" s="1"/>
  <c r="D55"/>
  <c r="H55" s="1"/>
  <c r="O54"/>
  <c r="G54"/>
  <c r="K54" s="1"/>
  <c r="F54"/>
  <c r="J54" s="1"/>
  <c r="E54"/>
  <c r="I54" s="1"/>
  <c r="D54"/>
  <c r="H54" s="1"/>
  <c r="O53"/>
  <c r="O52"/>
  <c r="G52"/>
  <c r="K52" s="1"/>
  <c r="F52"/>
  <c r="J52" s="1"/>
  <c r="E52"/>
  <c r="I52" s="1"/>
  <c r="D52"/>
  <c r="H52" s="1"/>
  <c r="O51"/>
  <c r="O50"/>
  <c r="G50"/>
  <c r="K50" s="1"/>
  <c r="F50"/>
  <c r="J50" s="1"/>
  <c r="E50"/>
  <c r="I50" s="1"/>
  <c r="D50"/>
  <c r="H50" s="1"/>
  <c r="O49"/>
  <c r="G49"/>
  <c r="K49" s="1"/>
  <c r="F49"/>
  <c r="J49" s="1"/>
  <c r="E49"/>
  <c r="I49" s="1"/>
  <c r="D49"/>
  <c r="H49" s="1"/>
  <c r="O48"/>
  <c r="G48"/>
  <c r="K48" s="1"/>
  <c r="F48"/>
  <c r="J48" s="1"/>
  <c r="E48"/>
  <c r="I48" s="1"/>
  <c r="D48"/>
  <c r="H48" s="1"/>
  <c r="O47"/>
  <c r="O46"/>
  <c r="O45"/>
  <c r="G45"/>
  <c r="K45" s="1"/>
  <c r="F45"/>
  <c r="J45" s="1"/>
  <c r="E45"/>
  <c r="I45" s="1"/>
  <c r="D45"/>
  <c r="H45" s="1"/>
  <c r="O44"/>
  <c r="G44"/>
  <c r="K44" s="1"/>
  <c r="F44"/>
  <c r="J44" s="1"/>
  <c r="E44"/>
  <c r="I44" s="1"/>
  <c r="D44"/>
  <c r="H44" s="1"/>
  <c r="O43"/>
  <c r="O42"/>
  <c r="O41"/>
  <c r="O40"/>
  <c r="O39"/>
  <c r="G39"/>
  <c r="K39" s="1"/>
  <c r="F39"/>
  <c r="J39" s="1"/>
  <c r="E39"/>
  <c r="I39" s="1"/>
  <c r="D39"/>
  <c r="H39" s="1"/>
  <c r="O38"/>
  <c r="G38"/>
  <c r="K38" s="1"/>
  <c r="F38"/>
  <c r="J38" s="1"/>
  <c r="E38"/>
  <c r="I38" s="1"/>
  <c r="D38"/>
  <c r="H38" s="1"/>
  <c r="O37"/>
  <c r="O36"/>
  <c r="O35"/>
  <c r="O34"/>
  <c r="G34"/>
  <c r="K34" s="1"/>
  <c r="F34"/>
  <c r="J34" s="1"/>
  <c r="E34"/>
  <c r="I34" s="1"/>
  <c r="D34"/>
  <c r="H34" s="1"/>
  <c r="O33"/>
  <c r="O32"/>
  <c r="G32"/>
  <c r="K32" s="1"/>
  <c r="F32"/>
  <c r="J32" s="1"/>
  <c r="E32"/>
  <c r="I32" s="1"/>
  <c r="D32"/>
  <c r="H32" s="1"/>
  <c r="O31"/>
  <c r="G31"/>
  <c r="K31" s="1"/>
  <c r="F31"/>
  <c r="J31" s="1"/>
  <c r="E31"/>
  <c r="I31" s="1"/>
  <c r="D31"/>
  <c r="H31" s="1"/>
  <c r="O30"/>
  <c r="G30"/>
  <c r="K30" s="1"/>
  <c r="F30"/>
  <c r="J30" s="1"/>
  <c r="E30"/>
  <c r="I30" s="1"/>
  <c r="D30"/>
  <c r="H30" s="1"/>
  <c r="O29"/>
  <c r="G29"/>
  <c r="K29" s="1"/>
  <c r="F29"/>
  <c r="J29" s="1"/>
  <c r="E29"/>
  <c r="I29" s="1"/>
  <c r="D29"/>
  <c r="H29" s="1"/>
  <c r="O28"/>
  <c r="O27"/>
  <c r="O26"/>
  <c r="O25"/>
  <c r="O24"/>
  <c r="G24"/>
  <c r="K24" s="1"/>
  <c r="F24"/>
  <c r="J24" s="1"/>
  <c r="E24"/>
  <c r="I24" s="1"/>
  <c r="D24"/>
  <c r="H24" s="1"/>
  <c r="O23"/>
  <c r="G23"/>
  <c r="K23" s="1"/>
  <c r="F23"/>
  <c r="J23" s="1"/>
  <c r="E23"/>
  <c r="I23" s="1"/>
  <c r="D23"/>
  <c r="H23" s="1"/>
  <c r="O22"/>
  <c r="G22"/>
  <c r="K22" s="1"/>
  <c r="F22"/>
  <c r="J22" s="1"/>
  <c r="E22"/>
  <c r="I22" s="1"/>
  <c r="D22"/>
  <c r="H22" s="1"/>
  <c r="O21"/>
  <c r="O20"/>
  <c r="G20"/>
  <c r="K20" s="1"/>
  <c r="F20"/>
  <c r="J20" s="1"/>
  <c r="E20"/>
  <c r="I20" s="1"/>
  <c r="D20"/>
  <c r="H20" s="1"/>
  <c r="O19"/>
  <c r="O18"/>
  <c r="O17"/>
  <c r="O16"/>
  <c r="O15"/>
  <c r="O14"/>
  <c r="O13"/>
  <c r="O12"/>
  <c r="O11"/>
  <c r="O10"/>
  <c r="O9"/>
  <c r="O8"/>
  <c r="O7"/>
  <c r="O6"/>
  <c r="O5"/>
  <c r="G5"/>
  <c r="K5" s="1"/>
  <c r="F5"/>
  <c r="J5" s="1"/>
  <c r="E5"/>
  <c r="I5" s="1"/>
  <c r="D5"/>
  <c r="H5" s="1"/>
  <c r="O4"/>
  <c r="G4"/>
  <c r="K4" s="1"/>
  <c r="F4"/>
  <c r="J4" s="1"/>
  <c r="E4"/>
  <c r="I4" s="1"/>
  <c r="D4"/>
  <c r="H4" s="1"/>
  <c r="O3"/>
  <c r="T14" i="20"/>
  <c r="T13"/>
  <c r="T12"/>
  <c r="W11"/>
  <c r="T10"/>
  <c r="W9"/>
  <c r="T8"/>
  <c r="T7"/>
  <c r="T6"/>
  <c r="L96" i="21" l="1"/>
  <c r="L100"/>
  <c r="L104"/>
  <c r="L110"/>
  <c r="L134"/>
  <c r="L138"/>
  <c r="L140"/>
  <c r="L149"/>
  <c r="L158"/>
  <c r="L160"/>
  <c r="L162"/>
  <c r="L4"/>
  <c r="L20"/>
  <c r="P20" s="1"/>
  <c r="L22"/>
  <c r="P22" s="1"/>
  <c r="L24"/>
  <c r="P24" s="1"/>
  <c r="L30"/>
  <c r="P30" s="1"/>
  <c r="L32"/>
  <c r="P32" s="1"/>
  <c r="L34"/>
  <c r="P34" s="1"/>
  <c r="L38"/>
  <c r="P38" s="1"/>
  <c r="L44"/>
  <c r="P44" s="1"/>
  <c r="L48"/>
  <c r="P48" s="1"/>
  <c r="L50"/>
  <c r="P50" s="1"/>
  <c r="L52"/>
  <c r="P52" s="1"/>
  <c r="L54"/>
  <c r="P54" s="1"/>
  <c r="L56"/>
  <c r="P56" s="1"/>
  <c r="L58"/>
  <c r="P58" s="1"/>
  <c r="L60"/>
  <c r="P60" s="1"/>
  <c r="L68"/>
  <c r="L70"/>
  <c r="L72"/>
  <c r="L76"/>
  <c r="P76" s="1"/>
  <c r="L80"/>
  <c r="P80" s="1"/>
  <c r="L82"/>
  <c r="P82" s="1"/>
  <c r="L90"/>
  <c r="L92"/>
  <c r="P92" s="1"/>
  <c r="L121"/>
  <c r="L123"/>
  <c r="L127"/>
  <c r="P127" s="1"/>
  <c r="L129"/>
  <c r="P129" s="1"/>
  <c r="L131"/>
  <c r="P131" s="1"/>
  <c r="L133"/>
  <c r="P133" s="1"/>
  <c r="L135"/>
  <c r="P135" s="1"/>
  <c r="L139"/>
  <c r="P139" s="1"/>
  <c r="L141"/>
  <c r="L143"/>
  <c r="L147"/>
  <c r="L152"/>
  <c r="L154"/>
  <c r="L156"/>
  <c r="P180"/>
  <c r="P182"/>
  <c r="P184"/>
  <c r="P190"/>
  <c r="P196"/>
  <c r="P198"/>
  <c r="Q4"/>
  <c r="L5"/>
  <c r="P5" s="1"/>
  <c r="Q20"/>
  <c r="Q22"/>
  <c r="L23"/>
  <c r="Q24"/>
  <c r="L29"/>
  <c r="Q30"/>
  <c r="L31"/>
  <c r="Q32"/>
  <c r="Q34"/>
  <c r="Q38"/>
  <c r="L39"/>
  <c r="P39" s="1"/>
  <c r="Q44"/>
  <c r="L45"/>
  <c r="P45" s="1"/>
  <c r="Q48"/>
  <c r="L49"/>
  <c r="P49" s="1"/>
  <c r="Q50"/>
  <c r="Q52"/>
  <c r="Q54"/>
  <c r="L55"/>
  <c r="P55" s="1"/>
  <c r="Q56"/>
  <c r="L57"/>
  <c r="P57" s="1"/>
  <c r="Q58"/>
  <c r="Q60"/>
  <c r="L61"/>
  <c r="P61" s="1"/>
  <c r="Q68"/>
  <c r="L69"/>
  <c r="P69" s="1"/>
  <c r="Q70"/>
  <c r="L71"/>
  <c r="P71" s="1"/>
  <c r="Q72"/>
  <c r="Q76"/>
  <c r="L77"/>
  <c r="Q77" s="1"/>
  <c r="Q80"/>
  <c r="L81"/>
  <c r="Q81" s="1"/>
  <c r="Q82"/>
  <c r="Q90"/>
  <c r="Q92"/>
  <c r="R20"/>
  <c r="R22"/>
  <c r="P23"/>
  <c r="R24"/>
  <c r="P29"/>
  <c r="R30"/>
  <c r="P31"/>
  <c r="R32"/>
  <c r="R34"/>
  <c r="R38"/>
  <c r="R44"/>
  <c r="R48"/>
  <c r="R50"/>
  <c r="R52"/>
  <c r="R54"/>
  <c r="R56"/>
  <c r="R58"/>
  <c r="R60"/>
  <c r="R76"/>
  <c r="P77"/>
  <c r="R80"/>
  <c r="P81"/>
  <c r="R82"/>
  <c r="P89"/>
  <c r="P90"/>
  <c r="R92"/>
  <c r="P4"/>
  <c r="R4" s="1"/>
  <c r="Q23"/>
  <c r="Q29"/>
  <c r="Q31"/>
  <c r="Q39"/>
  <c r="Q45"/>
  <c r="Q49"/>
  <c r="Q55"/>
  <c r="Q57"/>
  <c r="P68"/>
  <c r="R68" s="1"/>
  <c r="P70"/>
  <c r="R70" s="1"/>
  <c r="P72"/>
  <c r="R72" s="1"/>
  <c r="Q89"/>
  <c r="R127"/>
  <c r="P134"/>
  <c r="P138"/>
  <c r="P140"/>
  <c r="P141"/>
  <c r="P143"/>
  <c r="P147"/>
  <c r="Q96"/>
  <c r="L97"/>
  <c r="P97" s="1"/>
  <c r="Q100"/>
  <c r="L101"/>
  <c r="P101" s="1"/>
  <c r="Q104"/>
  <c r="L105"/>
  <c r="P105" s="1"/>
  <c r="L109"/>
  <c r="P109" s="1"/>
  <c r="Q110"/>
  <c r="L113"/>
  <c r="P113" s="1"/>
  <c r="L119"/>
  <c r="P119" s="1"/>
  <c r="Q121"/>
  <c r="L122"/>
  <c r="P122" s="1"/>
  <c r="Q123"/>
  <c r="L124"/>
  <c r="P124" s="1"/>
  <c r="L126"/>
  <c r="P126" s="1"/>
  <c r="Q127"/>
  <c r="L128"/>
  <c r="P128" s="1"/>
  <c r="Q129"/>
  <c r="R129" s="1"/>
  <c r="Q131"/>
  <c r="R131" s="1"/>
  <c r="L132"/>
  <c r="P132" s="1"/>
  <c r="Q133"/>
  <c r="R133" s="1"/>
  <c r="Q135"/>
  <c r="R135" s="1"/>
  <c r="Q139"/>
  <c r="R139" s="1"/>
  <c r="P149"/>
  <c r="P96"/>
  <c r="P100"/>
  <c r="P104"/>
  <c r="P110"/>
  <c r="R110" s="1"/>
  <c r="P121"/>
  <c r="R121" s="1"/>
  <c r="P123"/>
  <c r="R123" s="1"/>
  <c r="Q134"/>
  <c r="Q138"/>
  <c r="Q140"/>
  <c r="L142"/>
  <c r="P142" s="1"/>
  <c r="L144"/>
  <c r="P144" s="1"/>
  <c r="L146"/>
  <c r="P146" s="1"/>
  <c r="L148"/>
  <c r="P148" s="1"/>
  <c r="L150"/>
  <c r="P150" s="1"/>
  <c r="Q183"/>
  <c r="Q141"/>
  <c r="Q143"/>
  <c r="Q147"/>
  <c r="Q149"/>
  <c r="P152"/>
  <c r="L153"/>
  <c r="P153" s="1"/>
  <c r="P154"/>
  <c r="P156"/>
  <c r="P158"/>
  <c r="L159"/>
  <c r="P159" s="1"/>
  <c r="P160"/>
  <c r="L161"/>
  <c r="P161" s="1"/>
  <c r="P162"/>
  <c r="P164"/>
  <c r="L165"/>
  <c r="P165" s="1"/>
  <c r="P166"/>
  <c r="L169"/>
  <c r="P169" s="1"/>
  <c r="P170"/>
  <c r="L173"/>
  <c r="P173" s="1"/>
  <c r="P174"/>
  <c r="L175"/>
  <c r="P175" s="1"/>
  <c r="P176"/>
  <c r="R176" s="1"/>
  <c r="L177"/>
  <c r="P177" s="1"/>
  <c r="L179"/>
  <c r="Q179" s="1"/>
  <c r="Q180"/>
  <c r="R180" s="1"/>
  <c r="L181"/>
  <c r="Q181" s="1"/>
  <c r="Q182"/>
  <c r="R182" s="1"/>
  <c r="L183"/>
  <c r="Q184"/>
  <c r="R184" s="1"/>
  <c r="L185"/>
  <c r="Q185" s="1"/>
  <c r="L189"/>
  <c r="Q189" s="1"/>
  <c r="Q190"/>
  <c r="R190" s="1"/>
  <c r="L191"/>
  <c r="Q191" s="1"/>
  <c r="L193"/>
  <c r="Q193" s="1"/>
  <c r="Q194"/>
  <c r="R194" s="1"/>
  <c r="L195"/>
  <c r="Q195" s="1"/>
  <c r="Q196"/>
  <c r="R196" s="1"/>
  <c r="L197"/>
  <c r="Q197" s="1"/>
  <c r="Q198"/>
  <c r="R198" s="1"/>
  <c r="Q152"/>
  <c r="Q154"/>
  <c r="Q156"/>
  <c r="Q158"/>
  <c r="Q160"/>
  <c r="Q162"/>
  <c r="Q164"/>
  <c r="Q166"/>
  <c r="Q170"/>
  <c r="Q174"/>
  <c r="Q176"/>
  <c r="P179"/>
  <c r="P181"/>
  <c r="P183"/>
  <c r="P185"/>
  <c r="P189"/>
  <c r="P191"/>
  <c r="P193"/>
  <c r="P195"/>
  <c r="P197"/>
  <c r="M14" i="20"/>
  <c r="L14"/>
  <c r="K14"/>
  <c r="J14"/>
  <c r="M13"/>
  <c r="L13"/>
  <c r="K13"/>
  <c r="J13"/>
  <c r="M12"/>
  <c r="L12"/>
  <c r="K12"/>
  <c r="J12"/>
  <c r="M11"/>
  <c r="L11"/>
  <c r="K11"/>
  <c r="J11"/>
  <c r="M10"/>
  <c r="L10"/>
  <c r="K10"/>
  <c r="J10"/>
  <c r="M9"/>
  <c r="L9"/>
  <c r="K9"/>
  <c r="J9"/>
  <c r="M8"/>
  <c r="L8"/>
  <c r="K8"/>
  <c r="J8"/>
  <c r="M7"/>
  <c r="L7"/>
  <c r="K7"/>
  <c r="J7"/>
  <c r="M6"/>
  <c r="L6"/>
  <c r="K6"/>
  <c r="J6"/>
  <c r="K16"/>
  <c r="M16"/>
  <c r="R164" i="21" l="1"/>
  <c r="R197"/>
  <c r="R193"/>
  <c r="R189"/>
  <c r="R185"/>
  <c r="R181"/>
  <c r="R57"/>
  <c r="R55"/>
  <c r="R49"/>
  <c r="R45"/>
  <c r="R39"/>
  <c r="Q175"/>
  <c r="Q126"/>
  <c r="R126" s="1"/>
  <c r="R104"/>
  <c r="R100"/>
  <c r="R96"/>
  <c r="Q71"/>
  <c r="R195"/>
  <c r="R191"/>
  <c r="R183"/>
  <c r="R179"/>
  <c r="R175"/>
  <c r="R158"/>
  <c r="R156"/>
  <c r="R154"/>
  <c r="R152"/>
  <c r="Q150"/>
  <c r="R150" s="1"/>
  <c r="Q148"/>
  <c r="R148" s="1"/>
  <c r="Q146"/>
  <c r="R146" s="1"/>
  <c r="Q144"/>
  <c r="R144" s="1"/>
  <c r="Q142"/>
  <c r="R142" s="1"/>
  <c r="Q177"/>
  <c r="R177" s="1"/>
  <c r="Q173"/>
  <c r="R173" s="1"/>
  <c r="Q169"/>
  <c r="R169" s="1"/>
  <c r="Q165"/>
  <c r="R165" s="1"/>
  <c r="Q161"/>
  <c r="R161" s="1"/>
  <c r="Q153"/>
  <c r="Q132"/>
  <c r="R132" s="1"/>
  <c r="Q128"/>
  <c r="R128" s="1"/>
  <c r="Q124"/>
  <c r="R124" s="1"/>
  <c r="R143"/>
  <c r="R140"/>
  <c r="R138"/>
  <c r="R134"/>
  <c r="Q119"/>
  <c r="R90"/>
  <c r="Q69"/>
  <c r="Q61"/>
  <c r="R31"/>
  <c r="R29"/>
  <c r="R23"/>
  <c r="Q5"/>
  <c r="R160"/>
  <c r="M225"/>
  <c r="R119"/>
  <c r="R174"/>
  <c r="R170"/>
  <c r="R166"/>
  <c r="R162"/>
  <c r="R153"/>
  <c r="Q159"/>
  <c r="R159" s="1"/>
  <c r="R149"/>
  <c r="R147"/>
  <c r="R141"/>
  <c r="Q122"/>
  <c r="R122" s="1"/>
  <c r="Q113"/>
  <c r="R113" s="1"/>
  <c r="Q109"/>
  <c r="R109" s="1"/>
  <c r="Q105"/>
  <c r="R105" s="1"/>
  <c r="Q101"/>
  <c r="R101" s="1"/>
  <c r="Q97"/>
  <c r="R97" s="1"/>
  <c r="R89"/>
  <c r="R81"/>
  <c r="R77"/>
  <c r="R71"/>
  <c r="R69"/>
  <c r="R61"/>
  <c r="R5"/>
  <c r="J16" i="20"/>
  <c r="L16"/>
  <c r="M226" i="21" l="1"/>
  <c r="M227" s="1"/>
  <c r="D231" i="9" l="1"/>
  <c r="D209"/>
  <c r="D211"/>
  <c r="J8" i="8" l="1"/>
  <c r="J10"/>
  <c r="M12"/>
  <c r="M14"/>
  <c r="M15"/>
  <c r="G83" i="21" s="1"/>
  <c r="K83" s="1"/>
  <c r="M16" i="8"/>
  <c r="M17"/>
  <c r="G6" i="21" s="1"/>
  <c r="K6" s="1"/>
  <c r="M18" i="8"/>
  <c r="M19"/>
  <c r="M20"/>
  <c r="M21"/>
  <c r="M22"/>
  <c r="M23"/>
  <c r="M24"/>
  <c r="M25"/>
  <c r="G42" i="21" s="1"/>
  <c r="K42" s="1"/>
  <c r="M26" i="8"/>
  <c r="M27"/>
  <c r="G120" i="21" s="1"/>
  <c r="K120" s="1"/>
  <c r="M28" i="8"/>
  <c r="M29"/>
  <c r="M30"/>
  <c r="M31"/>
  <c r="G59" i="21" s="1"/>
  <c r="K59" s="1"/>
  <c r="M32" i="8"/>
  <c r="M33"/>
  <c r="G125" i="21" s="1"/>
  <c r="K125" s="1"/>
  <c r="M34" i="8"/>
  <c r="M35"/>
  <c r="M36"/>
  <c r="G117" i="21" s="1"/>
  <c r="K117" s="1"/>
  <c r="M37" i="8"/>
  <c r="M38"/>
  <c r="G10" i="21" s="1"/>
  <c r="K10" s="1"/>
  <c r="M39" i="8"/>
  <c r="G11" i="21" s="1"/>
  <c r="K11" s="1"/>
  <c r="M40" i="8"/>
  <c r="M41"/>
  <c r="M42"/>
  <c r="M43"/>
  <c r="G172" i="21" s="1"/>
  <c r="K172" s="1"/>
  <c r="M44" i="8"/>
  <c r="M45"/>
  <c r="G200" i="21" s="1"/>
  <c r="K200" s="1"/>
  <c r="M46" i="8"/>
  <c r="M47"/>
  <c r="G187" i="21" s="1"/>
  <c r="K187" s="1"/>
  <c r="M48" i="8"/>
  <c r="M49"/>
  <c r="M50"/>
  <c r="M51"/>
  <c r="M52"/>
  <c r="M53"/>
  <c r="M54"/>
  <c r="M55"/>
  <c r="M56"/>
  <c r="M57"/>
  <c r="G151" i="21" s="1"/>
  <c r="K151" s="1"/>
  <c r="M58" i="8"/>
  <c r="M59"/>
  <c r="M60"/>
  <c r="M61"/>
  <c r="M62"/>
  <c r="M63"/>
  <c r="M64"/>
  <c r="M65"/>
  <c r="M66"/>
  <c r="M67"/>
  <c r="G74" i="21" s="1"/>
  <c r="K74" s="1"/>
  <c r="M68" i="8"/>
  <c r="M69"/>
  <c r="M70"/>
  <c r="M71"/>
  <c r="M72"/>
  <c r="M73"/>
  <c r="M74"/>
  <c r="M75"/>
  <c r="M76"/>
  <c r="M77"/>
  <c r="G118" i="21" s="1"/>
  <c r="K118" s="1"/>
  <c r="M78" i="8"/>
  <c r="M79"/>
  <c r="M80"/>
  <c r="G33" i="21" s="1"/>
  <c r="K33" s="1"/>
  <c r="M81" i="8"/>
  <c r="M82"/>
  <c r="M83"/>
  <c r="M84"/>
  <c r="M85"/>
  <c r="M86"/>
  <c r="G35" i="21" s="1"/>
  <c r="K35" s="1"/>
  <c r="M87" i="8"/>
  <c r="G103" i="21" s="1"/>
  <c r="K103" s="1"/>
  <c r="M88" i="8"/>
  <c r="M89"/>
  <c r="G114" i="21" s="1"/>
  <c r="K114" s="1"/>
  <c r="M90" i="8"/>
  <c r="M91"/>
  <c r="M92"/>
  <c r="M93"/>
  <c r="M94"/>
  <c r="M95"/>
  <c r="J96"/>
  <c r="J98"/>
  <c r="D47" i="21" s="1"/>
  <c r="H47" s="1"/>
  <c r="J100" i="8"/>
  <c r="J102"/>
  <c r="J104"/>
  <c r="D168" i="21" s="1"/>
  <c r="H168" s="1"/>
  <c r="J106" i="8"/>
  <c r="D88" i="21" s="1"/>
  <c r="H88" s="1"/>
  <c r="J108" i="8"/>
  <c r="J110"/>
  <c r="J112"/>
  <c r="J114"/>
  <c r="D9" i="21" s="1"/>
  <c r="H9" s="1"/>
  <c r="J116" i="8"/>
  <c r="J118"/>
  <c r="J120"/>
  <c r="J122"/>
  <c r="D137" i="21" s="1"/>
  <c r="H137" s="1"/>
  <c r="J124" i="8"/>
  <c r="J126"/>
  <c r="J128"/>
  <c r="J130"/>
  <c r="J132"/>
  <c r="D14" i="21" s="1"/>
  <c r="H14" s="1"/>
  <c r="J134" i="8"/>
  <c r="D40" i="21" s="1"/>
  <c r="H40" s="1"/>
  <c r="J136" i="8"/>
  <c r="J138"/>
  <c r="J140"/>
  <c r="D155" i="21" s="1"/>
  <c r="H155" s="1"/>
  <c r="J142" i="8"/>
  <c r="J144"/>
  <c r="K145"/>
  <c r="J146"/>
  <c r="D99" i="21" s="1"/>
  <c r="H99" s="1"/>
  <c r="J148" i="8"/>
  <c r="D111" i="21" s="1"/>
  <c r="H111" s="1"/>
  <c r="J150" i="8"/>
  <c r="J152"/>
  <c r="J154"/>
  <c r="J158"/>
  <c r="D78" i="21" s="1"/>
  <c r="H78" s="1"/>
  <c r="J160" i="8"/>
  <c r="D91" i="21" s="1"/>
  <c r="H91" s="1"/>
  <c r="J162" i="8"/>
  <c r="J164"/>
  <c r="J166"/>
  <c r="J168"/>
  <c r="J170"/>
  <c r="J172"/>
  <c r="J174"/>
  <c r="D3" i="21" s="1"/>
  <c r="J176" i="8"/>
  <c r="J178"/>
  <c r="J180"/>
  <c r="J182"/>
  <c r="J184"/>
  <c r="J186"/>
  <c r="J188"/>
  <c r="J190"/>
  <c r="J192"/>
  <c r="J194"/>
  <c r="J196"/>
  <c r="D53" i="21" s="1"/>
  <c r="H53" s="1"/>
  <c r="J198" i="8"/>
  <c r="J200"/>
  <c r="J202"/>
  <c r="J204"/>
  <c r="J206"/>
  <c r="J208"/>
  <c r="J210"/>
  <c r="D85" i="21" s="1"/>
  <c r="H85" s="1"/>
  <c r="J212" i="8"/>
  <c r="J214"/>
  <c r="K215"/>
  <c r="K216"/>
  <c r="K217"/>
  <c r="J218"/>
  <c r="D86" i="21" s="1"/>
  <c r="H86" s="1"/>
  <c r="K6" i="8"/>
  <c r="H3" i="21" l="1"/>
  <c r="G63"/>
  <c r="K63" s="1"/>
  <c r="D28"/>
  <c r="H28" s="1"/>
  <c r="G115"/>
  <c r="K115" s="1"/>
  <c r="G66"/>
  <c r="K66" s="1"/>
  <c r="G65"/>
  <c r="K65" s="1"/>
  <c r="G15"/>
  <c r="K15" s="1"/>
  <c r="G7"/>
  <c r="K7" s="1"/>
  <c r="G51"/>
  <c r="K51" s="1"/>
  <c r="G43"/>
  <c r="K43" s="1"/>
  <c r="M13" i="8"/>
  <c r="J13"/>
  <c r="J12"/>
  <c r="D62" i="21" s="1"/>
  <c r="H62" s="1"/>
  <c r="J14" i="8"/>
  <c r="J16"/>
  <c r="J18"/>
  <c r="J20"/>
  <c r="J22"/>
  <c r="J24"/>
  <c r="D7" i="21" s="1"/>
  <c r="H7" s="1"/>
  <c r="J26" i="8"/>
  <c r="D84" i="21" s="1"/>
  <c r="H84" s="1"/>
  <c r="J28" i="8"/>
  <c r="J30"/>
  <c r="J32"/>
  <c r="J34"/>
  <c r="J36"/>
  <c r="D117" i="21" s="1"/>
  <c r="H117" s="1"/>
  <c r="J38" i="8"/>
  <c r="D10" i="21" s="1"/>
  <c r="H10" s="1"/>
  <c r="J40" i="8"/>
  <c r="J42"/>
  <c r="D178" i="21" s="1"/>
  <c r="H178" s="1"/>
  <c r="J44" i="8"/>
  <c r="J46"/>
  <c r="J48"/>
  <c r="J50"/>
  <c r="J52"/>
  <c r="J54"/>
  <c r="J56"/>
  <c r="J58"/>
  <c r="J60"/>
  <c r="J62"/>
  <c r="J64"/>
  <c r="J66"/>
  <c r="J68"/>
  <c r="D75" i="21" s="1"/>
  <c r="H75" s="1"/>
  <c r="J70" i="8"/>
  <c r="J72"/>
  <c r="D37" i="21" s="1"/>
  <c r="H37" s="1"/>
  <c r="J74" i="8"/>
  <c r="J76"/>
  <c r="J78"/>
  <c r="J80"/>
  <c r="D33" i="21" s="1"/>
  <c r="H33" s="1"/>
  <c r="J82" i="8"/>
  <c r="J84"/>
  <c r="J86"/>
  <c r="D35" i="21" s="1"/>
  <c r="H35" s="1"/>
  <c r="J88" i="8"/>
  <c r="J90"/>
  <c r="J92"/>
  <c r="J94"/>
  <c r="J6"/>
  <c r="L12"/>
  <c r="L14"/>
  <c r="L16"/>
  <c r="L18"/>
  <c r="L20"/>
  <c r="L22"/>
  <c r="L24"/>
  <c r="L26"/>
  <c r="L28"/>
  <c r="L30"/>
  <c r="L32"/>
  <c r="L34"/>
  <c r="L36"/>
  <c r="F117" i="21" s="1"/>
  <c r="J117" s="1"/>
  <c r="L38" i="8"/>
  <c r="F10" i="21" s="1"/>
  <c r="J10" s="1"/>
  <c r="L40" i="8"/>
  <c r="L42"/>
  <c r="L44"/>
  <c r="L46"/>
  <c r="L48"/>
  <c r="L50"/>
  <c r="L52"/>
  <c r="L54"/>
  <c r="L56"/>
  <c r="L58"/>
  <c r="L60"/>
  <c r="L62"/>
  <c r="L64"/>
  <c r="L66"/>
  <c r="L68"/>
  <c r="L70"/>
  <c r="L72"/>
  <c r="L74"/>
  <c r="L76"/>
  <c r="L78"/>
  <c r="L80"/>
  <c r="F33" i="21" s="1"/>
  <c r="J33" s="1"/>
  <c r="L82" i="8"/>
  <c r="L84"/>
  <c r="L86"/>
  <c r="F35" i="21" s="1"/>
  <c r="J35" s="1"/>
  <c r="L88" i="8"/>
  <c r="L90"/>
  <c r="L92"/>
  <c r="L94"/>
  <c r="M219"/>
  <c r="G171" i="21" s="1"/>
  <c r="K171" s="1"/>
  <c r="K219" i="8"/>
  <c r="E171" i="21" s="1"/>
  <c r="I171" s="1"/>
  <c r="M213" i="8"/>
  <c r="K213"/>
  <c r="M211"/>
  <c r="G25" i="21" s="1"/>
  <c r="K25" s="1"/>
  <c r="K211" i="8"/>
  <c r="E25" i="21" s="1"/>
  <c r="I25" s="1"/>
  <c r="M209" i="8"/>
  <c r="G108" i="21" s="1"/>
  <c r="K108" s="1"/>
  <c r="K209" i="8"/>
  <c r="E108" i="21" s="1"/>
  <c r="I108" s="1"/>
  <c r="M207" i="8"/>
  <c r="G87" i="21" s="1"/>
  <c r="K87" s="1"/>
  <c r="K207" i="8"/>
  <c r="M205"/>
  <c r="K205"/>
  <c r="M203"/>
  <c r="K203"/>
  <c r="M201"/>
  <c r="K201"/>
  <c r="M199"/>
  <c r="K199"/>
  <c r="M197"/>
  <c r="K197"/>
  <c r="M195"/>
  <c r="G21" i="21" s="1"/>
  <c r="K21" s="1"/>
  <c r="K195" i="8"/>
  <c r="M193"/>
  <c r="K193"/>
  <c r="M191"/>
  <c r="K191"/>
  <c r="M189"/>
  <c r="K189"/>
  <c r="M187"/>
  <c r="K187"/>
  <c r="M185"/>
  <c r="K185"/>
  <c r="M183"/>
  <c r="G17" i="21" s="1"/>
  <c r="K17" s="1"/>
  <c r="K183" i="8"/>
  <c r="E17" i="21" s="1"/>
  <c r="I17" s="1"/>
  <c r="M181" i="8"/>
  <c r="K181"/>
  <c r="M179"/>
  <c r="K179"/>
  <c r="M177"/>
  <c r="G95" i="21" s="1"/>
  <c r="K95" s="1"/>
  <c r="K177" i="8"/>
  <c r="M175"/>
  <c r="G16" i="21" s="1"/>
  <c r="K16" s="1"/>
  <c r="K175" i="8"/>
  <c r="E16" i="21" s="1"/>
  <c r="I16" s="1"/>
  <c r="M173" i="8"/>
  <c r="G102" i="21" s="1"/>
  <c r="K102" s="1"/>
  <c r="K173" i="8"/>
  <c r="E102" i="21" s="1"/>
  <c r="I102" s="1"/>
  <c r="M171" i="8"/>
  <c r="K171"/>
  <c r="M169"/>
  <c r="K169"/>
  <c r="M167"/>
  <c r="K167"/>
  <c r="M165"/>
  <c r="K165"/>
  <c r="M163"/>
  <c r="K163"/>
  <c r="M161"/>
  <c r="K161"/>
  <c r="M159"/>
  <c r="K159"/>
  <c r="M157"/>
  <c r="G13" i="21" s="1"/>
  <c r="K13" s="1"/>
  <c r="K157" i="8"/>
  <c r="E13" i="21" s="1"/>
  <c r="I13" s="1"/>
  <c r="M155" i="8"/>
  <c r="K155"/>
  <c r="M153"/>
  <c r="G112" i="21" s="1"/>
  <c r="K112" s="1"/>
  <c r="K153" i="8"/>
  <c r="E112" i="21" s="1"/>
  <c r="I112" s="1"/>
  <c r="M151" i="8"/>
  <c r="G116" i="21" s="1"/>
  <c r="K116" s="1"/>
  <c r="K151" i="8"/>
  <c r="M149"/>
  <c r="K149"/>
  <c r="M147"/>
  <c r="K147"/>
  <c r="M143"/>
  <c r="G130" i="21" s="1"/>
  <c r="K130" s="1"/>
  <c r="K143" i="8"/>
  <c r="E130" i="21" s="1"/>
  <c r="I130" s="1"/>
  <c r="M141" i="8"/>
  <c r="G145" i="21" s="1"/>
  <c r="K145" s="1"/>
  <c r="K141" i="8"/>
  <c r="E145" i="21" s="1"/>
  <c r="I145" s="1"/>
  <c r="M139" i="8"/>
  <c r="K139"/>
  <c r="M137"/>
  <c r="G98" i="21" s="1"/>
  <c r="K98" s="1"/>
  <c r="K137" i="8"/>
  <c r="E98" i="21" s="1"/>
  <c r="I98" s="1"/>
  <c r="M135" i="8"/>
  <c r="K135"/>
  <c r="M133"/>
  <c r="G157" i="21" s="1"/>
  <c r="K157" s="1"/>
  <c r="K133" i="8"/>
  <c r="E157" i="21" s="1"/>
  <c r="I157" s="1"/>
  <c r="M131" i="8"/>
  <c r="K131"/>
  <c r="M129"/>
  <c r="K129"/>
  <c r="M127"/>
  <c r="G192" i="21" s="1"/>
  <c r="K192" s="1"/>
  <c r="K127" i="8"/>
  <c r="M125"/>
  <c r="K125"/>
  <c r="M123"/>
  <c r="G188" i="21" s="1"/>
  <c r="K188" s="1"/>
  <c r="K123" i="8"/>
  <c r="M121"/>
  <c r="G26" i="21" s="1"/>
  <c r="K26" s="1"/>
  <c r="K121" i="8"/>
  <c r="E26" i="21" s="1"/>
  <c r="I26" s="1"/>
  <c r="M119" i="8"/>
  <c r="G199" i="21" s="1"/>
  <c r="K199" s="1"/>
  <c r="K119" i="8"/>
  <c r="M117"/>
  <c r="K117"/>
  <c r="M115"/>
  <c r="K115"/>
  <c r="M113"/>
  <c r="G8" i="21" s="1"/>
  <c r="K8" s="1"/>
  <c r="K113" i="8"/>
  <c r="E8" i="21" s="1"/>
  <c r="I8" s="1"/>
  <c r="M111" i="8"/>
  <c r="K111"/>
  <c r="M109"/>
  <c r="K109"/>
  <c r="M107"/>
  <c r="K107"/>
  <c r="M105"/>
  <c r="K105"/>
  <c r="M103"/>
  <c r="G167" i="21" s="1"/>
  <c r="K167" s="1"/>
  <c r="K103" i="8"/>
  <c r="M101"/>
  <c r="K101"/>
  <c r="M99"/>
  <c r="G107" i="21" s="1"/>
  <c r="K107" s="1"/>
  <c r="K99" i="8"/>
  <c r="M97"/>
  <c r="G136" i="21" s="1"/>
  <c r="K136" s="1"/>
  <c r="K97" i="8"/>
  <c r="M11"/>
  <c r="G64" i="21" s="1"/>
  <c r="K64" s="1"/>
  <c r="K11" i="8"/>
  <c r="M9"/>
  <c r="K9"/>
  <c r="L7"/>
  <c r="F163" i="21" s="1"/>
  <c r="J163" s="1"/>
  <c r="J7" i="8"/>
  <c r="D163" i="21" s="1"/>
  <c r="H163" s="1"/>
  <c r="M218" i="8"/>
  <c r="G86" i="21" s="1"/>
  <c r="K86" s="1"/>
  <c r="K218" i="8"/>
  <c r="E86" i="21" s="1"/>
  <c r="I86" s="1"/>
  <c r="L216" i="8"/>
  <c r="J216"/>
  <c r="D18" i="21" s="1"/>
  <c r="H18" s="1"/>
  <c r="M214" i="8"/>
  <c r="K214"/>
  <c r="M212"/>
  <c r="K212"/>
  <c r="M210"/>
  <c r="G85" i="21" s="1"/>
  <c r="K85" s="1"/>
  <c r="K210" i="8"/>
  <c r="E85" i="21" s="1"/>
  <c r="I85" s="1"/>
  <c r="M208" i="8"/>
  <c r="G107" i="9" s="1"/>
  <c r="K107" s="1"/>
  <c r="K208" i="8"/>
  <c r="M206"/>
  <c r="K206"/>
  <c r="M204"/>
  <c r="K204"/>
  <c r="M202"/>
  <c r="K202"/>
  <c r="M200"/>
  <c r="G73" i="21" s="1"/>
  <c r="K73" s="1"/>
  <c r="K200" i="8"/>
  <c r="E73" i="21" s="1"/>
  <c r="I73" s="1"/>
  <c r="M198" i="8"/>
  <c r="K198"/>
  <c r="M196"/>
  <c r="G53" i="21" s="1"/>
  <c r="K53" s="1"/>
  <c r="K196" i="8"/>
  <c r="E53" i="21" s="1"/>
  <c r="I53" s="1"/>
  <c r="M194" i="8"/>
  <c r="K194"/>
  <c r="M192"/>
  <c r="K192"/>
  <c r="M190"/>
  <c r="K190"/>
  <c r="M188"/>
  <c r="K188"/>
  <c r="M186"/>
  <c r="G28" i="21" s="1"/>
  <c r="K28" s="1"/>
  <c r="K186" i="8"/>
  <c r="E28" i="21" s="1"/>
  <c r="I28" s="1"/>
  <c r="M184" i="8"/>
  <c r="G18" i="21" s="1"/>
  <c r="K18" s="1"/>
  <c r="K184" i="8"/>
  <c r="E18" i="21" s="1"/>
  <c r="I18" s="1"/>
  <c r="M182" i="8"/>
  <c r="K182"/>
  <c r="M180"/>
  <c r="G95" i="9" s="1"/>
  <c r="K95" s="1"/>
  <c r="K180" i="8"/>
  <c r="M178"/>
  <c r="K178"/>
  <c r="M176"/>
  <c r="K176"/>
  <c r="M174"/>
  <c r="G3" i="21" s="1"/>
  <c r="K174" i="8"/>
  <c r="E3" i="21" s="1"/>
  <c r="M172" i="8"/>
  <c r="K172"/>
  <c r="M170"/>
  <c r="G79" i="21" s="1"/>
  <c r="K79" s="1"/>
  <c r="K170" i="8"/>
  <c r="M168"/>
  <c r="K168"/>
  <c r="M166"/>
  <c r="G94" i="9" s="1"/>
  <c r="K94" s="1"/>
  <c r="K166" i="8"/>
  <c r="M164"/>
  <c r="K164"/>
  <c r="M162"/>
  <c r="G106" i="9" s="1"/>
  <c r="K106" s="1"/>
  <c r="K162" i="8"/>
  <c r="M160"/>
  <c r="G91" i="21" s="1"/>
  <c r="K91" s="1"/>
  <c r="K160" i="8"/>
  <c r="E91" i="21" s="1"/>
  <c r="I91" s="1"/>
  <c r="M158" i="8"/>
  <c r="G78" i="21" s="1"/>
  <c r="K78" s="1"/>
  <c r="K158" i="8"/>
  <c r="E78" i="21" s="1"/>
  <c r="I78" s="1"/>
  <c r="L156" i="8"/>
  <c r="J156"/>
  <c r="M154"/>
  <c r="K154"/>
  <c r="M152"/>
  <c r="K152"/>
  <c r="M150"/>
  <c r="K150"/>
  <c r="M148"/>
  <c r="G111" i="21" s="1"/>
  <c r="K111" s="1"/>
  <c r="K148" i="8"/>
  <c r="E111" i="21" s="1"/>
  <c r="I111" s="1"/>
  <c r="M146" i="8"/>
  <c r="G99" i="21" s="1"/>
  <c r="K99" s="1"/>
  <c r="K146" i="8"/>
  <c r="E99" i="21" s="1"/>
  <c r="I99" s="1"/>
  <c r="M144" i="8"/>
  <c r="K144"/>
  <c r="M142"/>
  <c r="G84" i="9" s="1"/>
  <c r="K84" s="1"/>
  <c r="K142" i="8"/>
  <c r="M140"/>
  <c r="G155" i="21" s="1"/>
  <c r="K155" s="1"/>
  <c r="K140" i="8"/>
  <c r="E155" i="21" s="1"/>
  <c r="I155" s="1"/>
  <c r="M138" i="8"/>
  <c r="K138"/>
  <c r="M136"/>
  <c r="K136"/>
  <c r="M134"/>
  <c r="G40" i="21" s="1"/>
  <c r="K40" s="1"/>
  <c r="K134" i="8"/>
  <c r="E40" i="21" s="1"/>
  <c r="I40" s="1"/>
  <c r="M132" i="8"/>
  <c r="G14" i="21" s="1"/>
  <c r="K14" s="1"/>
  <c r="K132" i="8"/>
  <c r="E14" i="21" s="1"/>
  <c r="I14" s="1"/>
  <c r="M130" i="8"/>
  <c r="G12" i="21" s="1"/>
  <c r="K12" s="1"/>
  <c r="K130" i="8"/>
  <c r="E12" i="21" s="1"/>
  <c r="I12" s="1"/>
  <c r="M128" i="8"/>
  <c r="K128"/>
  <c r="M126"/>
  <c r="G41" i="9" s="1"/>
  <c r="K41" s="1"/>
  <c r="K126" i="8"/>
  <c r="M124"/>
  <c r="G27" i="21" s="1"/>
  <c r="K27" s="1"/>
  <c r="K124" i="8"/>
  <c r="E27" i="21" s="1"/>
  <c r="I27" s="1"/>
  <c r="M122" i="8"/>
  <c r="G137" i="21" s="1"/>
  <c r="K137" s="1"/>
  <c r="K122" i="8"/>
  <c r="E137" i="21" s="1"/>
  <c r="I137" s="1"/>
  <c r="M120" i="8"/>
  <c r="K120"/>
  <c r="M118"/>
  <c r="K118"/>
  <c r="M116"/>
  <c r="G75" i="21" s="1"/>
  <c r="K75" s="1"/>
  <c r="K116" i="8"/>
  <c r="M114"/>
  <c r="G9" i="21" s="1"/>
  <c r="K9" s="1"/>
  <c r="K114" i="8"/>
  <c r="E9" i="21" s="1"/>
  <c r="I9" s="1"/>
  <c r="M112" i="8"/>
  <c r="G189" i="9" s="1"/>
  <c r="K189" s="1"/>
  <c r="K112" i="8"/>
  <c r="M110"/>
  <c r="G37" i="9" s="1"/>
  <c r="K37" s="1"/>
  <c r="K110" i="8"/>
  <c r="M108"/>
  <c r="G46" i="9" s="1"/>
  <c r="K46" s="1"/>
  <c r="K108" i="8"/>
  <c r="M106"/>
  <c r="G88" i="21" s="1"/>
  <c r="K88" s="1"/>
  <c r="K106" i="8"/>
  <c r="E88" i="21" s="1"/>
  <c r="I88" s="1"/>
  <c r="M104" i="8"/>
  <c r="G168" i="21" s="1"/>
  <c r="K168" s="1"/>
  <c r="K104" i="8"/>
  <c r="E168" i="21" s="1"/>
  <c r="I168" s="1"/>
  <c r="M102" i="8"/>
  <c r="K102"/>
  <c r="M100"/>
  <c r="G93" i="9" s="1"/>
  <c r="K93" s="1"/>
  <c r="K100" i="8"/>
  <c r="M98"/>
  <c r="G47" i="21" s="1"/>
  <c r="K47" s="1"/>
  <c r="K98" i="8"/>
  <c r="E47" i="21" s="1"/>
  <c r="I47" s="1"/>
  <c r="M96" i="8"/>
  <c r="G36" i="21" s="1"/>
  <c r="K36" s="1"/>
  <c r="K96" i="8"/>
  <c r="M10"/>
  <c r="G178" i="21" s="1"/>
  <c r="K178" s="1"/>
  <c r="K10" i="8"/>
  <c r="M8"/>
  <c r="G62" i="21" s="1"/>
  <c r="K62" s="1"/>
  <c r="K8" i="8"/>
  <c r="L13"/>
  <c r="J15"/>
  <c r="D83" i="21" s="1"/>
  <c r="H83" s="1"/>
  <c r="L15" i="8"/>
  <c r="F83" i="21" s="1"/>
  <c r="J83" s="1"/>
  <c r="J17" i="8"/>
  <c r="D6" i="21" s="1"/>
  <c r="H6" s="1"/>
  <c r="L17" i="8"/>
  <c r="F6" i="21" s="1"/>
  <c r="J6" s="1"/>
  <c r="J19" i="8"/>
  <c r="L19"/>
  <c r="J21"/>
  <c r="L21"/>
  <c r="J23"/>
  <c r="L23"/>
  <c r="J25"/>
  <c r="D42" i="21" s="1"/>
  <c r="H42" s="1"/>
  <c r="L25" i="8"/>
  <c r="F42" i="21" s="1"/>
  <c r="J42" s="1"/>
  <c r="J27" i="8"/>
  <c r="D120" i="21" s="1"/>
  <c r="H120" s="1"/>
  <c r="L27" i="8"/>
  <c r="F120" i="21" s="1"/>
  <c r="J120" s="1"/>
  <c r="J29" i="8"/>
  <c r="L29"/>
  <c r="J31"/>
  <c r="D59" i="21" s="1"/>
  <c r="H59" s="1"/>
  <c r="L31" i="8"/>
  <c r="F59" i="21" s="1"/>
  <c r="J59" s="1"/>
  <c r="J33" i="8"/>
  <c r="D125" i="21" s="1"/>
  <c r="H125" s="1"/>
  <c r="L33" i="8"/>
  <c r="F125" i="21" s="1"/>
  <c r="J125" s="1"/>
  <c r="J35" i="8"/>
  <c r="L35"/>
  <c r="J37"/>
  <c r="L37"/>
  <c r="J39"/>
  <c r="D11" i="21" s="1"/>
  <c r="H11" s="1"/>
  <c r="L39" i="8"/>
  <c r="F11" i="21" s="1"/>
  <c r="J11" s="1"/>
  <c r="J41" i="8"/>
  <c r="L41"/>
  <c r="J43"/>
  <c r="D172" i="21" s="1"/>
  <c r="H172" s="1"/>
  <c r="L43" i="8"/>
  <c r="F172" i="21" s="1"/>
  <c r="J172" s="1"/>
  <c r="J45" i="8"/>
  <c r="D200" i="21" s="1"/>
  <c r="H200" s="1"/>
  <c r="L45" i="8"/>
  <c r="F200" i="21" s="1"/>
  <c r="J200" s="1"/>
  <c r="J47" i="8"/>
  <c r="L47"/>
  <c r="F187" i="21" s="1"/>
  <c r="J187" s="1"/>
  <c r="J49" i="8"/>
  <c r="L49"/>
  <c r="J51"/>
  <c r="L51"/>
  <c r="J53"/>
  <c r="L53"/>
  <c r="J55"/>
  <c r="L55"/>
  <c r="J57"/>
  <c r="D151" i="21" s="1"/>
  <c r="H151" s="1"/>
  <c r="L57" i="8"/>
  <c r="F151" i="21" s="1"/>
  <c r="J151" s="1"/>
  <c r="J59" i="8"/>
  <c r="L59"/>
  <c r="J61"/>
  <c r="L61"/>
  <c r="F66" i="9" s="1"/>
  <c r="J66" s="1"/>
  <c r="J63" i="8"/>
  <c r="L63"/>
  <c r="J65"/>
  <c r="L65"/>
  <c r="J67"/>
  <c r="D74" i="21" s="1"/>
  <c r="H74" s="1"/>
  <c r="L67" i="8"/>
  <c r="F74" i="21" s="1"/>
  <c r="J74" s="1"/>
  <c r="J69" i="8"/>
  <c r="L69"/>
  <c r="J71"/>
  <c r="L71"/>
  <c r="J73"/>
  <c r="D106" i="21" s="1"/>
  <c r="H106" s="1"/>
  <c r="L73" i="8"/>
  <c r="J75"/>
  <c r="L75"/>
  <c r="J77"/>
  <c r="D118" i="21" s="1"/>
  <c r="H118" s="1"/>
  <c r="L77" i="8"/>
  <c r="F118" i="21" s="1"/>
  <c r="J118" s="1"/>
  <c r="J79" i="8"/>
  <c r="L79"/>
  <c r="J81"/>
  <c r="L81"/>
  <c r="J83"/>
  <c r="L83"/>
  <c r="J85"/>
  <c r="L85"/>
  <c r="J87"/>
  <c r="D103" i="21" s="1"/>
  <c r="H103" s="1"/>
  <c r="L87" i="8"/>
  <c r="F103" i="21" s="1"/>
  <c r="J103" s="1"/>
  <c r="J89" i="8"/>
  <c r="D114" i="21" s="1"/>
  <c r="H114" s="1"/>
  <c r="L89" i="8"/>
  <c r="F114" i="21" s="1"/>
  <c r="J114" s="1"/>
  <c r="J91" i="8"/>
  <c r="D79" i="21" s="1"/>
  <c r="H79" s="1"/>
  <c r="L91" i="8"/>
  <c r="J93"/>
  <c r="L93"/>
  <c r="J95"/>
  <c r="D93" i="21" s="1"/>
  <c r="H93" s="1"/>
  <c r="L95" i="8"/>
  <c r="J97"/>
  <c r="D139" i="9" s="1"/>
  <c r="H139" s="1"/>
  <c r="J99" i="8"/>
  <c r="D107" i="9" s="1"/>
  <c r="H107" s="1"/>
  <c r="J101" i="8"/>
  <c r="D19" i="21" s="1"/>
  <c r="H19" s="1"/>
  <c r="J103" i="8"/>
  <c r="J105"/>
  <c r="J107"/>
  <c r="J109"/>
  <c r="J111"/>
  <c r="J113"/>
  <c r="J115"/>
  <c r="J117"/>
  <c r="J119"/>
  <c r="J121"/>
  <c r="D26" i="21" s="1"/>
  <c r="H26" s="1"/>
  <c r="J123" i="8"/>
  <c r="J125"/>
  <c r="J127"/>
  <c r="J129"/>
  <c r="J131"/>
  <c r="J133"/>
  <c r="D157" i="21" s="1"/>
  <c r="H157" s="1"/>
  <c r="J135" i="8"/>
  <c r="J137"/>
  <c r="J139"/>
  <c r="J141"/>
  <c r="D145" i="21" s="1"/>
  <c r="H145" s="1"/>
  <c r="J143" i="8"/>
  <c r="D130" i="21" s="1"/>
  <c r="H130" s="1"/>
  <c r="J147" i="8"/>
  <c r="D12" i="9" s="1"/>
  <c r="H12" s="1"/>
  <c r="J149" i="8"/>
  <c r="J151"/>
  <c r="J153"/>
  <c r="D112" i="21" s="1"/>
  <c r="H112" s="1"/>
  <c r="J155" i="8"/>
  <c r="J157"/>
  <c r="J159"/>
  <c r="J161"/>
  <c r="J163"/>
  <c r="J165"/>
  <c r="J167"/>
  <c r="J169"/>
  <c r="J171"/>
  <c r="J173"/>
  <c r="D102" i="21" s="1"/>
  <c r="H102" s="1"/>
  <c r="J175" i="8"/>
  <c r="D16" i="21" s="1"/>
  <c r="H16" s="1"/>
  <c r="J177" i="8"/>
  <c r="J179"/>
  <c r="J181"/>
  <c r="J183"/>
  <c r="J185"/>
  <c r="J187"/>
  <c r="D27" i="21" s="1"/>
  <c r="H27" s="1"/>
  <c r="J189" i="8"/>
  <c r="J191"/>
  <c r="J193"/>
  <c r="J195"/>
  <c r="J197"/>
  <c r="J199"/>
  <c r="J201"/>
  <c r="J203"/>
  <c r="J205"/>
  <c r="D73" i="21" s="1"/>
  <c r="H73" s="1"/>
  <c r="J207" i="8"/>
  <c r="J209"/>
  <c r="D108" i="21" s="1"/>
  <c r="H108" s="1"/>
  <c r="J211" i="8"/>
  <c r="D25" i="21" s="1"/>
  <c r="H25" s="1"/>
  <c r="J213" i="8"/>
  <c r="J219"/>
  <c r="J9"/>
  <c r="D67" i="21" s="1"/>
  <c r="H67" s="1"/>
  <c r="J11" i="8"/>
  <c r="D64" i="21" s="1"/>
  <c r="H64" s="1"/>
  <c r="K7" i="8"/>
  <c r="E163" i="21" s="1"/>
  <c r="I163" s="1"/>
  <c r="L163" s="1"/>
  <c r="L145" i="8"/>
  <c r="J215"/>
  <c r="L217"/>
  <c r="K12"/>
  <c r="K13"/>
  <c r="K14"/>
  <c r="K15"/>
  <c r="E83" i="21" s="1"/>
  <c r="I83" s="1"/>
  <c r="K16" i="8"/>
  <c r="K17"/>
  <c r="E6" i="21" s="1"/>
  <c r="I6" s="1"/>
  <c r="K18" i="8"/>
  <c r="E21" i="21" s="1"/>
  <c r="I21" s="1"/>
  <c r="K19" i="8"/>
  <c r="K20"/>
  <c r="K21"/>
  <c r="K22"/>
  <c r="K23"/>
  <c r="K24"/>
  <c r="K25"/>
  <c r="E42" i="21" s="1"/>
  <c r="I42" s="1"/>
  <c r="K26" i="8"/>
  <c r="E84" i="21" s="1"/>
  <c r="I84" s="1"/>
  <c r="K27" i="8"/>
  <c r="E120" i="21" s="1"/>
  <c r="I120" s="1"/>
  <c r="K28" i="8"/>
  <c r="K29"/>
  <c r="E87" i="21" s="1"/>
  <c r="I87" s="1"/>
  <c r="K30" i="8"/>
  <c r="K31"/>
  <c r="E59" i="21" s="1"/>
  <c r="I59" s="1"/>
  <c r="K32" i="8"/>
  <c r="K33"/>
  <c r="E125" i="21" s="1"/>
  <c r="I125" s="1"/>
  <c r="K34" i="8"/>
  <c r="E95" i="21" s="1"/>
  <c r="I95" s="1"/>
  <c r="K35" i="8"/>
  <c r="K36"/>
  <c r="E117" i="21" s="1"/>
  <c r="I117" s="1"/>
  <c r="L117" s="1"/>
  <c r="K37" i="8"/>
  <c r="K38"/>
  <c r="E10" i="21" s="1"/>
  <c r="I10" s="1"/>
  <c r="L10" s="1"/>
  <c r="K39" i="8"/>
  <c r="E11" i="21" s="1"/>
  <c r="I11" s="1"/>
  <c r="K40" i="8"/>
  <c r="K41"/>
  <c r="K42"/>
  <c r="K43"/>
  <c r="E172" i="21" s="1"/>
  <c r="I172" s="1"/>
  <c r="K44" i="8"/>
  <c r="E188" i="21" s="1"/>
  <c r="I188" s="1"/>
  <c r="K45" i="8"/>
  <c r="E200" i="21" s="1"/>
  <c r="I200" s="1"/>
  <c r="K46" i="8"/>
  <c r="K47"/>
  <c r="E187" i="21" s="1"/>
  <c r="I187" s="1"/>
  <c r="K48" i="8"/>
  <c r="K49"/>
  <c r="E192" i="21" s="1"/>
  <c r="I192" s="1"/>
  <c r="K50" i="8"/>
  <c r="E136" i="21" s="1"/>
  <c r="I136" s="1"/>
  <c r="K51" i="8"/>
  <c r="E36" i="21" s="1"/>
  <c r="I36" s="1"/>
  <c r="K52" i="8"/>
  <c r="K53"/>
  <c r="K54"/>
  <c r="K55"/>
  <c r="K56"/>
  <c r="K57"/>
  <c r="E151" i="21" s="1"/>
  <c r="I151" s="1"/>
  <c r="K58" i="8"/>
  <c r="E65" i="21" s="1"/>
  <c r="I65" s="1"/>
  <c r="K59" i="8"/>
  <c r="K60"/>
  <c r="E66" i="21" s="1"/>
  <c r="I66" s="1"/>
  <c r="K61" i="8"/>
  <c r="K62"/>
  <c r="K63"/>
  <c r="K64"/>
  <c r="K65"/>
  <c r="K66"/>
  <c r="K67"/>
  <c r="E74" i="21" s="1"/>
  <c r="I74" s="1"/>
  <c r="K68" i="8"/>
  <c r="E75" i="21" s="1"/>
  <c r="I75" s="1"/>
  <c r="K69" i="8"/>
  <c r="K70"/>
  <c r="K71"/>
  <c r="K72"/>
  <c r="E37" i="21" s="1"/>
  <c r="I37" s="1"/>
  <c r="K73" i="8"/>
  <c r="E106" i="21" s="1"/>
  <c r="I106" s="1"/>
  <c r="K74" i="8"/>
  <c r="K75"/>
  <c r="K76"/>
  <c r="K77"/>
  <c r="E118" i="21" s="1"/>
  <c r="I118" s="1"/>
  <c r="K78" i="8"/>
  <c r="K79"/>
  <c r="K80"/>
  <c r="E33" i="21" s="1"/>
  <c r="I33" s="1"/>
  <c r="L33" s="1"/>
  <c r="K81" i="8"/>
  <c r="K82"/>
  <c r="K83"/>
  <c r="K84"/>
  <c r="K85"/>
  <c r="K86"/>
  <c r="E35" i="21" s="1"/>
  <c r="I35" s="1"/>
  <c r="L35" s="1"/>
  <c r="K87" i="8"/>
  <c r="E103" i="21" s="1"/>
  <c r="I103" s="1"/>
  <c r="K88" i="8"/>
  <c r="K89"/>
  <c r="E114" i="21" s="1"/>
  <c r="I114" s="1"/>
  <c r="K90" i="8"/>
  <c r="K91"/>
  <c r="E79" i="21" s="1"/>
  <c r="I79" s="1"/>
  <c r="K92" i="8"/>
  <c r="K93"/>
  <c r="K94"/>
  <c r="E107" i="21" s="1"/>
  <c r="I107" s="1"/>
  <c r="K95" i="8"/>
  <c r="E93" i="21" s="1"/>
  <c r="I93" s="1"/>
  <c r="L96" i="8"/>
  <c r="L97"/>
  <c r="F139" i="9" s="1"/>
  <c r="J139" s="1"/>
  <c r="L98" i="8"/>
  <c r="F47" i="21" s="1"/>
  <c r="J47" s="1"/>
  <c r="L99" i="8"/>
  <c r="L100"/>
  <c r="L101"/>
  <c r="L102"/>
  <c r="L103"/>
  <c r="L104"/>
  <c r="F168" i="21" s="1"/>
  <c r="J168" s="1"/>
  <c r="L105" i="8"/>
  <c r="L106"/>
  <c r="L107"/>
  <c r="L108"/>
  <c r="L109"/>
  <c r="L110"/>
  <c r="F37" i="9" s="1"/>
  <c r="J37" s="1"/>
  <c r="L111" i="8"/>
  <c r="L112"/>
  <c r="L113"/>
  <c r="L114"/>
  <c r="F9" i="21" s="1"/>
  <c r="J9" s="1"/>
  <c r="L115" i="8"/>
  <c r="L116"/>
  <c r="L117"/>
  <c r="L118"/>
  <c r="L119"/>
  <c r="L120"/>
  <c r="L121"/>
  <c r="F26" i="21" s="1"/>
  <c r="J26" s="1"/>
  <c r="L122" i="8"/>
  <c r="F137" i="21" s="1"/>
  <c r="J137" s="1"/>
  <c r="L123" i="8"/>
  <c r="L124"/>
  <c r="F27" i="21" s="1"/>
  <c r="J27" s="1"/>
  <c r="L125" i="8"/>
  <c r="L126"/>
  <c r="L127"/>
  <c r="L128"/>
  <c r="L129"/>
  <c r="L130"/>
  <c r="L131"/>
  <c r="L132"/>
  <c r="F14" i="21" s="1"/>
  <c r="J14" s="1"/>
  <c r="L133" i="8"/>
  <c r="F157" i="21" s="1"/>
  <c r="J157" s="1"/>
  <c r="L134" i="8"/>
  <c r="F40" i="21" s="1"/>
  <c r="J40" s="1"/>
  <c r="L135" i="8"/>
  <c r="L136"/>
  <c r="L137"/>
  <c r="F98" i="21" s="1"/>
  <c r="J98" s="1"/>
  <c r="L138" i="8"/>
  <c r="L139"/>
  <c r="L140"/>
  <c r="F155" i="21" s="1"/>
  <c r="J155" s="1"/>
  <c r="L141" i="8"/>
  <c r="F145" i="21" s="1"/>
  <c r="J145" s="1"/>
  <c r="L145" s="1"/>
  <c r="L142" i="8"/>
  <c r="L143"/>
  <c r="F130" i="21" s="1"/>
  <c r="J130" s="1"/>
  <c r="L144" i="8"/>
  <c r="L146"/>
  <c r="F99" i="21" s="1"/>
  <c r="J99" s="1"/>
  <c r="L147" i="8"/>
  <c r="L148"/>
  <c r="F111" i="21" s="1"/>
  <c r="J111" s="1"/>
  <c r="L149" i="8"/>
  <c r="L150"/>
  <c r="L151"/>
  <c r="L152"/>
  <c r="L153"/>
  <c r="F112" i="21" s="1"/>
  <c r="J112" s="1"/>
  <c r="L154" i="8"/>
  <c r="L155"/>
  <c r="L157"/>
  <c r="L158"/>
  <c r="F78" i="21" s="1"/>
  <c r="J78" s="1"/>
  <c r="L159" i="8"/>
  <c r="L160"/>
  <c r="F91" i="21" s="1"/>
  <c r="J91" s="1"/>
  <c r="L161" i="8"/>
  <c r="L162"/>
  <c r="L163"/>
  <c r="L164"/>
  <c r="L165"/>
  <c r="L166"/>
  <c r="L167"/>
  <c r="L168"/>
  <c r="L169"/>
  <c r="L170"/>
  <c r="L171"/>
  <c r="L172"/>
  <c r="L173"/>
  <c r="F102" i="21" s="1"/>
  <c r="J102" s="1"/>
  <c r="L174" i="8"/>
  <c r="F3" i="21" s="1"/>
  <c r="L175" i="8"/>
  <c r="F16" i="21" s="1"/>
  <c r="J16" s="1"/>
  <c r="L176" i="8"/>
  <c r="L177"/>
  <c r="L178"/>
  <c r="L179"/>
  <c r="L180"/>
  <c r="L181"/>
  <c r="L182"/>
  <c r="L183"/>
  <c r="L184"/>
  <c r="F18" i="21" s="1"/>
  <c r="J18" s="1"/>
  <c r="L185" i="8"/>
  <c r="L186"/>
  <c r="L187"/>
  <c r="L188"/>
  <c r="L189"/>
  <c r="L190"/>
  <c r="L191"/>
  <c r="L192"/>
  <c r="L193"/>
  <c r="L194"/>
  <c r="L195"/>
  <c r="L196"/>
  <c r="F53" i="21" s="1"/>
  <c r="J53" s="1"/>
  <c r="L197" i="8"/>
  <c r="L198"/>
  <c r="L200"/>
  <c r="L199"/>
  <c r="L201"/>
  <c r="L202"/>
  <c r="L203"/>
  <c r="L204"/>
  <c r="L205"/>
  <c r="L206"/>
  <c r="L207"/>
  <c r="L208"/>
  <c r="L209"/>
  <c r="F108" i="21" s="1"/>
  <c r="J108" s="1"/>
  <c r="L211" i="8"/>
  <c r="F25" i="21" s="1"/>
  <c r="J25" s="1"/>
  <c r="L210" i="8"/>
  <c r="F85" i="21" s="1"/>
  <c r="J85" s="1"/>
  <c r="L212" i="8"/>
  <c r="L213"/>
  <c r="L214"/>
  <c r="L218"/>
  <c r="F86" i="21" s="1"/>
  <c r="J86" s="1"/>
  <c r="L219" i="8"/>
  <c r="L8"/>
  <c r="L9"/>
  <c r="F67" i="21" s="1"/>
  <c r="J67" s="1"/>
  <c r="L10" i="8"/>
  <c r="L11"/>
  <c r="F64" i="21" s="1"/>
  <c r="J64" s="1"/>
  <c r="L6" i="8"/>
  <c r="J145"/>
  <c r="K156"/>
  <c r="L215"/>
  <c r="J217"/>
  <c r="D229" i="9"/>
  <c r="D224"/>
  <c r="O203"/>
  <c r="O202"/>
  <c r="O201"/>
  <c r="O200"/>
  <c r="O199"/>
  <c r="O198"/>
  <c r="O197"/>
  <c r="O196"/>
  <c r="O195"/>
  <c r="O194"/>
  <c r="O193"/>
  <c r="O192"/>
  <c r="O191"/>
  <c r="O190"/>
  <c r="O189"/>
  <c r="O188"/>
  <c r="O187"/>
  <c r="O186"/>
  <c r="O185"/>
  <c r="O184"/>
  <c r="O183"/>
  <c r="O182"/>
  <c r="O181"/>
  <c r="O180"/>
  <c r="O179"/>
  <c r="O178"/>
  <c r="O177"/>
  <c r="O176"/>
  <c r="O175"/>
  <c r="O174"/>
  <c r="O173"/>
  <c r="O172"/>
  <c r="O171"/>
  <c r="O170"/>
  <c r="O169"/>
  <c r="O168"/>
  <c r="O167"/>
  <c r="O166"/>
  <c r="O165"/>
  <c r="O164"/>
  <c r="O163"/>
  <c r="O162"/>
  <c r="O161"/>
  <c r="O160"/>
  <c r="O159"/>
  <c r="O158"/>
  <c r="O157"/>
  <c r="O156"/>
  <c r="O155"/>
  <c r="O154"/>
  <c r="O153"/>
  <c r="O152"/>
  <c r="O151"/>
  <c r="O150"/>
  <c r="O149"/>
  <c r="O148"/>
  <c r="O147"/>
  <c r="O146"/>
  <c r="O145"/>
  <c r="O144"/>
  <c r="O143"/>
  <c r="O142"/>
  <c r="O141"/>
  <c r="O140"/>
  <c r="O139"/>
  <c r="O138"/>
  <c r="O137"/>
  <c r="O136"/>
  <c r="O135"/>
  <c r="O134"/>
  <c r="O133"/>
  <c r="O132"/>
  <c r="O131"/>
  <c r="O130"/>
  <c r="O129"/>
  <c r="O128"/>
  <c r="O127"/>
  <c r="O126"/>
  <c r="O125"/>
  <c r="O124"/>
  <c r="O123"/>
  <c r="O4"/>
  <c r="O6"/>
  <c r="O7"/>
  <c r="O12"/>
  <c r="O13"/>
  <c r="O14"/>
  <c r="O18"/>
  <c r="O19"/>
  <c r="O21"/>
  <c r="O25"/>
  <c r="O26"/>
  <c r="O30"/>
  <c r="O31"/>
  <c r="O32"/>
  <c r="O35"/>
  <c r="O36"/>
  <c r="O37"/>
  <c r="O39"/>
  <c r="O43"/>
  <c r="O44"/>
  <c r="O45"/>
  <c r="O47"/>
  <c r="O51"/>
  <c r="O52"/>
  <c r="O53"/>
  <c r="O55"/>
  <c r="O59"/>
  <c r="O60"/>
  <c r="O61"/>
  <c r="O63"/>
  <c r="O67"/>
  <c r="O68"/>
  <c r="O69"/>
  <c r="O71"/>
  <c r="O79"/>
  <c r="O80"/>
  <c r="O81"/>
  <c r="O83"/>
  <c r="O91"/>
  <c r="O92"/>
  <c r="O93"/>
  <c r="O95"/>
  <c r="O99"/>
  <c r="O100"/>
  <c r="O101"/>
  <c r="O103"/>
  <c r="O107"/>
  <c r="O108"/>
  <c r="O109"/>
  <c r="O111"/>
  <c r="O115"/>
  <c r="O116"/>
  <c r="O117"/>
  <c r="D226"/>
  <c r="O119"/>
  <c r="O113"/>
  <c r="O105"/>
  <c r="O75"/>
  <c r="O3"/>
  <c r="D4"/>
  <c r="H4" s="1"/>
  <c r="E4"/>
  <c r="I4" s="1"/>
  <c r="F4"/>
  <c r="J4" s="1"/>
  <c r="G4"/>
  <c r="K4" s="1"/>
  <c r="D5"/>
  <c r="H5" s="1"/>
  <c r="E5"/>
  <c r="I5" s="1"/>
  <c r="F5"/>
  <c r="J5" s="1"/>
  <c r="G5"/>
  <c r="K5" s="1"/>
  <c r="D20"/>
  <c r="H20" s="1"/>
  <c r="E20"/>
  <c r="I20" s="1"/>
  <c r="F20"/>
  <c r="J20" s="1"/>
  <c r="G20"/>
  <c r="K20" s="1"/>
  <c r="D22"/>
  <c r="H22" s="1"/>
  <c r="E22"/>
  <c r="I22" s="1"/>
  <c r="F22"/>
  <c r="J22" s="1"/>
  <c r="G22"/>
  <c r="K22" s="1"/>
  <c r="D23"/>
  <c r="H23" s="1"/>
  <c r="E23"/>
  <c r="I23" s="1"/>
  <c r="F23"/>
  <c r="J23" s="1"/>
  <c r="G23"/>
  <c r="K23" s="1"/>
  <c r="D24"/>
  <c r="H24" s="1"/>
  <c r="E24"/>
  <c r="I24" s="1"/>
  <c r="F24"/>
  <c r="J24" s="1"/>
  <c r="G24"/>
  <c r="K24" s="1"/>
  <c r="D29"/>
  <c r="H29" s="1"/>
  <c r="E29"/>
  <c r="I29" s="1"/>
  <c r="F29"/>
  <c r="J29" s="1"/>
  <c r="G29"/>
  <c r="K29" s="1"/>
  <c r="D30"/>
  <c r="H30" s="1"/>
  <c r="E30"/>
  <c r="I30" s="1"/>
  <c r="F30"/>
  <c r="J30" s="1"/>
  <c r="G30"/>
  <c r="K30" s="1"/>
  <c r="D31"/>
  <c r="H31" s="1"/>
  <c r="E31"/>
  <c r="I31" s="1"/>
  <c r="F31"/>
  <c r="J31" s="1"/>
  <c r="G31"/>
  <c r="K31" s="1"/>
  <c r="D32"/>
  <c r="H32" s="1"/>
  <c r="E32"/>
  <c r="I32" s="1"/>
  <c r="F32"/>
  <c r="J32" s="1"/>
  <c r="G32"/>
  <c r="K32" s="1"/>
  <c r="D34"/>
  <c r="H34" s="1"/>
  <c r="E34"/>
  <c r="I34" s="1"/>
  <c r="F34"/>
  <c r="J34" s="1"/>
  <c r="G34"/>
  <c r="K34" s="1"/>
  <c r="D38"/>
  <c r="H38" s="1"/>
  <c r="E38"/>
  <c r="I38" s="1"/>
  <c r="F38"/>
  <c r="J38" s="1"/>
  <c r="G38"/>
  <c r="K38" s="1"/>
  <c r="D39"/>
  <c r="H39" s="1"/>
  <c r="E39"/>
  <c r="I39" s="1"/>
  <c r="F39"/>
  <c r="J39" s="1"/>
  <c r="G39"/>
  <c r="K39" s="1"/>
  <c r="D44"/>
  <c r="H44" s="1"/>
  <c r="E44"/>
  <c r="I44" s="1"/>
  <c r="F44"/>
  <c r="J44" s="1"/>
  <c r="G44"/>
  <c r="K44" s="1"/>
  <c r="D45"/>
  <c r="H45" s="1"/>
  <c r="E45"/>
  <c r="I45" s="1"/>
  <c r="F45"/>
  <c r="J45" s="1"/>
  <c r="G45"/>
  <c r="K45" s="1"/>
  <c r="D48"/>
  <c r="H48" s="1"/>
  <c r="E48"/>
  <c r="I48" s="1"/>
  <c r="F48"/>
  <c r="J48" s="1"/>
  <c r="G48"/>
  <c r="K48" s="1"/>
  <c r="D49"/>
  <c r="H49" s="1"/>
  <c r="E49"/>
  <c r="I49" s="1"/>
  <c r="F49"/>
  <c r="J49" s="1"/>
  <c r="G49"/>
  <c r="K49" s="1"/>
  <c r="D50"/>
  <c r="H50" s="1"/>
  <c r="E50"/>
  <c r="I50" s="1"/>
  <c r="F50"/>
  <c r="J50" s="1"/>
  <c r="G50"/>
  <c r="K50" s="1"/>
  <c r="D52"/>
  <c r="H52" s="1"/>
  <c r="E52"/>
  <c r="I52" s="1"/>
  <c r="F52"/>
  <c r="J52" s="1"/>
  <c r="G52"/>
  <c r="K52" s="1"/>
  <c r="D54"/>
  <c r="H54" s="1"/>
  <c r="E54"/>
  <c r="I54" s="1"/>
  <c r="F54"/>
  <c r="J54" s="1"/>
  <c r="G54"/>
  <c r="K54" s="1"/>
  <c r="D55"/>
  <c r="H55" s="1"/>
  <c r="E55"/>
  <c r="I55" s="1"/>
  <c r="F55"/>
  <c r="J55" s="1"/>
  <c r="G55"/>
  <c r="K55" s="1"/>
  <c r="D56"/>
  <c r="H56" s="1"/>
  <c r="E56"/>
  <c r="I56" s="1"/>
  <c r="F56"/>
  <c r="J56" s="1"/>
  <c r="G56"/>
  <c r="K56" s="1"/>
  <c r="D57"/>
  <c r="H57" s="1"/>
  <c r="E57"/>
  <c r="I57" s="1"/>
  <c r="F57"/>
  <c r="J57" s="1"/>
  <c r="G57"/>
  <c r="K57" s="1"/>
  <c r="D58"/>
  <c r="H58" s="1"/>
  <c r="E58"/>
  <c r="I58" s="1"/>
  <c r="F58"/>
  <c r="J58" s="1"/>
  <c r="G58"/>
  <c r="K58" s="1"/>
  <c r="D60"/>
  <c r="H60" s="1"/>
  <c r="E60"/>
  <c r="I60" s="1"/>
  <c r="F60"/>
  <c r="J60" s="1"/>
  <c r="G60"/>
  <c r="K60" s="1"/>
  <c r="D61"/>
  <c r="H61" s="1"/>
  <c r="E61"/>
  <c r="I61" s="1"/>
  <c r="F61"/>
  <c r="J61" s="1"/>
  <c r="G61"/>
  <c r="K61" s="1"/>
  <c r="D68"/>
  <c r="H68" s="1"/>
  <c r="E68"/>
  <c r="I68" s="1"/>
  <c r="F68"/>
  <c r="J68" s="1"/>
  <c r="G68"/>
  <c r="K68" s="1"/>
  <c r="D69"/>
  <c r="H69" s="1"/>
  <c r="E69"/>
  <c r="I69" s="1"/>
  <c r="F69"/>
  <c r="J69" s="1"/>
  <c r="G69"/>
  <c r="K69" s="1"/>
  <c r="D70"/>
  <c r="H70" s="1"/>
  <c r="E70"/>
  <c r="I70" s="1"/>
  <c r="F70"/>
  <c r="J70" s="1"/>
  <c r="G70"/>
  <c r="K70" s="1"/>
  <c r="D71"/>
  <c r="H71" s="1"/>
  <c r="E71"/>
  <c r="I71" s="1"/>
  <c r="F71"/>
  <c r="J71" s="1"/>
  <c r="G71"/>
  <c r="K71" s="1"/>
  <c r="D72"/>
  <c r="H72" s="1"/>
  <c r="E72"/>
  <c r="I72" s="1"/>
  <c r="F72"/>
  <c r="J72" s="1"/>
  <c r="G72"/>
  <c r="K72" s="1"/>
  <c r="D76"/>
  <c r="H76" s="1"/>
  <c r="E76"/>
  <c r="I76" s="1"/>
  <c r="F76"/>
  <c r="J76" s="1"/>
  <c r="G76"/>
  <c r="K76" s="1"/>
  <c r="D77"/>
  <c r="H77" s="1"/>
  <c r="E77"/>
  <c r="I77" s="1"/>
  <c r="F77"/>
  <c r="J77" s="1"/>
  <c r="G77"/>
  <c r="K77" s="1"/>
  <c r="D80"/>
  <c r="H80" s="1"/>
  <c r="E80"/>
  <c r="I80" s="1"/>
  <c r="F80"/>
  <c r="J80" s="1"/>
  <c r="G80"/>
  <c r="K80" s="1"/>
  <c r="D81"/>
  <c r="H81" s="1"/>
  <c r="E81"/>
  <c r="I81" s="1"/>
  <c r="F81"/>
  <c r="J81" s="1"/>
  <c r="G81"/>
  <c r="K81" s="1"/>
  <c r="D82"/>
  <c r="H82" s="1"/>
  <c r="E82"/>
  <c r="I82" s="1"/>
  <c r="F82"/>
  <c r="J82" s="1"/>
  <c r="G82"/>
  <c r="K82" s="1"/>
  <c r="D89"/>
  <c r="H89" s="1"/>
  <c r="E89"/>
  <c r="I89" s="1"/>
  <c r="F89"/>
  <c r="J89" s="1"/>
  <c r="G89"/>
  <c r="K89" s="1"/>
  <c r="D90"/>
  <c r="H90" s="1"/>
  <c r="E90"/>
  <c r="I90" s="1"/>
  <c r="F90"/>
  <c r="J90" s="1"/>
  <c r="G90"/>
  <c r="K90" s="1"/>
  <c r="D92"/>
  <c r="H92" s="1"/>
  <c r="E92"/>
  <c r="I92" s="1"/>
  <c r="F92"/>
  <c r="J92" s="1"/>
  <c r="G92"/>
  <c r="K92" s="1"/>
  <c r="D96"/>
  <c r="H96" s="1"/>
  <c r="E96"/>
  <c r="I96" s="1"/>
  <c r="F96"/>
  <c r="J96" s="1"/>
  <c r="G96"/>
  <c r="K96" s="1"/>
  <c r="D97"/>
  <c r="H97" s="1"/>
  <c r="E97"/>
  <c r="I97" s="1"/>
  <c r="F97"/>
  <c r="J97" s="1"/>
  <c r="G97"/>
  <c r="K97" s="1"/>
  <c r="D100"/>
  <c r="H100" s="1"/>
  <c r="E100"/>
  <c r="I100" s="1"/>
  <c r="F100"/>
  <c r="J100" s="1"/>
  <c r="G100"/>
  <c r="K100" s="1"/>
  <c r="D101"/>
  <c r="H101" s="1"/>
  <c r="E101"/>
  <c r="I101" s="1"/>
  <c r="F101"/>
  <c r="J101" s="1"/>
  <c r="G101"/>
  <c r="K101" s="1"/>
  <c r="D104"/>
  <c r="H104" s="1"/>
  <c r="E104"/>
  <c r="I104" s="1"/>
  <c r="F104"/>
  <c r="J104" s="1"/>
  <c r="G104"/>
  <c r="K104" s="1"/>
  <c r="D105"/>
  <c r="H105" s="1"/>
  <c r="E105"/>
  <c r="I105" s="1"/>
  <c r="F105"/>
  <c r="J105" s="1"/>
  <c r="G105"/>
  <c r="K105" s="1"/>
  <c r="D109"/>
  <c r="H109" s="1"/>
  <c r="E109"/>
  <c r="I109" s="1"/>
  <c r="F109"/>
  <c r="J109" s="1"/>
  <c r="G109"/>
  <c r="K109" s="1"/>
  <c r="D110"/>
  <c r="H110" s="1"/>
  <c r="E110"/>
  <c r="I110" s="1"/>
  <c r="F110"/>
  <c r="J110" s="1"/>
  <c r="G110"/>
  <c r="K110" s="1"/>
  <c r="D113"/>
  <c r="H113" s="1"/>
  <c r="E113"/>
  <c r="I113" s="1"/>
  <c r="F113"/>
  <c r="J113" s="1"/>
  <c r="G113"/>
  <c r="K113" s="1"/>
  <c r="D119"/>
  <c r="H119" s="1"/>
  <c r="E119"/>
  <c r="I119" s="1"/>
  <c r="F119"/>
  <c r="J119" s="1"/>
  <c r="G119"/>
  <c r="K119" s="1"/>
  <c r="D120"/>
  <c r="H120" s="1"/>
  <c r="E120"/>
  <c r="I120" s="1"/>
  <c r="F120"/>
  <c r="J120" s="1"/>
  <c r="G120"/>
  <c r="K120" s="1"/>
  <c r="D121"/>
  <c r="H121" s="1"/>
  <c r="E121"/>
  <c r="I121" s="1"/>
  <c r="F121"/>
  <c r="J121" s="1"/>
  <c r="G121"/>
  <c r="K121" s="1"/>
  <c r="D122"/>
  <c r="H122" s="1"/>
  <c r="E122"/>
  <c r="I122" s="1"/>
  <c r="F122"/>
  <c r="J122" s="1"/>
  <c r="G122"/>
  <c r="K122" s="1"/>
  <c r="D124"/>
  <c r="H124" s="1"/>
  <c r="E124"/>
  <c r="I124" s="1"/>
  <c r="F124"/>
  <c r="J124" s="1"/>
  <c r="G124"/>
  <c r="K124" s="1"/>
  <c r="D125"/>
  <c r="H125" s="1"/>
  <c r="E125"/>
  <c r="I125" s="1"/>
  <c r="F125"/>
  <c r="J125" s="1"/>
  <c r="G125"/>
  <c r="K125" s="1"/>
  <c r="D126"/>
  <c r="H126" s="1"/>
  <c r="E126"/>
  <c r="I126" s="1"/>
  <c r="F126"/>
  <c r="J126" s="1"/>
  <c r="G126"/>
  <c r="K126" s="1"/>
  <c r="D127"/>
  <c r="H127" s="1"/>
  <c r="E127"/>
  <c r="I127" s="1"/>
  <c r="F127"/>
  <c r="J127" s="1"/>
  <c r="G127"/>
  <c r="K127" s="1"/>
  <c r="D129"/>
  <c r="H129" s="1"/>
  <c r="E129"/>
  <c r="I129" s="1"/>
  <c r="F129"/>
  <c r="J129" s="1"/>
  <c r="G129"/>
  <c r="K129" s="1"/>
  <c r="D130"/>
  <c r="H130" s="1"/>
  <c r="E130"/>
  <c r="I130" s="1"/>
  <c r="F130"/>
  <c r="J130" s="1"/>
  <c r="G130"/>
  <c r="K130" s="1"/>
  <c r="D131"/>
  <c r="H131" s="1"/>
  <c r="E131"/>
  <c r="I131" s="1"/>
  <c r="F131"/>
  <c r="J131" s="1"/>
  <c r="G131"/>
  <c r="K131" s="1"/>
  <c r="D132"/>
  <c r="H132" s="1"/>
  <c r="E132"/>
  <c r="I132" s="1"/>
  <c r="F132"/>
  <c r="J132" s="1"/>
  <c r="G132"/>
  <c r="K132" s="1"/>
  <c r="D134"/>
  <c r="H134" s="1"/>
  <c r="E134"/>
  <c r="I134" s="1"/>
  <c r="F134"/>
  <c r="J134" s="1"/>
  <c r="G134"/>
  <c r="K134" s="1"/>
  <c r="D135"/>
  <c r="H135" s="1"/>
  <c r="E135"/>
  <c r="I135" s="1"/>
  <c r="F135"/>
  <c r="J135" s="1"/>
  <c r="G135"/>
  <c r="K135" s="1"/>
  <c r="D136"/>
  <c r="H136" s="1"/>
  <c r="E136"/>
  <c r="I136" s="1"/>
  <c r="F136"/>
  <c r="J136" s="1"/>
  <c r="G136"/>
  <c r="K136" s="1"/>
  <c r="D137"/>
  <c r="H137" s="1"/>
  <c r="E137"/>
  <c r="I137" s="1"/>
  <c r="F137"/>
  <c r="J137" s="1"/>
  <c r="G137"/>
  <c r="K137" s="1"/>
  <c r="D138"/>
  <c r="H138" s="1"/>
  <c r="E138"/>
  <c r="I138" s="1"/>
  <c r="F138"/>
  <c r="J138" s="1"/>
  <c r="G138"/>
  <c r="K138" s="1"/>
  <c r="D141"/>
  <c r="H141" s="1"/>
  <c r="E141"/>
  <c r="I141" s="1"/>
  <c r="F141"/>
  <c r="J141" s="1"/>
  <c r="G141"/>
  <c r="K141" s="1"/>
  <c r="D142"/>
  <c r="H142" s="1"/>
  <c r="E142"/>
  <c r="I142" s="1"/>
  <c r="F142"/>
  <c r="J142" s="1"/>
  <c r="G142"/>
  <c r="K142" s="1"/>
  <c r="D143"/>
  <c r="H143" s="1"/>
  <c r="E143"/>
  <c r="I143" s="1"/>
  <c r="F143"/>
  <c r="J143" s="1"/>
  <c r="G143"/>
  <c r="K143" s="1"/>
  <c r="D144"/>
  <c r="H144" s="1"/>
  <c r="E144"/>
  <c r="I144" s="1"/>
  <c r="F144"/>
  <c r="J144" s="1"/>
  <c r="G144"/>
  <c r="K144" s="1"/>
  <c r="D145"/>
  <c r="H145" s="1"/>
  <c r="E145"/>
  <c r="I145" s="1"/>
  <c r="F145"/>
  <c r="J145" s="1"/>
  <c r="G145"/>
  <c r="K145" s="1"/>
  <c r="D146"/>
  <c r="H146" s="1"/>
  <c r="E146"/>
  <c r="I146" s="1"/>
  <c r="F146"/>
  <c r="J146" s="1"/>
  <c r="G146"/>
  <c r="K146" s="1"/>
  <c r="D147"/>
  <c r="H147" s="1"/>
  <c r="E147"/>
  <c r="I147" s="1"/>
  <c r="F147"/>
  <c r="J147" s="1"/>
  <c r="G147"/>
  <c r="K147" s="1"/>
  <c r="D149"/>
  <c r="H149" s="1"/>
  <c r="E149"/>
  <c r="I149" s="1"/>
  <c r="F149"/>
  <c r="J149" s="1"/>
  <c r="G149"/>
  <c r="K149" s="1"/>
  <c r="D150"/>
  <c r="H150" s="1"/>
  <c r="E150"/>
  <c r="I150" s="1"/>
  <c r="F150"/>
  <c r="J150" s="1"/>
  <c r="G150"/>
  <c r="K150" s="1"/>
  <c r="D151"/>
  <c r="H151" s="1"/>
  <c r="E151"/>
  <c r="I151" s="1"/>
  <c r="F151"/>
  <c r="J151" s="1"/>
  <c r="G151"/>
  <c r="K151" s="1"/>
  <c r="D152"/>
  <c r="H152" s="1"/>
  <c r="E152"/>
  <c r="I152" s="1"/>
  <c r="F152"/>
  <c r="J152" s="1"/>
  <c r="G152"/>
  <c r="K152" s="1"/>
  <c r="D153"/>
  <c r="H153" s="1"/>
  <c r="E153"/>
  <c r="I153" s="1"/>
  <c r="F153"/>
  <c r="J153" s="1"/>
  <c r="G153"/>
  <c r="K153" s="1"/>
  <c r="D155"/>
  <c r="H155" s="1"/>
  <c r="E155"/>
  <c r="I155" s="1"/>
  <c r="F155"/>
  <c r="J155" s="1"/>
  <c r="G155"/>
  <c r="K155" s="1"/>
  <c r="D156"/>
  <c r="H156" s="1"/>
  <c r="E156"/>
  <c r="I156" s="1"/>
  <c r="F156"/>
  <c r="J156" s="1"/>
  <c r="G156"/>
  <c r="K156" s="1"/>
  <c r="D157"/>
  <c r="H157" s="1"/>
  <c r="E157"/>
  <c r="I157" s="1"/>
  <c r="F157"/>
  <c r="J157" s="1"/>
  <c r="G157"/>
  <c r="K157" s="1"/>
  <c r="D159"/>
  <c r="H159" s="1"/>
  <c r="E159"/>
  <c r="I159" s="1"/>
  <c r="F159"/>
  <c r="J159" s="1"/>
  <c r="G159"/>
  <c r="K159" s="1"/>
  <c r="D161"/>
  <c r="H161" s="1"/>
  <c r="E161"/>
  <c r="I161" s="1"/>
  <c r="F161"/>
  <c r="J161" s="1"/>
  <c r="G161"/>
  <c r="K161" s="1"/>
  <c r="D162"/>
  <c r="H162" s="1"/>
  <c r="E162"/>
  <c r="I162" s="1"/>
  <c r="F162"/>
  <c r="J162" s="1"/>
  <c r="G162"/>
  <c r="K162" s="1"/>
  <c r="D163"/>
  <c r="H163" s="1"/>
  <c r="E163"/>
  <c r="I163" s="1"/>
  <c r="F163"/>
  <c r="J163" s="1"/>
  <c r="G163"/>
  <c r="K163" s="1"/>
  <c r="D164"/>
  <c r="H164" s="1"/>
  <c r="E164"/>
  <c r="I164" s="1"/>
  <c r="F164"/>
  <c r="J164" s="1"/>
  <c r="G164"/>
  <c r="K164" s="1"/>
  <c r="D165"/>
  <c r="H165" s="1"/>
  <c r="E165"/>
  <c r="I165" s="1"/>
  <c r="F165"/>
  <c r="J165" s="1"/>
  <c r="G165"/>
  <c r="K165" s="1"/>
  <c r="G166"/>
  <c r="K166" s="1"/>
  <c r="D167"/>
  <c r="H167" s="1"/>
  <c r="E167"/>
  <c r="I167" s="1"/>
  <c r="F167"/>
  <c r="J167" s="1"/>
  <c r="G167"/>
  <c r="K167" s="1"/>
  <c r="D168"/>
  <c r="H168" s="1"/>
  <c r="E168"/>
  <c r="I168" s="1"/>
  <c r="F168"/>
  <c r="J168" s="1"/>
  <c r="G168"/>
  <c r="K168" s="1"/>
  <c r="D169"/>
  <c r="H169" s="1"/>
  <c r="E169"/>
  <c r="I169" s="1"/>
  <c r="F169"/>
  <c r="J169" s="1"/>
  <c r="G169"/>
  <c r="K169" s="1"/>
  <c r="D172"/>
  <c r="H172" s="1"/>
  <c r="E172"/>
  <c r="I172" s="1"/>
  <c r="F172"/>
  <c r="J172" s="1"/>
  <c r="G172"/>
  <c r="K172" s="1"/>
  <c r="D173"/>
  <c r="H173" s="1"/>
  <c r="E173"/>
  <c r="I173" s="1"/>
  <c r="F173"/>
  <c r="J173" s="1"/>
  <c r="G173"/>
  <c r="K173" s="1"/>
  <c r="D176"/>
  <c r="H176" s="1"/>
  <c r="E176"/>
  <c r="I176" s="1"/>
  <c r="F176"/>
  <c r="J176" s="1"/>
  <c r="G176"/>
  <c r="K176" s="1"/>
  <c r="D177"/>
  <c r="H177" s="1"/>
  <c r="E177"/>
  <c r="I177" s="1"/>
  <c r="F177"/>
  <c r="J177" s="1"/>
  <c r="G177"/>
  <c r="K177" s="1"/>
  <c r="D178"/>
  <c r="H178" s="1"/>
  <c r="E178"/>
  <c r="I178" s="1"/>
  <c r="F178"/>
  <c r="J178" s="1"/>
  <c r="G178"/>
  <c r="K178" s="1"/>
  <c r="D179"/>
  <c r="H179" s="1"/>
  <c r="E179"/>
  <c r="I179" s="1"/>
  <c r="F179"/>
  <c r="J179" s="1"/>
  <c r="G179"/>
  <c r="K179" s="1"/>
  <c r="D180"/>
  <c r="H180" s="1"/>
  <c r="E180"/>
  <c r="I180" s="1"/>
  <c r="F180"/>
  <c r="J180" s="1"/>
  <c r="G180"/>
  <c r="K180" s="1"/>
  <c r="D182"/>
  <c r="H182" s="1"/>
  <c r="E182"/>
  <c r="I182" s="1"/>
  <c r="F182"/>
  <c r="J182" s="1"/>
  <c r="G182"/>
  <c r="K182" s="1"/>
  <c r="D183"/>
  <c r="H183" s="1"/>
  <c r="E183"/>
  <c r="I183" s="1"/>
  <c r="F183"/>
  <c r="J183" s="1"/>
  <c r="G183"/>
  <c r="K183" s="1"/>
  <c r="D184"/>
  <c r="H184" s="1"/>
  <c r="E184"/>
  <c r="I184" s="1"/>
  <c r="F184"/>
  <c r="J184" s="1"/>
  <c r="G184"/>
  <c r="K184" s="1"/>
  <c r="D185"/>
  <c r="H185" s="1"/>
  <c r="E185"/>
  <c r="I185" s="1"/>
  <c r="F185"/>
  <c r="J185" s="1"/>
  <c r="G185"/>
  <c r="K185" s="1"/>
  <c r="D186"/>
  <c r="H186" s="1"/>
  <c r="E186"/>
  <c r="I186" s="1"/>
  <c r="F186"/>
  <c r="J186" s="1"/>
  <c r="G186"/>
  <c r="K186" s="1"/>
  <c r="D187"/>
  <c r="H187" s="1"/>
  <c r="E187"/>
  <c r="I187" s="1"/>
  <c r="F187"/>
  <c r="J187" s="1"/>
  <c r="G187"/>
  <c r="K187" s="1"/>
  <c r="D188"/>
  <c r="H188" s="1"/>
  <c r="E188"/>
  <c r="I188" s="1"/>
  <c r="F188"/>
  <c r="J188" s="1"/>
  <c r="G188"/>
  <c r="K188" s="1"/>
  <c r="D192"/>
  <c r="H192" s="1"/>
  <c r="E192"/>
  <c r="I192" s="1"/>
  <c r="F192"/>
  <c r="J192" s="1"/>
  <c r="G192"/>
  <c r="K192" s="1"/>
  <c r="D193"/>
  <c r="H193" s="1"/>
  <c r="E193"/>
  <c r="I193" s="1"/>
  <c r="F193"/>
  <c r="J193" s="1"/>
  <c r="G193"/>
  <c r="K193" s="1"/>
  <c r="D194"/>
  <c r="H194" s="1"/>
  <c r="E194"/>
  <c r="I194" s="1"/>
  <c r="F194"/>
  <c r="J194" s="1"/>
  <c r="G194"/>
  <c r="K194" s="1"/>
  <c r="D196"/>
  <c r="H196" s="1"/>
  <c r="E196"/>
  <c r="I196" s="1"/>
  <c r="F196"/>
  <c r="J196" s="1"/>
  <c r="G196"/>
  <c r="K196" s="1"/>
  <c r="D197"/>
  <c r="H197" s="1"/>
  <c r="E197"/>
  <c r="I197" s="1"/>
  <c r="F197"/>
  <c r="J197" s="1"/>
  <c r="G197"/>
  <c r="K197" s="1"/>
  <c r="D198"/>
  <c r="H198" s="1"/>
  <c r="E198"/>
  <c r="I198" s="1"/>
  <c r="F198"/>
  <c r="J198" s="1"/>
  <c r="G198"/>
  <c r="K198" s="1"/>
  <c r="D199"/>
  <c r="H199" s="1"/>
  <c r="E199"/>
  <c r="I199" s="1"/>
  <c r="F199"/>
  <c r="J199" s="1"/>
  <c r="G199"/>
  <c r="K199" s="1"/>
  <c r="D200"/>
  <c r="H200" s="1"/>
  <c r="E200"/>
  <c r="I200" s="1"/>
  <c r="F200"/>
  <c r="J200" s="1"/>
  <c r="G200"/>
  <c r="K200" s="1"/>
  <c r="D201"/>
  <c r="H201" s="1"/>
  <c r="E201"/>
  <c r="I201" s="1"/>
  <c r="F201"/>
  <c r="J201" s="1"/>
  <c r="G201"/>
  <c r="K201" s="1"/>
  <c r="E53"/>
  <c r="I53" s="1"/>
  <c r="D53"/>
  <c r="H53" s="1"/>
  <c r="G112"/>
  <c r="K112" s="1"/>
  <c r="E112"/>
  <c r="I112" s="1"/>
  <c r="E86"/>
  <c r="I86" s="1"/>
  <c r="D86"/>
  <c r="H86" s="1"/>
  <c r="G25"/>
  <c r="K25" s="1"/>
  <c r="E25"/>
  <c r="I25" s="1"/>
  <c r="E85"/>
  <c r="I85" s="1"/>
  <c r="D85"/>
  <c r="H85" s="1"/>
  <c r="G108"/>
  <c r="K108" s="1"/>
  <c r="E108"/>
  <c r="I108" s="1"/>
  <c r="D108"/>
  <c r="H108" s="1"/>
  <c r="E73"/>
  <c r="I73" s="1"/>
  <c r="G28"/>
  <c r="K28" s="1"/>
  <c r="E28"/>
  <c r="I28" s="1"/>
  <c r="D28"/>
  <c r="H28" s="1"/>
  <c r="G17"/>
  <c r="K17" s="1"/>
  <c r="G16"/>
  <c r="K16" s="1"/>
  <c r="E16"/>
  <c r="I16" s="1"/>
  <c r="D16"/>
  <c r="H16" s="1"/>
  <c r="E3"/>
  <c r="I3" s="1"/>
  <c r="D3"/>
  <c r="H3" s="1"/>
  <c r="G102"/>
  <c r="K102" s="1"/>
  <c r="E102"/>
  <c r="I102" s="1"/>
  <c r="E91"/>
  <c r="I91" s="1"/>
  <c r="D91"/>
  <c r="H91" s="1"/>
  <c r="E78"/>
  <c r="I78" s="1"/>
  <c r="D78"/>
  <c r="H78" s="1"/>
  <c r="D13"/>
  <c r="H13" s="1"/>
  <c r="E140"/>
  <c r="I140" s="1"/>
  <c r="D140"/>
  <c r="H140" s="1"/>
  <c r="G26"/>
  <c r="K26" s="1"/>
  <c r="E26"/>
  <c r="I26" s="1"/>
  <c r="D26"/>
  <c r="H26" s="1"/>
  <c r="F111"/>
  <c r="J111" s="1"/>
  <c r="E111"/>
  <c r="I111" s="1"/>
  <c r="D111"/>
  <c r="H111" s="1"/>
  <c r="E99"/>
  <c r="I99" s="1"/>
  <c r="D99"/>
  <c r="H99" s="1"/>
  <c r="G133"/>
  <c r="K133" s="1"/>
  <c r="E133"/>
  <c r="I133" s="1"/>
  <c r="G148"/>
  <c r="K148" s="1"/>
  <c r="F148"/>
  <c r="J148" s="1"/>
  <c r="E148"/>
  <c r="I148" s="1"/>
  <c r="D148"/>
  <c r="H148" s="1"/>
  <c r="F158"/>
  <c r="J158" s="1"/>
  <c r="E158"/>
  <c r="I158" s="1"/>
  <c r="D158"/>
  <c r="H158" s="1"/>
  <c r="G98"/>
  <c r="K98" s="1"/>
  <c r="E98"/>
  <c r="I98" s="1"/>
  <c r="D98"/>
  <c r="H98" s="1"/>
  <c r="E40"/>
  <c r="I40" s="1"/>
  <c r="D40"/>
  <c r="H40" s="1"/>
  <c r="G160"/>
  <c r="K160" s="1"/>
  <c r="E160"/>
  <c r="I160" s="1"/>
  <c r="D160"/>
  <c r="H160" s="1"/>
  <c r="E14"/>
  <c r="I14" s="1"/>
  <c r="D14"/>
  <c r="H14" s="1"/>
  <c r="E9"/>
  <c r="I9" s="1"/>
  <c r="D9"/>
  <c r="H9" s="1"/>
  <c r="E8"/>
  <c r="I8" s="1"/>
  <c r="E88"/>
  <c r="I88" s="1"/>
  <c r="E171"/>
  <c r="I171" s="1"/>
  <c r="D171"/>
  <c r="H171" s="1"/>
  <c r="E47"/>
  <c r="I47" s="1"/>
  <c r="D47"/>
  <c r="H47" s="1"/>
  <c r="F93"/>
  <c r="J93" s="1"/>
  <c r="G79"/>
  <c r="K79" s="1"/>
  <c r="E79"/>
  <c r="I79" s="1"/>
  <c r="G114"/>
  <c r="K114" s="1"/>
  <c r="E114"/>
  <c r="I114" s="1"/>
  <c r="G103"/>
  <c r="K103" s="1"/>
  <c r="E103"/>
  <c r="I103" s="1"/>
  <c r="G35"/>
  <c r="K35" s="1"/>
  <c r="F35"/>
  <c r="J35" s="1"/>
  <c r="D35"/>
  <c r="H35" s="1"/>
  <c r="G115"/>
  <c r="K115" s="1"/>
  <c r="G33"/>
  <c r="K33" s="1"/>
  <c r="F33"/>
  <c r="J33" s="1"/>
  <c r="D33"/>
  <c r="H33" s="1"/>
  <c r="G118"/>
  <c r="K118" s="1"/>
  <c r="D118"/>
  <c r="H118" s="1"/>
  <c r="D225" s="1"/>
  <c r="D106"/>
  <c r="H106" s="1"/>
  <c r="E37"/>
  <c r="I37" s="1"/>
  <c r="D37"/>
  <c r="H37" s="1"/>
  <c r="F75"/>
  <c r="J75" s="1"/>
  <c r="G74"/>
  <c r="K74" s="1"/>
  <c r="F74"/>
  <c r="J74" s="1"/>
  <c r="E74"/>
  <c r="I74" s="1"/>
  <c r="G66"/>
  <c r="K66" s="1"/>
  <c r="G65"/>
  <c r="K65" s="1"/>
  <c r="D65"/>
  <c r="H65" s="1"/>
  <c r="G154"/>
  <c r="K154" s="1"/>
  <c r="D154"/>
  <c r="H154" s="1"/>
  <c r="G42"/>
  <c r="K42" s="1"/>
  <c r="D42"/>
  <c r="H42" s="1"/>
  <c r="D15"/>
  <c r="H15" s="1"/>
  <c r="G195"/>
  <c r="K195" s="1"/>
  <c r="G190"/>
  <c r="K190" s="1"/>
  <c r="D189"/>
  <c r="H189" s="1"/>
  <c r="G203"/>
  <c r="K203" s="1"/>
  <c r="D203"/>
  <c r="H203" s="1"/>
  <c r="G191"/>
  <c r="K191" s="1"/>
  <c r="E191"/>
  <c r="I191" s="1"/>
  <c r="G175"/>
  <c r="K175" s="1"/>
  <c r="F175"/>
  <c r="J175" s="1"/>
  <c r="G181"/>
  <c r="K181" s="1"/>
  <c r="G202"/>
  <c r="K202" s="1"/>
  <c r="F202"/>
  <c r="J202" s="1"/>
  <c r="G11"/>
  <c r="K11" s="1"/>
  <c r="D11"/>
  <c r="H11" s="1"/>
  <c r="G10"/>
  <c r="K10" s="1"/>
  <c r="F10"/>
  <c r="J10" s="1"/>
  <c r="D10"/>
  <c r="H10" s="1"/>
  <c r="G117"/>
  <c r="K117" s="1"/>
  <c r="F117"/>
  <c r="J117" s="1"/>
  <c r="D117"/>
  <c r="H117" s="1"/>
  <c r="G128"/>
  <c r="K128" s="1"/>
  <c r="D128"/>
  <c r="H128" s="1"/>
  <c r="G59"/>
  <c r="K59" s="1"/>
  <c r="D59"/>
  <c r="H59" s="1"/>
  <c r="G87"/>
  <c r="K87" s="1"/>
  <c r="D87"/>
  <c r="H87" s="1"/>
  <c r="G123"/>
  <c r="K123" s="1"/>
  <c r="F123"/>
  <c r="J123" s="1"/>
  <c r="D123"/>
  <c r="H123" s="1"/>
  <c r="F84"/>
  <c r="J84" s="1"/>
  <c r="D84"/>
  <c r="H84" s="1"/>
  <c r="G7"/>
  <c r="K7" s="1"/>
  <c r="F7"/>
  <c r="J7" s="1"/>
  <c r="D7"/>
  <c r="H7" s="1"/>
  <c r="G51"/>
  <c r="K51" s="1"/>
  <c r="E63"/>
  <c r="I63" s="1"/>
  <c r="G116"/>
  <c r="K116" s="1"/>
  <c r="E116"/>
  <c r="I116" s="1"/>
  <c r="G21"/>
  <c r="K21" s="1"/>
  <c r="E21"/>
  <c r="I21" s="1"/>
  <c r="G6"/>
  <c r="K6" s="1"/>
  <c r="F6"/>
  <c r="J6" s="1"/>
  <c r="E6"/>
  <c r="I6" s="1"/>
  <c r="F43"/>
  <c r="J43" s="1"/>
  <c r="D43"/>
  <c r="H43" s="1"/>
  <c r="G83"/>
  <c r="K83" s="1"/>
  <c r="D83"/>
  <c r="H83" s="1"/>
  <c r="E64"/>
  <c r="I64" s="1"/>
  <c r="F166"/>
  <c r="J166" s="1"/>
  <c r="D166"/>
  <c r="H166" s="1"/>
  <c r="E174"/>
  <c r="I174" s="1"/>
  <c r="H5" i="1"/>
  <c r="I5"/>
  <c r="J5"/>
  <c r="K5"/>
  <c r="H6"/>
  <c r="I6"/>
  <c r="J6"/>
  <c r="K6"/>
  <c r="H7"/>
  <c r="I7"/>
  <c r="J7"/>
  <c r="K7"/>
  <c r="H8"/>
  <c r="I8"/>
  <c r="J8"/>
  <c r="K8"/>
  <c r="H9"/>
  <c r="I9"/>
  <c r="J9"/>
  <c r="K9"/>
  <c r="H10"/>
  <c r="I10"/>
  <c r="J10"/>
  <c r="K10"/>
  <c r="H11"/>
  <c r="I11"/>
  <c r="J11"/>
  <c r="K11"/>
  <c r="H12"/>
  <c r="I12"/>
  <c r="J12"/>
  <c r="K12"/>
  <c r="H13"/>
  <c r="I13"/>
  <c r="J13"/>
  <c r="K13"/>
  <c r="H14"/>
  <c r="I14"/>
  <c r="J14"/>
  <c r="K14"/>
  <c r="H15"/>
  <c r="I15"/>
  <c r="J15"/>
  <c r="K15"/>
  <c r="H16"/>
  <c r="I16"/>
  <c r="J16"/>
  <c r="K16"/>
  <c r="H17"/>
  <c r="I17"/>
  <c r="J17"/>
  <c r="K17"/>
  <c r="H18"/>
  <c r="I18"/>
  <c r="J18"/>
  <c r="K18"/>
  <c r="G174" i="9"/>
  <c r="K174" s="1"/>
  <c r="E27"/>
  <c r="I27" s="1"/>
  <c r="D18"/>
  <c r="H18" s="1"/>
  <c r="E18"/>
  <c r="I18" s="1"/>
  <c r="D19"/>
  <c r="H19" s="1"/>
  <c r="E19"/>
  <c r="I19" s="1"/>
  <c r="E94"/>
  <c r="I94" s="1"/>
  <c r="E17"/>
  <c r="I17" s="1"/>
  <c r="L57"/>
  <c r="E13"/>
  <c r="I13" s="1"/>
  <c r="G13"/>
  <c r="K13" s="1"/>
  <c r="D51"/>
  <c r="H51" s="1"/>
  <c r="F51"/>
  <c r="J51" s="1"/>
  <c r="D75"/>
  <c r="H75" s="1"/>
  <c r="D93"/>
  <c r="H93" s="1"/>
  <c r="D88"/>
  <c r="H88" s="1"/>
  <c r="E12"/>
  <c r="I12" s="1"/>
  <c r="D27"/>
  <c r="H27" s="1"/>
  <c r="G64"/>
  <c r="K64" s="1"/>
  <c r="G43"/>
  <c r="K43" s="1"/>
  <c r="F115"/>
  <c r="J115" s="1"/>
  <c r="P145" i="21" l="1"/>
  <c r="Q145"/>
  <c r="D222"/>
  <c r="E207"/>
  <c r="I3"/>
  <c r="F171"/>
  <c r="J171" s="1"/>
  <c r="L171" s="1"/>
  <c r="F178"/>
  <c r="J178" s="1"/>
  <c r="F62"/>
  <c r="J62" s="1"/>
  <c r="F73"/>
  <c r="J73" s="1"/>
  <c r="F17"/>
  <c r="J17" s="1"/>
  <c r="F94"/>
  <c r="J94" s="1"/>
  <c r="F13"/>
  <c r="J13" s="1"/>
  <c r="F8"/>
  <c r="J8" s="1"/>
  <c r="F19"/>
  <c r="J19" s="1"/>
  <c r="L114"/>
  <c r="L103"/>
  <c r="E41"/>
  <c r="I41" s="1"/>
  <c r="E46"/>
  <c r="I46" s="1"/>
  <c r="L118"/>
  <c r="L74"/>
  <c r="L151"/>
  <c r="L187"/>
  <c r="L200"/>
  <c r="L172"/>
  <c r="E199"/>
  <c r="I199" s="1"/>
  <c r="L11"/>
  <c r="L125"/>
  <c r="L59"/>
  <c r="L120"/>
  <c r="L42"/>
  <c r="E63"/>
  <c r="I63" s="1"/>
  <c r="L6"/>
  <c r="L83"/>
  <c r="D17"/>
  <c r="H17" s="1"/>
  <c r="D94"/>
  <c r="H94" s="1"/>
  <c r="D98"/>
  <c r="H98" s="1"/>
  <c r="D8"/>
  <c r="H8" s="1"/>
  <c r="D41"/>
  <c r="H41" s="1"/>
  <c r="D46"/>
  <c r="H46" s="1"/>
  <c r="D36"/>
  <c r="H36" s="1"/>
  <c r="D192"/>
  <c r="H192" s="1"/>
  <c r="D187"/>
  <c r="H187" s="1"/>
  <c r="D199"/>
  <c r="H199" s="1"/>
  <c r="D87"/>
  <c r="H87" s="1"/>
  <c r="D63"/>
  <c r="H63" s="1"/>
  <c r="E62"/>
  <c r="I62" s="1"/>
  <c r="L62" s="1"/>
  <c r="E178"/>
  <c r="I178" s="1"/>
  <c r="L178" s="1"/>
  <c r="L47"/>
  <c r="L168"/>
  <c r="L9"/>
  <c r="L137"/>
  <c r="L27"/>
  <c r="L14"/>
  <c r="L40"/>
  <c r="L155"/>
  <c r="L99"/>
  <c r="L111"/>
  <c r="L78"/>
  <c r="L91"/>
  <c r="L18"/>
  <c r="L53"/>
  <c r="L73"/>
  <c r="L85"/>
  <c r="L86"/>
  <c r="E67"/>
  <c r="I67" s="1"/>
  <c r="L67" s="1"/>
  <c r="E64"/>
  <c r="I64" s="1"/>
  <c r="L64" s="1"/>
  <c r="E19"/>
  <c r="I19" s="1"/>
  <c r="L19" s="1"/>
  <c r="L8"/>
  <c r="L26"/>
  <c r="L157"/>
  <c r="L98"/>
  <c r="L130"/>
  <c r="L112"/>
  <c r="L13"/>
  <c r="E94"/>
  <c r="I94" s="1"/>
  <c r="L94" s="1"/>
  <c r="L102"/>
  <c r="L16"/>
  <c r="L17"/>
  <c r="L108"/>
  <c r="L25"/>
  <c r="F107"/>
  <c r="J107" s="1"/>
  <c r="F115"/>
  <c r="J115" s="1"/>
  <c r="F65"/>
  <c r="J65" s="1"/>
  <c r="F136"/>
  <c r="J136" s="1"/>
  <c r="F186"/>
  <c r="J186" s="1"/>
  <c r="F95"/>
  <c r="J95" s="1"/>
  <c r="F84"/>
  <c r="J84" s="1"/>
  <c r="F51"/>
  <c r="J51" s="1"/>
  <c r="F21"/>
  <c r="J21" s="1"/>
  <c r="F167"/>
  <c r="J167" s="1"/>
  <c r="D171"/>
  <c r="H171" s="1"/>
  <c r="D66"/>
  <c r="H66" s="1"/>
  <c r="D15"/>
  <c r="H15" s="1"/>
  <c r="D188"/>
  <c r="H188" s="1"/>
  <c r="D116"/>
  <c r="H116" s="1"/>
  <c r="D43"/>
  <c r="H43" s="1"/>
  <c r="G84"/>
  <c r="K84" s="1"/>
  <c r="G46"/>
  <c r="K46" s="1"/>
  <c r="D12"/>
  <c r="H12" s="1"/>
  <c r="D207" s="1"/>
  <c r="J3"/>
  <c r="P35"/>
  <c r="R35" s="1"/>
  <c r="Q35"/>
  <c r="P33"/>
  <c r="R33" s="1"/>
  <c r="Q33"/>
  <c r="Q10"/>
  <c r="P10"/>
  <c r="P117"/>
  <c r="Q117"/>
  <c r="P163"/>
  <c r="Q163"/>
  <c r="K3"/>
  <c r="F28"/>
  <c r="J28" s="1"/>
  <c r="L28" s="1"/>
  <c r="F12"/>
  <c r="J12" s="1"/>
  <c r="L12" s="1"/>
  <c r="F88"/>
  <c r="J88" s="1"/>
  <c r="L88" s="1"/>
  <c r="L107"/>
  <c r="E115"/>
  <c r="I115" s="1"/>
  <c r="L115" s="1"/>
  <c r="L65"/>
  <c r="E15"/>
  <c r="I15" s="1"/>
  <c r="L136"/>
  <c r="E186"/>
  <c r="I186" s="1"/>
  <c r="L186" s="1"/>
  <c r="L95"/>
  <c r="L84"/>
  <c r="E7"/>
  <c r="I7" s="1"/>
  <c r="E51"/>
  <c r="I51" s="1"/>
  <c r="L51" s="1"/>
  <c r="E116"/>
  <c r="I116" s="1"/>
  <c r="L21"/>
  <c r="E43"/>
  <c r="I43" s="1"/>
  <c r="E167"/>
  <c r="I167" s="1"/>
  <c r="L167" s="1"/>
  <c r="D13"/>
  <c r="H13" s="1"/>
  <c r="H202" s="1"/>
  <c r="F93"/>
  <c r="J93" s="1"/>
  <c r="L93" s="1"/>
  <c r="F79"/>
  <c r="J79" s="1"/>
  <c r="L79" s="1"/>
  <c r="F41"/>
  <c r="J41" s="1"/>
  <c r="F46"/>
  <c r="J46" s="1"/>
  <c r="F106"/>
  <c r="J106" s="1"/>
  <c r="L106" s="1"/>
  <c r="F36"/>
  <c r="J36" s="1"/>
  <c r="L36" s="1"/>
  <c r="F192"/>
  <c r="J192" s="1"/>
  <c r="L192" s="1"/>
  <c r="F199"/>
  <c r="J199" s="1"/>
  <c r="F87"/>
  <c r="J87" s="1"/>
  <c r="L87" s="1"/>
  <c r="F63"/>
  <c r="J63" s="1"/>
  <c r="G67"/>
  <c r="K67" s="1"/>
  <c r="G19"/>
  <c r="K19" s="1"/>
  <c r="G94"/>
  <c r="K94" s="1"/>
  <c r="F37"/>
  <c r="J37" s="1"/>
  <c r="L37" s="1"/>
  <c r="F75"/>
  <c r="J75" s="1"/>
  <c r="L75" s="1"/>
  <c r="F66"/>
  <c r="J66" s="1"/>
  <c r="L66" s="1"/>
  <c r="F15"/>
  <c r="J15" s="1"/>
  <c r="F188"/>
  <c r="J188" s="1"/>
  <c r="L188" s="1"/>
  <c r="F7"/>
  <c r="J7" s="1"/>
  <c r="F116"/>
  <c r="J116" s="1"/>
  <c r="F43"/>
  <c r="J43" s="1"/>
  <c r="D107"/>
  <c r="H107" s="1"/>
  <c r="D115"/>
  <c r="H115" s="1"/>
  <c r="D65"/>
  <c r="H65" s="1"/>
  <c r="D136"/>
  <c r="H136" s="1"/>
  <c r="D212" s="1"/>
  <c r="D186"/>
  <c r="H186" s="1"/>
  <c r="D95"/>
  <c r="H95" s="1"/>
  <c r="D51"/>
  <c r="H51" s="1"/>
  <c r="D21"/>
  <c r="H21" s="1"/>
  <c r="D167"/>
  <c r="H167" s="1"/>
  <c r="D216" s="1"/>
  <c r="G186"/>
  <c r="K186" s="1"/>
  <c r="G37"/>
  <c r="K37" s="1"/>
  <c r="G106"/>
  <c r="K106" s="1"/>
  <c r="G41"/>
  <c r="K41" s="1"/>
  <c r="G93"/>
  <c r="K93" s="1"/>
  <c r="F86" i="9"/>
  <c r="J86" s="1"/>
  <c r="F85"/>
  <c r="J85" s="1"/>
  <c r="F108"/>
  <c r="J108" s="1"/>
  <c r="F16"/>
  <c r="J16" s="1"/>
  <c r="F102"/>
  <c r="J102" s="1"/>
  <c r="F99"/>
  <c r="J99" s="1"/>
  <c r="F133"/>
  <c r="J133" s="1"/>
  <c r="F98"/>
  <c r="J98" s="1"/>
  <c r="F160"/>
  <c r="J160" s="1"/>
  <c r="F26"/>
  <c r="J26" s="1"/>
  <c r="E118"/>
  <c r="I118" s="1"/>
  <c r="E154"/>
  <c r="I154" s="1"/>
  <c r="E195"/>
  <c r="I195" s="1"/>
  <c r="E190"/>
  <c r="I190" s="1"/>
  <c r="E203"/>
  <c r="I203" s="1"/>
  <c r="E175"/>
  <c r="I175" s="1"/>
  <c r="E11"/>
  <c r="I11" s="1"/>
  <c r="E128"/>
  <c r="I128" s="1"/>
  <c r="E59"/>
  <c r="I59" s="1"/>
  <c r="E123"/>
  <c r="I123" s="1"/>
  <c r="E42"/>
  <c r="I42" s="1"/>
  <c r="E83"/>
  <c r="I83" s="1"/>
  <c r="D64"/>
  <c r="H64" s="1"/>
  <c r="D25"/>
  <c r="H25" s="1"/>
  <c r="D79"/>
  <c r="H79" s="1"/>
  <c r="D114"/>
  <c r="H114" s="1"/>
  <c r="D103"/>
  <c r="H103" s="1"/>
  <c r="D74"/>
  <c r="H74" s="1"/>
  <c r="D175"/>
  <c r="H175" s="1"/>
  <c r="D6"/>
  <c r="H6" s="1"/>
  <c r="F25"/>
  <c r="J25" s="1"/>
  <c r="F53"/>
  <c r="J53" s="1"/>
  <c r="F3"/>
  <c r="J3" s="1"/>
  <c r="F91"/>
  <c r="J91" s="1"/>
  <c r="F78"/>
  <c r="J78" s="1"/>
  <c r="F112"/>
  <c r="J112" s="1"/>
  <c r="F40"/>
  <c r="J40" s="1"/>
  <c r="F14"/>
  <c r="J14" s="1"/>
  <c r="F140"/>
  <c r="J140" s="1"/>
  <c r="F9"/>
  <c r="J9" s="1"/>
  <c r="F171"/>
  <c r="J171" s="1"/>
  <c r="F47"/>
  <c r="J47" s="1"/>
  <c r="E35"/>
  <c r="I35" s="1"/>
  <c r="E33"/>
  <c r="I33" s="1"/>
  <c r="E10"/>
  <c r="I10" s="1"/>
  <c r="E117"/>
  <c r="I117" s="1"/>
  <c r="E166"/>
  <c r="I166" s="1"/>
  <c r="D102"/>
  <c r="H102" s="1"/>
  <c r="D112"/>
  <c r="H112" s="1"/>
  <c r="D133"/>
  <c r="H133" s="1"/>
  <c r="F114"/>
  <c r="J114" s="1"/>
  <c r="F103"/>
  <c r="J103" s="1"/>
  <c r="F118"/>
  <c r="J118" s="1"/>
  <c r="L118" s="1"/>
  <c r="F154"/>
  <c r="J154" s="1"/>
  <c r="L154" s="1"/>
  <c r="F203"/>
  <c r="J203" s="1"/>
  <c r="F11"/>
  <c r="J11" s="1"/>
  <c r="L11" s="1"/>
  <c r="F128"/>
  <c r="J128" s="1"/>
  <c r="L128" s="1"/>
  <c r="F59"/>
  <c r="J59" s="1"/>
  <c r="L59" s="1"/>
  <c r="Q59" s="1"/>
  <c r="F42"/>
  <c r="J42" s="1"/>
  <c r="L42" s="1"/>
  <c r="F83"/>
  <c r="J83" s="1"/>
  <c r="L83" s="1"/>
  <c r="G62"/>
  <c r="K62" s="1"/>
  <c r="G47"/>
  <c r="K47" s="1"/>
  <c r="G171"/>
  <c r="K171" s="1"/>
  <c r="G88"/>
  <c r="K88" s="1"/>
  <c r="G9"/>
  <c r="K9" s="1"/>
  <c r="G140"/>
  <c r="K140" s="1"/>
  <c r="G27"/>
  <c r="K27" s="1"/>
  <c r="G14"/>
  <c r="K14" s="1"/>
  <c r="G40"/>
  <c r="K40" s="1"/>
  <c r="G158"/>
  <c r="K158" s="1"/>
  <c r="G99"/>
  <c r="K99" s="1"/>
  <c r="G111"/>
  <c r="K111" s="1"/>
  <c r="G78"/>
  <c r="K78" s="1"/>
  <c r="G91"/>
  <c r="K91" s="1"/>
  <c r="G3"/>
  <c r="K3" s="1"/>
  <c r="G18"/>
  <c r="K18" s="1"/>
  <c r="G53"/>
  <c r="K53" s="1"/>
  <c r="G73"/>
  <c r="K73" s="1"/>
  <c r="G85"/>
  <c r="K85" s="1"/>
  <c r="G86"/>
  <c r="K86" s="1"/>
  <c r="F189"/>
  <c r="J189" s="1"/>
  <c r="E107"/>
  <c r="I107" s="1"/>
  <c r="E95"/>
  <c r="I95" s="1"/>
  <c r="E84"/>
  <c r="I84" s="1"/>
  <c r="D202"/>
  <c r="H202" s="1"/>
  <c r="F65"/>
  <c r="J65" s="1"/>
  <c r="F15"/>
  <c r="J15" s="1"/>
  <c r="L90"/>
  <c r="L32"/>
  <c r="Q32" s="1"/>
  <c r="L5"/>
  <c r="F17"/>
  <c r="J17" s="1"/>
  <c r="F67"/>
  <c r="J67" s="1"/>
  <c r="F174"/>
  <c r="J174" s="1"/>
  <c r="L174" s="1"/>
  <c r="F191"/>
  <c r="J191" s="1"/>
  <c r="F27"/>
  <c r="J27" s="1"/>
  <c r="E66"/>
  <c r="I66" s="1"/>
  <c r="D8"/>
  <c r="H8" s="1"/>
  <c r="F88"/>
  <c r="J88" s="1"/>
  <c r="E170"/>
  <c r="I170" s="1"/>
  <c r="E62"/>
  <c r="I62" s="1"/>
  <c r="F87"/>
  <c r="J87" s="1"/>
  <c r="F28"/>
  <c r="J28" s="1"/>
  <c r="F95"/>
  <c r="J95" s="1"/>
  <c r="F94"/>
  <c r="J94" s="1"/>
  <c r="E51"/>
  <c r="I51" s="1"/>
  <c r="E43"/>
  <c r="I43" s="1"/>
  <c r="D73"/>
  <c r="H73" s="1"/>
  <c r="D95"/>
  <c r="H95" s="1"/>
  <c r="F79"/>
  <c r="J79" s="1"/>
  <c r="F41"/>
  <c r="J41" s="1"/>
  <c r="F46"/>
  <c r="J46" s="1"/>
  <c r="F181"/>
  <c r="J181" s="1"/>
  <c r="F106"/>
  <c r="J106" s="1"/>
  <c r="D215"/>
  <c r="D181"/>
  <c r="H181" s="1"/>
  <c r="L72"/>
  <c r="L45"/>
  <c r="P45" s="1"/>
  <c r="L24"/>
  <c r="E189"/>
  <c r="I189" s="1"/>
  <c r="F12"/>
  <c r="J12" s="1"/>
  <c r="F195"/>
  <c r="J195" s="1"/>
  <c r="F36"/>
  <c r="J36" s="1"/>
  <c r="F64"/>
  <c r="J64" s="1"/>
  <c r="L64" s="1"/>
  <c r="F107"/>
  <c r="J107" s="1"/>
  <c r="E93"/>
  <c r="I93" s="1"/>
  <c r="L93" s="1"/>
  <c r="P93" s="1"/>
  <c r="E46"/>
  <c r="I46" s="1"/>
  <c r="E106"/>
  <c r="I106" s="1"/>
  <c r="E65"/>
  <c r="I65" s="1"/>
  <c r="E202"/>
  <c r="I202" s="1"/>
  <c r="E87"/>
  <c r="I87" s="1"/>
  <c r="F190"/>
  <c r="J190" s="1"/>
  <c r="L190" s="1"/>
  <c r="D174"/>
  <c r="H174" s="1"/>
  <c r="D17"/>
  <c r="H17" s="1"/>
  <c r="D191"/>
  <c r="H191" s="1"/>
  <c r="D116"/>
  <c r="H116" s="1"/>
  <c r="D115"/>
  <c r="H115" s="1"/>
  <c r="D62"/>
  <c r="H62" s="1"/>
  <c r="D66"/>
  <c r="H66" s="1"/>
  <c r="D195"/>
  <c r="H195" s="1"/>
  <c r="F18"/>
  <c r="J18" s="1"/>
  <c r="L18" s="1"/>
  <c r="F73"/>
  <c r="J73" s="1"/>
  <c r="L73" s="1"/>
  <c r="F21"/>
  <c r="J21" s="1"/>
  <c r="L21" s="1"/>
  <c r="Q21" s="1"/>
  <c r="F13"/>
  <c r="J13" s="1"/>
  <c r="L13" s="1"/>
  <c r="P13" s="1"/>
  <c r="F170"/>
  <c r="J170" s="1"/>
  <c r="F19"/>
  <c r="J19" s="1"/>
  <c r="L19" s="1"/>
  <c r="Q19" s="1"/>
  <c r="E41"/>
  <c r="I41" s="1"/>
  <c r="D94"/>
  <c r="H94" s="1"/>
  <c r="D67"/>
  <c r="H67" s="1"/>
  <c r="D41"/>
  <c r="H41" s="1"/>
  <c r="D46"/>
  <c r="H46" s="1"/>
  <c r="D190"/>
  <c r="H190" s="1"/>
  <c r="D170"/>
  <c r="H170" s="1"/>
  <c r="D21"/>
  <c r="H21" s="1"/>
  <c r="L96"/>
  <c r="L80"/>
  <c r="Q80" s="1"/>
  <c r="L68"/>
  <c r="Q68" s="1"/>
  <c r="L52"/>
  <c r="Q52" s="1"/>
  <c r="L30"/>
  <c r="Q30" s="1"/>
  <c r="L22"/>
  <c r="D230"/>
  <c r="L125"/>
  <c r="P125" s="1"/>
  <c r="L92"/>
  <c r="P92" s="1"/>
  <c r="L81"/>
  <c r="P81" s="1"/>
  <c r="L77"/>
  <c r="L70"/>
  <c r="L60"/>
  <c r="P60" s="1"/>
  <c r="L55"/>
  <c r="P55" s="1"/>
  <c r="L49"/>
  <c r="L39"/>
  <c r="Q39" s="1"/>
  <c r="L34"/>
  <c r="L31"/>
  <c r="P31" s="1"/>
  <c r="L29"/>
  <c r="L23"/>
  <c r="L20"/>
  <c r="L4"/>
  <c r="Q4" s="1"/>
  <c r="L201"/>
  <c r="Q201" s="1"/>
  <c r="L161"/>
  <c r="Q161" s="1"/>
  <c r="L132"/>
  <c r="P132" s="1"/>
  <c r="L176"/>
  <c r="P176" s="1"/>
  <c r="L28"/>
  <c r="L152"/>
  <c r="Q152" s="1"/>
  <c r="L119"/>
  <c r="Q119" s="1"/>
  <c r="L104"/>
  <c r="L183"/>
  <c r="Q183" s="1"/>
  <c r="L163"/>
  <c r="P163" s="1"/>
  <c r="L150"/>
  <c r="Q150" s="1"/>
  <c r="L106"/>
  <c r="L33"/>
  <c r="L35"/>
  <c r="P35" s="1"/>
  <c r="L103"/>
  <c r="P103" s="1"/>
  <c r="L114"/>
  <c r="L79"/>
  <c r="P79" s="1"/>
  <c r="G19"/>
  <c r="K19" s="1"/>
  <c r="L9"/>
  <c r="L108"/>
  <c r="Q108" s="1"/>
  <c r="L25"/>
  <c r="Q25" s="1"/>
  <c r="L160"/>
  <c r="Q160" s="1"/>
  <c r="L40"/>
  <c r="L98"/>
  <c r="L158"/>
  <c r="Q158" s="1"/>
  <c r="L133"/>
  <c r="P133" s="1"/>
  <c r="L99"/>
  <c r="Q99" s="1"/>
  <c r="L111"/>
  <c r="Q111" s="1"/>
  <c r="L26"/>
  <c r="P26" s="1"/>
  <c r="L140"/>
  <c r="Q140" s="1"/>
  <c r="E67"/>
  <c r="I67" s="1"/>
  <c r="L67" s="1"/>
  <c r="E181"/>
  <c r="I181" s="1"/>
  <c r="L181" s="1"/>
  <c r="F62"/>
  <c r="J62" s="1"/>
  <c r="L62" s="1"/>
  <c r="G63"/>
  <c r="K63" s="1"/>
  <c r="D63"/>
  <c r="H63" s="1"/>
  <c r="L84"/>
  <c r="L107"/>
  <c r="Q107" s="1"/>
  <c r="L47"/>
  <c r="Q47" s="1"/>
  <c r="L102"/>
  <c r="L37"/>
  <c r="Q37" s="1"/>
  <c r="M221" i="8"/>
  <c r="G170" i="9"/>
  <c r="K170" s="1"/>
  <c r="L10"/>
  <c r="L175"/>
  <c r="Q175" s="1"/>
  <c r="L171"/>
  <c r="Q171" s="1"/>
  <c r="L88"/>
  <c r="F8"/>
  <c r="J8" s="1"/>
  <c r="L8" s="1"/>
  <c r="G12"/>
  <c r="K12" s="1"/>
  <c r="K221" i="8"/>
  <c r="J221"/>
  <c r="F116" i="9"/>
  <c r="J116" s="1"/>
  <c r="L116" s="1"/>
  <c r="Q116" s="1"/>
  <c r="E139"/>
  <c r="I139" s="1"/>
  <c r="L139" s="1"/>
  <c r="G139"/>
  <c r="K139" s="1"/>
  <c r="E36"/>
  <c r="I36" s="1"/>
  <c r="L36" s="1"/>
  <c r="Q36" s="1"/>
  <c r="G36"/>
  <c r="K36" s="1"/>
  <c r="E15"/>
  <c r="I15" s="1"/>
  <c r="G15"/>
  <c r="K15" s="1"/>
  <c r="E75"/>
  <c r="I75" s="1"/>
  <c r="L75" s="1"/>
  <c r="G75"/>
  <c r="K75" s="1"/>
  <c r="L16"/>
  <c r="L203"/>
  <c r="P203" s="1"/>
  <c r="L78"/>
  <c r="L123"/>
  <c r="P123" s="1"/>
  <c r="L86"/>
  <c r="L112"/>
  <c r="L200"/>
  <c r="P200" s="1"/>
  <c r="L197"/>
  <c r="Q197" s="1"/>
  <c r="L194"/>
  <c r="Q194" s="1"/>
  <c r="L188"/>
  <c r="Q188" s="1"/>
  <c r="L186"/>
  <c r="P186" s="1"/>
  <c r="L185"/>
  <c r="L182"/>
  <c r="L180"/>
  <c r="Q180" s="1"/>
  <c r="L178"/>
  <c r="L169"/>
  <c r="Q169" s="1"/>
  <c r="L168"/>
  <c r="Q168" s="1"/>
  <c r="L167"/>
  <c r="Q167" s="1"/>
  <c r="L165"/>
  <c r="Q165" s="1"/>
  <c r="L164"/>
  <c r="P164" s="1"/>
  <c r="L162"/>
  <c r="Q162" s="1"/>
  <c r="L159"/>
  <c r="L157"/>
  <c r="P157" s="1"/>
  <c r="L156"/>
  <c r="P156" s="1"/>
  <c r="L155"/>
  <c r="Q155" s="1"/>
  <c r="L153"/>
  <c r="Q153" s="1"/>
  <c r="L147"/>
  <c r="P147" s="1"/>
  <c r="L146"/>
  <c r="Q146" s="1"/>
  <c r="L145"/>
  <c r="L143"/>
  <c r="P143" s="1"/>
  <c r="L141"/>
  <c r="P141" s="1"/>
  <c r="L137"/>
  <c r="P137" s="1"/>
  <c r="L136"/>
  <c r="Q136" s="1"/>
  <c r="L135"/>
  <c r="P135" s="1"/>
  <c r="L134"/>
  <c r="L131"/>
  <c r="P131" s="1"/>
  <c r="L130"/>
  <c r="P130" s="1"/>
  <c r="L129"/>
  <c r="P129" s="1"/>
  <c r="L127"/>
  <c r="Q127" s="1"/>
  <c r="L126"/>
  <c r="L124"/>
  <c r="Q124" s="1"/>
  <c r="L122"/>
  <c r="L121"/>
  <c r="L120"/>
  <c r="L113"/>
  <c r="P113" s="1"/>
  <c r="L110"/>
  <c r="L109"/>
  <c r="P109" s="1"/>
  <c r="L105"/>
  <c r="Q105" s="1"/>
  <c r="L101"/>
  <c r="L100"/>
  <c r="P100" s="1"/>
  <c r="L97"/>
  <c r="L89"/>
  <c r="L82"/>
  <c r="L76"/>
  <c r="L71"/>
  <c r="L41"/>
  <c r="L189"/>
  <c r="Q189" s="1"/>
  <c r="L221" i="8"/>
  <c r="L65" i="9"/>
  <c r="F63"/>
  <c r="J63" s="1"/>
  <c r="L63" s="1"/>
  <c r="E7"/>
  <c r="I7" s="1"/>
  <c r="L7" s="1"/>
  <c r="D36"/>
  <c r="H36" s="1"/>
  <c r="G67"/>
  <c r="K67" s="1"/>
  <c r="G8"/>
  <c r="K8" s="1"/>
  <c r="L3"/>
  <c r="Q3" s="1"/>
  <c r="L191"/>
  <c r="P191" s="1"/>
  <c r="L166"/>
  <c r="Q166" s="1"/>
  <c r="L94"/>
  <c r="L74"/>
  <c r="L51"/>
  <c r="Q51" s="1"/>
  <c r="L66"/>
  <c r="L69"/>
  <c r="P69" s="1"/>
  <c r="L61"/>
  <c r="P61" s="1"/>
  <c r="L58"/>
  <c r="L56"/>
  <c r="L54"/>
  <c r="L50"/>
  <c r="L48"/>
  <c r="L44"/>
  <c r="L38"/>
  <c r="L43"/>
  <c r="Q43" s="1"/>
  <c r="L95"/>
  <c r="L117"/>
  <c r="Q117" s="1"/>
  <c r="L202"/>
  <c r="P32"/>
  <c r="R32" s="1"/>
  <c r="L195"/>
  <c r="Q163"/>
  <c r="Q92"/>
  <c r="Q31"/>
  <c r="R31" s="1"/>
  <c r="E210"/>
  <c r="L12"/>
  <c r="P12" s="1"/>
  <c r="L17"/>
  <c r="L91"/>
  <c r="Q91" s="1"/>
  <c r="L53"/>
  <c r="Q53" s="1"/>
  <c r="L199"/>
  <c r="L198"/>
  <c r="L196"/>
  <c r="L193"/>
  <c r="L192"/>
  <c r="L187"/>
  <c r="L184"/>
  <c r="L179"/>
  <c r="O87"/>
  <c r="O121"/>
  <c r="O120"/>
  <c r="O104"/>
  <c r="O97"/>
  <c r="O96"/>
  <c r="O89"/>
  <c r="O85"/>
  <c r="O84"/>
  <c r="O77"/>
  <c r="O76"/>
  <c r="O73"/>
  <c r="O72"/>
  <c r="Q72" s="1"/>
  <c r="O65"/>
  <c r="O64"/>
  <c r="O57"/>
  <c r="P57" s="1"/>
  <c r="O56"/>
  <c r="O49"/>
  <c r="O48"/>
  <c r="O41"/>
  <c r="O40"/>
  <c r="O33"/>
  <c r="O28"/>
  <c r="O23"/>
  <c r="O22"/>
  <c r="O16"/>
  <c r="O15"/>
  <c r="O10"/>
  <c r="O9"/>
  <c r="Q9" s="1"/>
  <c r="O8"/>
  <c r="O5"/>
  <c r="L27"/>
  <c r="P30"/>
  <c r="R30" s="1"/>
  <c r="L6"/>
  <c r="E115"/>
  <c r="I115" s="1"/>
  <c r="L151"/>
  <c r="L149"/>
  <c r="L144"/>
  <c r="L142"/>
  <c r="L138"/>
  <c r="O112"/>
  <c r="O88"/>
  <c r="O27"/>
  <c r="O24"/>
  <c r="P24" s="1"/>
  <c r="O20"/>
  <c r="O17"/>
  <c r="O11"/>
  <c r="L85"/>
  <c r="O122"/>
  <c r="O118"/>
  <c r="O114"/>
  <c r="O110"/>
  <c r="O106"/>
  <c r="O102"/>
  <c r="O98"/>
  <c r="O94"/>
  <c r="O90"/>
  <c r="O86"/>
  <c r="O82"/>
  <c r="O78"/>
  <c r="O74"/>
  <c r="O70"/>
  <c r="O66"/>
  <c r="O62"/>
  <c r="O58"/>
  <c r="O54"/>
  <c r="O50"/>
  <c r="O46"/>
  <c r="O42"/>
  <c r="O38"/>
  <c r="O34"/>
  <c r="O29"/>
  <c r="L14"/>
  <c r="L148"/>
  <c r="P34"/>
  <c r="L177"/>
  <c r="L173"/>
  <c r="L172"/>
  <c r="E211"/>
  <c r="P188" i="21" l="1"/>
  <c r="Q188"/>
  <c r="R188" s="1"/>
  <c r="P66"/>
  <c r="Q66"/>
  <c r="P37"/>
  <c r="Q37"/>
  <c r="P36"/>
  <c r="R36" s="1"/>
  <c r="Q36"/>
  <c r="Q79"/>
  <c r="P79"/>
  <c r="Q12"/>
  <c r="P12"/>
  <c r="R12" s="1"/>
  <c r="Q75"/>
  <c r="P75"/>
  <c r="R75" s="1"/>
  <c r="P87"/>
  <c r="Q87"/>
  <c r="P192"/>
  <c r="Q192"/>
  <c r="R192" s="1"/>
  <c r="Q106"/>
  <c r="P106"/>
  <c r="R106" s="1"/>
  <c r="Q93"/>
  <c r="P93"/>
  <c r="R93" s="1"/>
  <c r="P88"/>
  <c r="Q88"/>
  <c r="P28"/>
  <c r="Q28"/>
  <c r="P171"/>
  <c r="Q171"/>
  <c r="P95"/>
  <c r="Q95"/>
  <c r="Q186"/>
  <c r="P186"/>
  <c r="P107"/>
  <c r="R107" s="1"/>
  <c r="Q107"/>
  <c r="P25"/>
  <c r="R25" s="1"/>
  <c r="Q25"/>
  <c r="P17"/>
  <c r="R17" s="1"/>
  <c r="Q17"/>
  <c r="Q102"/>
  <c r="P102"/>
  <c r="P13"/>
  <c r="R13" s="1"/>
  <c r="Q13"/>
  <c r="P130"/>
  <c r="R130" s="1"/>
  <c r="Q130"/>
  <c r="P157"/>
  <c r="R157" s="1"/>
  <c r="Q157"/>
  <c r="P8"/>
  <c r="R8" s="1"/>
  <c r="Q8"/>
  <c r="Q64"/>
  <c r="P64"/>
  <c r="P85"/>
  <c r="R85" s="1"/>
  <c r="Q85"/>
  <c r="P53"/>
  <c r="R53" s="1"/>
  <c r="Q53"/>
  <c r="P18"/>
  <c r="R18" s="1"/>
  <c r="Q18"/>
  <c r="P78"/>
  <c r="R78" s="1"/>
  <c r="Q78"/>
  <c r="P99"/>
  <c r="R99" s="1"/>
  <c r="Q99"/>
  <c r="P40"/>
  <c r="R40" s="1"/>
  <c r="Q40"/>
  <c r="P137"/>
  <c r="R137" s="1"/>
  <c r="Q137"/>
  <c r="P47"/>
  <c r="R47" s="1"/>
  <c r="Q47"/>
  <c r="P62"/>
  <c r="R62" s="1"/>
  <c r="Q62"/>
  <c r="Q83"/>
  <c r="P83"/>
  <c r="P120"/>
  <c r="Q120"/>
  <c r="P59"/>
  <c r="R59" s="1"/>
  <c r="Q59"/>
  <c r="Q11"/>
  <c r="P11"/>
  <c r="P172"/>
  <c r="R172" s="1"/>
  <c r="Q172"/>
  <c r="Q187"/>
  <c r="P187"/>
  <c r="P74"/>
  <c r="R74" s="1"/>
  <c r="Q74"/>
  <c r="Q118"/>
  <c r="M221" s="1"/>
  <c r="P118"/>
  <c r="Q114"/>
  <c r="P114"/>
  <c r="I202"/>
  <c r="L3"/>
  <c r="P73" i="9"/>
  <c r="L43" i="21"/>
  <c r="L116"/>
  <c r="L7"/>
  <c r="L15"/>
  <c r="K202"/>
  <c r="R117"/>
  <c r="R10"/>
  <c r="J202"/>
  <c r="D202"/>
  <c r="L63"/>
  <c r="L41"/>
  <c r="P167"/>
  <c r="Q167"/>
  <c r="P21"/>
  <c r="Q21"/>
  <c r="P51"/>
  <c r="Q51"/>
  <c r="P84"/>
  <c r="Q84"/>
  <c r="P136"/>
  <c r="Q136"/>
  <c r="P65"/>
  <c r="Q65"/>
  <c r="P115"/>
  <c r="Q115"/>
  <c r="R163"/>
  <c r="Q108"/>
  <c r="P108"/>
  <c r="R108" s="1"/>
  <c r="P16"/>
  <c r="Q16"/>
  <c r="P94"/>
  <c r="Q94"/>
  <c r="R94" s="1"/>
  <c r="Q112"/>
  <c r="P112"/>
  <c r="R112" s="1"/>
  <c r="Q98"/>
  <c r="P98"/>
  <c r="R98" s="1"/>
  <c r="P26"/>
  <c r="Q26"/>
  <c r="P19"/>
  <c r="Q19"/>
  <c r="P67"/>
  <c r="Q67"/>
  <c r="P86"/>
  <c r="Q86"/>
  <c r="R86" s="1"/>
  <c r="P73"/>
  <c r="Q73"/>
  <c r="P91"/>
  <c r="Q91"/>
  <c r="P111"/>
  <c r="Q111"/>
  <c r="P155"/>
  <c r="Q155"/>
  <c r="R155" s="1"/>
  <c r="P14"/>
  <c r="Q14"/>
  <c r="P27"/>
  <c r="Q27"/>
  <c r="P9"/>
  <c r="Q9"/>
  <c r="P168"/>
  <c r="Q168"/>
  <c r="P178"/>
  <c r="Q178"/>
  <c r="Q6"/>
  <c r="P6"/>
  <c r="R6" s="1"/>
  <c r="P42"/>
  <c r="R42" s="1"/>
  <c r="Q42"/>
  <c r="P125"/>
  <c r="Q125"/>
  <c r="P200"/>
  <c r="R200" s="1"/>
  <c r="Q200"/>
  <c r="P151"/>
  <c r="Q151"/>
  <c r="P103"/>
  <c r="R103" s="1"/>
  <c r="Q103"/>
  <c r="G202"/>
  <c r="F202"/>
  <c r="L199"/>
  <c r="L46"/>
  <c r="E202"/>
  <c r="R145"/>
  <c r="L46" i="9"/>
  <c r="L87"/>
  <c r="P174"/>
  <c r="Q55"/>
  <c r="R55" s="1"/>
  <c r="L15"/>
  <c r="L170"/>
  <c r="Q29"/>
  <c r="Q22"/>
  <c r="P80"/>
  <c r="R80" s="1"/>
  <c r="P27"/>
  <c r="Q34"/>
  <c r="R34" s="1"/>
  <c r="D210"/>
  <c r="Q170"/>
  <c r="P170"/>
  <c r="P18"/>
  <c r="Q18"/>
  <c r="Q81"/>
  <c r="R81" s="1"/>
  <c r="D219"/>
  <c r="P190"/>
  <c r="Q60"/>
  <c r="R60" s="1"/>
  <c r="Q45"/>
  <c r="R45" s="1"/>
  <c r="Q24"/>
  <c r="P140"/>
  <c r="P52"/>
  <c r="R52" s="1"/>
  <c r="P68"/>
  <c r="R68" s="1"/>
  <c r="P58"/>
  <c r="Q76"/>
  <c r="P23"/>
  <c r="Q57"/>
  <c r="R57" s="1"/>
  <c r="Q56"/>
  <c r="Q65"/>
  <c r="P62"/>
  <c r="P9"/>
  <c r="R9" s="1"/>
  <c r="P39"/>
  <c r="P70"/>
  <c r="Q125"/>
  <c r="R125" s="1"/>
  <c r="Q23"/>
  <c r="Q132"/>
  <c r="R132" s="1"/>
  <c r="P201"/>
  <c r="R201" s="1"/>
  <c r="P4"/>
  <c r="R4" s="1"/>
  <c r="P107"/>
  <c r="R107" s="1"/>
  <c r="P161"/>
  <c r="R161" s="1"/>
  <c r="P150"/>
  <c r="R150" s="1"/>
  <c r="P111"/>
  <c r="R111" s="1"/>
  <c r="P152"/>
  <c r="R152" s="1"/>
  <c r="Q104"/>
  <c r="Q103"/>
  <c r="R103" s="1"/>
  <c r="Q176"/>
  <c r="R176" s="1"/>
  <c r="P119"/>
  <c r="R119" s="1"/>
  <c r="Q35"/>
  <c r="R35" s="1"/>
  <c r="P183"/>
  <c r="R183" s="1"/>
  <c r="Q118"/>
  <c r="M224" s="1"/>
  <c r="P88"/>
  <c r="P47"/>
  <c r="R47" s="1"/>
  <c r="P108"/>
  <c r="R108" s="1"/>
  <c r="P105"/>
  <c r="R105" s="1"/>
  <c r="P19"/>
  <c r="R19" s="1"/>
  <c r="P160"/>
  <c r="R160" s="1"/>
  <c r="Q147"/>
  <c r="R147" s="1"/>
  <c r="Q141"/>
  <c r="P127"/>
  <c r="Q203"/>
  <c r="R203" s="1"/>
  <c r="Q186"/>
  <c r="R186" s="1"/>
  <c r="P155"/>
  <c r="R155" s="1"/>
  <c r="Q200"/>
  <c r="R200" s="1"/>
  <c r="P168"/>
  <c r="R168" s="1"/>
  <c r="Q131"/>
  <c r="R131" s="1"/>
  <c r="Q130"/>
  <c r="R130" s="1"/>
  <c r="P162"/>
  <c r="R162" s="1"/>
  <c r="Q113"/>
  <c r="R113" s="1"/>
  <c r="Q13"/>
  <c r="R13" s="1"/>
  <c r="P106"/>
  <c r="P56"/>
  <c r="P65"/>
  <c r="P171"/>
  <c r="R171" s="1"/>
  <c r="Q79"/>
  <c r="R79" s="1"/>
  <c r="P158"/>
  <c r="R158" s="1"/>
  <c r="P59"/>
  <c r="R140"/>
  <c r="P146"/>
  <c r="R146" s="1"/>
  <c r="P21"/>
  <c r="R21" s="1"/>
  <c r="P42"/>
  <c r="Q123"/>
  <c r="R123" s="1"/>
  <c r="Q139"/>
  <c r="P139"/>
  <c r="Q143"/>
  <c r="R143" s="1"/>
  <c r="Q16"/>
  <c r="P166"/>
  <c r="Q157"/>
  <c r="R157" s="1"/>
  <c r="P136"/>
  <c r="R136" s="1"/>
  <c r="P194"/>
  <c r="R194" s="1"/>
  <c r="P124"/>
  <c r="R124" s="1"/>
  <c r="Q109"/>
  <c r="R109" s="1"/>
  <c r="P165"/>
  <c r="R165" s="1"/>
  <c r="P66"/>
  <c r="P74"/>
  <c r="P43"/>
  <c r="R43" s="1"/>
  <c r="Q133"/>
  <c r="R133" s="1"/>
  <c r="Q61"/>
  <c r="R61" s="1"/>
  <c r="K205"/>
  <c r="P91"/>
  <c r="R91" s="1"/>
  <c r="Q58"/>
  <c r="R58" s="1"/>
  <c r="P189"/>
  <c r="R189" s="1"/>
  <c r="P41"/>
  <c r="P36"/>
  <c r="R36" s="1"/>
  <c r="P197"/>
  <c r="R197" s="1"/>
  <c r="D205"/>
  <c r="P76"/>
  <c r="P37"/>
  <c r="R37" s="1"/>
  <c r="Q190"/>
  <c r="P25"/>
  <c r="R25" s="1"/>
  <c r="P99"/>
  <c r="R99" s="1"/>
  <c r="P169"/>
  <c r="R169" s="1"/>
  <c r="Q100"/>
  <c r="R100" s="1"/>
  <c r="P180"/>
  <c r="R180" s="1"/>
  <c r="Q93"/>
  <c r="R93" s="1"/>
  <c r="P116"/>
  <c r="R116" s="1"/>
  <c r="Q174"/>
  <c r="R174" s="1"/>
  <c r="P53"/>
  <c r="R53" s="1"/>
  <c r="Q135"/>
  <c r="R135" s="1"/>
  <c r="Q69"/>
  <c r="R69" s="1"/>
  <c r="P153"/>
  <c r="R153" s="1"/>
  <c r="P117"/>
  <c r="R117" s="1"/>
  <c r="Q122"/>
  <c r="F205"/>
  <c r="Q191"/>
  <c r="R191" s="1"/>
  <c r="R127"/>
  <c r="Q156"/>
  <c r="R156" s="1"/>
  <c r="Q129"/>
  <c r="R129" s="1"/>
  <c r="P63"/>
  <c r="Q63"/>
  <c r="Q164"/>
  <c r="R164" s="1"/>
  <c r="H205"/>
  <c r="P38"/>
  <c r="Q102"/>
  <c r="I205"/>
  <c r="J205"/>
  <c r="Q84"/>
  <c r="P120"/>
  <c r="Q87"/>
  <c r="P167"/>
  <c r="R167" s="1"/>
  <c r="Q137"/>
  <c r="R137" s="1"/>
  <c r="P188"/>
  <c r="R188" s="1"/>
  <c r="Q26"/>
  <c r="R26" s="1"/>
  <c r="P175"/>
  <c r="R175" s="1"/>
  <c r="Q62"/>
  <c r="R62" s="1"/>
  <c r="Q12"/>
  <c r="R12" s="1"/>
  <c r="P11"/>
  <c r="P7"/>
  <c r="Q7"/>
  <c r="Q126"/>
  <c r="P126"/>
  <c r="P159"/>
  <c r="Q159"/>
  <c r="P185"/>
  <c r="Q185"/>
  <c r="P51"/>
  <c r="R51" s="1"/>
  <c r="R39"/>
  <c r="G205"/>
  <c r="P3"/>
  <c r="R3" s="1"/>
  <c r="P71"/>
  <c r="Q71"/>
  <c r="Q101"/>
  <c r="P101"/>
  <c r="P134"/>
  <c r="Q134"/>
  <c r="P145"/>
  <c r="Q145"/>
  <c r="Q178"/>
  <c r="P178"/>
  <c r="P182"/>
  <c r="Q182"/>
  <c r="R170"/>
  <c r="Q154"/>
  <c r="P154"/>
  <c r="P202"/>
  <c r="Q202"/>
  <c r="Q95"/>
  <c r="P95"/>
  <c r="Q44"/>
  <c r="P44"/>
  <c r="R163"/>
  <c r="P5"/>
  <c r="Q5"/>
  <c r="Q15"/>
  <c r="P15"/>
  <c r="P28"/>
  <c r="Q28"/>
  <c r="P40"/>
  <c r="Q40"/>
  <c r="P48"/>
  <c r="Q48"/>
  <c r="P89"/>
  <c r="Q89"/>
  <c r="Q97"/>
  <c r="P97"/>
  <c r="Q184"/>
  <c r="P184"/>
  <c r="P192"/>
  <c r="Q192"/>
  <c r="Q196"/>
  <c r="P196"/>
  <c r="Q199"/>
  <c r="P199"/>
  <c r="Q83"/>
  <c r="P83"/>
  <c r="Q195"/>
  <c r="P195"/>
  <c r="Q70"/>
  <c r="P118"/>
  <c r="M223" s="1"/>
  <c r="M225" s="1"/>
  <c r="Q73"/>
  <c r="R73" s="1"/>
  <c r="P87"/>
  <c r="P72"/>
  <c r="R72" s="1"/>
  <c r="P104"/>
  <c r="R104" s="1"/>
  <c r="P22"/>
  <c r="R22" s="1"/>
  <c r="Q41"/>
  <c r="P8"/>
  <c r="Q8"/>
  <c r="P10"/>
  <c r="Q10"/>
  <c r="Q33"/>
  <c r="P33"/>
  <c r="Q49"/>
  <c r="P49"/>
  <c r="Q77"/>
  <c r="P77"/>
  <c r="Q96"/>
  <c r="P96"/>
  <c r="Q121"/>
  <c r="P121"/>
  <c r="Q179"/>
  <c r="P179"/>
  <c r="P187"/>
  <c r="Q187"/>
  <c r="P193"/>
  <c r="Q193"/>
  <c r="P198"/>
  <c r="Q198"/>
  <c r="P84"/>
  <c r="P16"/>
  <c r="Q120"/>
  <c r="R92"/>
  <c r="R59"/>
  <c r="Q6"/>
  <c r="P6"/>
  <c r="Q88"/>
  <c r="P122"/>
  <c r="L115"/>
  <c r="Q46"/>
  <c r="P46"/>
  <c r="P54"/>
  <c r="Q54"/>
  <c r="Q78"/>
  <c r="P78"/>
  <c r="Q86"/>
  <c r="P86"/>
  <c r="P94"/>
  <c r="Q94"/>
  <c r="P110"/>
  <c r="Q110"/>
  <c r="P17"/>
  <c r="Q17"/>
  <c r="Q142"/>
  <c r="P142"/>
  <c r="P149"/>
  <c r="Q149"/>
  <c r="P50"/>
  <c r="Q50"/>
  <c r="P82"/>
  <c r="Q82"/>
  <c r="P90"/>
  <c r="Q90"/>
  <c r="P98"/>
  <c r="Q98"/>
  <c r="Q114"/>
  <c r="P114"/>
  <c r="P85"/>
  <c r="Q85"/>
  <c r="Q20"/>
  <c r="P20"/>
  <c r="P112"/>
  <c r="Q112"/>
  <c r="P138"/>
  <c r="Q138"/>
  <c r="P144"/>
  <c r="Q144"/>
  <c r="P151"/>
  <c r="Q151"/>
  <c r="P128"/>
  <c r="Q128"/>
  <c r="E205"/>
  <c r="Q27"/>
  <c r="R27" s="1"/>
  <c r="P29"/>
  <c r="Q106"/>
  <c r="R106" s="1"/>
  <c r="P102"/>
  <c r="Q38"/>
  <c r="Q42"/>
  <c r="Q66"/>
  <c r="Q11"/>
  <c r="Q74"/>
  <c r="R74" s="1"/>
  <c r="P172"/>
  <c r="Q172"/>
  <c r="Q177"/>
  <c r="P177"/>
  <c r="P75"/>
  <c r="Q75"/>
  <c r="Q67"/>
  <c r="P67"/>
  <c r="Q173"/>
  <c r="P173"/>
  <c r="Q14"/>
  <c r="P14"/>
  <c r="Q181"/>
  <c r="P181"/>
  <c r="P64"/>
  <c r="Q64"/>
  <c r="R24"/>
  <c r="R141"/>
  <c r="P148"/>
  <c r="Q148"/>
  <c r="R166"/>
  <c r="M215" i="21" l="1"/>
  <c r="P46"/>
  <c r="Q46"/>
  <c r="P41"/>
  <c r="Q41"/>
  <c r="P15"/>
  <c r="Q15"/>
  <c r="Q116"/>
  <c r="P116"/>
  <c r="R116" s="1"/>
  <c r="M210"/>
  <c r="R120"/>
  <c r="R151"/>
  <c r="R125"/>
  <c r="R186"/>
  <c r="R95"/>
  <c r="R171"/>
  <c r="R28"/>
  <c r="R88"/>
  <c r="R87"/>
  <c r="R37"/>
  <c r="R66"/>
  <c r="Q199"/>
  <c r="P199"/>
  <c r="R199" s="1"/>
  <c r="P63"/>
  <c r="Q63"/>
  <c r="P7"/>
  <c r="Q7"/>
  <c r="R7" s="1"/>
  <c r="P43"/>
  <c r="Q43"/>
  <c r="P3"/>
  <c r="Q3"/>
  <c r="M206" s="1"/>
  <c r="M220"/>
  <c r="M222" s="1"/>
  <c r="R118"/>
  <c r="R178"/>
  <c r="R168"/>
  <c r="R9"/>
  <c r="R27"/>
  <c r="R14"/>
  <c r="R111"/>
  <c r="R91"/>
  <c r="R73"/>
  <c r="R67"/>
  <c r="R19"/>
  <c r="R26"/>
  <c r="R16"/>
  <c r="R115"/>
  <c r="R65"/>
  <c r="R136"/>
  <c r="R84"/>
  <c r="R51"/>
  <c r="R21"/>
  <c r="R167"/>
  <c r="R114"/>
  <c r="R187"/>
  <c r="R11"/>
  <c r="M211"/>
  <c r="M212" s="1"/>
  <c r="R83"/>
  <c r="R64"/>
  <c r="R102"/>
  <c r="R79"/>
  <c r="R56" i="9"/>
  <c r="R29"/>
  <c r="R18"/>
  <c r="R190"/>
  <c r="M217"/>
  <c r="R76"/>
  <c r="R65"/>
  <c r="R23"/>
  <c r="R70"/>
  <c r="R88"/>
  <c r="R41"/>
  <c r="R139"/>
  <c r="R16"/>
  <c r="R87"/>
  <c r="R11"/>
  <c r="R118"/>
  <c r="R42"/>
  <c r="R66"/>
  <c r="R102"/>
  <c r="R134"/>
  <c r="R71"/>
  <c r="R63"/>
  <c r="R38"/>
  <c r="M229"/>
  <c r="R84"/>
  <c r="R126"/>
  <c r="R7"/>
  <c r="R185"/>
  <c r="R159"/>
  <c r="R128"/>
  <c r="R151"/>
  <c r="R144"/>
  <c r="R138"/>
  <c r="R112"/>
  <c r="R20"/>
  <c r="R85"/>
  <c r="R98"/>
  <c r="R90"/>
  <c r="R192"/>
  <c r="R97"/>
  <c r="R89"/>
  <c r="R48"/>
  <c r="R40"/>
  <c r="R5"/>
  <c r="R202"/>
  <c r="R182"/>
  <c r="R178"/>
  <c r="R145"/>
  <c r="R101"/>
  <c r="R82"/>
  <c r="R110"/>
  <c r="R94"/>
  <c r="R54"/>
  <c r="R198"/>
  <c r="R193"/>
  <c r="R187"/>
  <c r="R10"/>
  <c r="R8"/>
  <c r="M214"/>
  <c r="R44"/>
  <c r="R95"/>
  <c r="R154"/>
  <c r="M218"/>
  <c r="M219" s="1"/>
  <c r="R120"/>
  <c r="R148"/>
  <c r="R6"/>
  <c r="R179"/>
  <c r="R121"/>
  <c r="R96"/>
  <c r="R77"/>
  <c r="R49"/>
  <c r="R33"/>
  <c r="R195"/>
  <c r="R83"/>
  <c r="R199"/>
  <c r="R196"/>
  <c r="R184"/>
  <c r="R28"/>
  <c r="R15"/>
  <c r="R122"/>
  <c r="M228"/>
  <c r="R181"/>
  <c r="R14"/>
  <c r="R173"/>
  <c r="R67"/>
  <c r="R177"/>
  <c r="R114"/>
  <c r="R50"/>
  <c r="R149"/>
  <c r="R142"/>
  <c r="R17"/>
  <c r="R86"/>
  <c r="R78"/>
  <c r="R46"/>
  <c r="Q115"/>
  <c r="M209" s="1"/>
  <c r="P115"/>
  <c r="M213"/>
  <c r="M215" s="1"/>
  <c r="R64"/>
  <c r="R75"/>
  <c r="R172"/>
  <c r="M205" i="21" l="1"/>
  <c r="M207" s="1"/>
  <c r="R3"/>
  <c r="R43"/>
  <c r="R63"/>
  <c r="R15"/>
  <c r="R41"/>
  <c r="R46"/>
  <c r="M214"/>
  <c r="M216"/>
  <c r="M230" i="9"/>
  <c r="R115"/>
  <c r="M208"/>
  <c r="M210" s="1"/>
  <c r="M221" s="1"/>
  <c r="M218" i="21" l="1"/>
</calcChain>
</file>

<file path=xl/comments1.xml><?xml version="1.0" encoding="utf-8"?>
<comments xmlns="http://schemas.openxmlformats.org/spreadsheetml/2006/main">
  <authors>
    <author>kdomewale</author>
  </authors>
  <commentList>
    <comment ref="B23" authorId="0">
      <text>
        <r>
          <rPr>
            <b/>
            <sz val="8"/>
            <color indexed="81"/>
            <rFont val="Tahoma"/>
            <family val="2"/>
          </rPr>
          <t>kdomewale:</t>
        </r>
        <r>
          <rPr>
            <sz val="8"/>
            <color indexed="81"/>
            <rFont val="Tahoma"/>
            <family val="2"/>
          </rPr>
          <t xml:space="preserve">
LILO AT KHANDWA ON 17.12.04
</t>
        </r>
      </text>
    </comment>
    <comment ref="B24" authorId="0">
      <text>
        <r>
          <rPr>
            <b/>
            <sz val="8"/>
            <color indexed="81"/>
            <rFont val="Tahoma"/>
            <family val="2"/>
          </rPr>
          <t>kdomewale:</t>
        </r>
        <r>
          <rPr>
            <sz val="8"/>
            <color indexed="81"/>
            <rFont val="Tahoma"/>
            <family val="2"/>
          </rPr>
          <t xml:space="preserve">
LILO AT KHANDWA ON 17.12.04
</t>
        </r>
      </text>
    </comment>
    <comment ref="B25" authorId="0">
      <text>
        <r>
          <rPr>
            <b/>
            <sz val="8"/>
            <color indexed="81"/>
            <rFont val="Tahoma"/>
            <family val="2"/>
          </rPr>
          <t>kdomewale:</t>
        </r>
        <r>
          <rPr>
            <sz val="8"/>
            <color indexed="81"/>
            <rFont val="Tahoma"/>
            <family val="2"/>
          </rPr>
          <t xml:space="preserve">
LILO AT KHANDWA ON 17.12.04</t>
        </r>
      </text>
    </comment>
    <comment ref="B26" authorId="0">
      <text>
        <r>
          <rPr>
            <b/>
            <sz val="8"/>
            <color indexed="81"/>
            <rFont val="Tahoma"/>
            <family val="2"/>
          </rPr>
          <t>kdomewale:</t>
        </r>
        <r>
          <rPr>
            <sz val="8"/>
            <color indexed="81"/>
            <rFont val="Tahoma"/>
            <family val="2"/>
          </rPr>
          <t xml:space="preserve">
LILO AT KHANDWA ON 17.12.04</t>
        </r>
      </text>
    </comment>
    <comment ref="B78" authorId="0">
      <text>
        <r>
          <rPr>
            <b/>
            <sz val="8"/>
            <color indexed="81"/>
            <rFont val="Tahoma"/>
            <family val="2"/>
          </rPr>
          <t>kdomewale:</t>
        </r>
        <r>
          <rPr>
            <sz val="8"/>
            <color indexed="81"/>
            <rFont val="Tahoma"/>
            <family val="2"/>
          </rPr>
          <t xml:space="preserve">
315 MVA ICT # 1 CHARGED ON 17/12/2004
</t>
        </r>
      </text>
    </comment>
    <comment ref="B79" authorId="0">
      <text>
        <r>
          <rPr>
            <b/>
            <sz val="8"/>
            <color indexed="81"/>
            <rFont val="Tahoma"/>
            <family val="2"/>
          </rPr>
          <t>kdomewale:</t>
        </r>
        <r>
          <rPr>
            <sz val="8"/>
            <color indexed="81"/>
            <rFont val="Tahoma"/>
            <family val="2"/>
          </rPr>
          <t xml:space="preserve">
315 MVA ICT # 1 CHARGED ON 17/12/2004
</t>
        </r>
      </text>
    </comment>
  </commentList>
</comments>
</file>

<file path=xl/comments2.xml><?xml version="1.0" encoding="utf-8"?>
<comments xmlns="http://schemas.openxmlformats.org/spreadsheetml/2006/main">
  <authors>
    <author>Author</author>
  </authors>
  <commentList>
    <comment ref="C4" authorId="0">
      <text>
        <r>
          <rPr>
            <b/>
            <sz val="12"/>
            <color indexed="81"/>
            <rFont val="Tahoma"/>
            <family val="2"/>
          </rPr>
          <t>Enter company name here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4" authorId="0">
      <text>
        <r>
          <rPr>
            <b/>
            <sz val="12"/>
            <color indexed="81"/>
            <rFont val="Tahoma"/>
            <family val="2"/>
          </rPr>
          <t>Enter Month for which data is sent in date format</t>
        </r>
      </text>
    </comment>
  </commentList>
</comments>
</file>

<file path=xl/comments3.xml><?xml version="1.0" encoding="utf-8"?>
<comments xmlns="http://schemas.openxmlformats.org/spreadsheetml/2006/main">
  <authors>
    <author>Author</author>
  </authors>
  <commentList>
    <comment ref="C4" authorId="0">
      <text>
        <r>
          <rPr>
            <b/>
            <sz val="12"/>
            <color indexed="81"/>
            <rFont val="Tahoma"/>
            <family val="2"/>
          </rPr>
          <t>Enter company name here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4" authorId="0">
      <text>
        <r>
          <rPr>
            <b/>
            <sz val="12"/>
            <color indexed="81"/>
            <rFont val="Tahoma"/>
            <family val="2"/>
          </rPr>
          <t>Enter Month for which data is sent in date format</t>
        </r>
      </text>
    </comment>
  </commentList>
</comments>
</file>

<file path=xl/sharedStrings.xml><?xml version="1.0" encoding="utf-8"?>
<sst xmlns="http://schemas.openxmlformats.org/spreadsheetml/2006/main" count="3717" uniqueCount="1341">
  <si>
    <t xml:space="preserve">EVENT No. </t>
  </si>
  <si>
    <t>OSPT</t>
  </si>
  <si>
    <t>LCSD</t>
  </si>
  <si>
    <t>LPPT</t>
  </si>
  <si>
    <t>LPRD</t>
  </si>
  <si>
    <t>OMSU</t>
  </si>
  <si>
    <t>SRMT</t>
  </si>
  <si>
    <t>GOVC</t>
  </si>
  <si>
    <t>LVRD</t>
  </si>
  <si>
    <t>LEFT</t>
  </si>
  <si>
    <t>SCSD</t>
  </si>
  <si>
    <t>OMST</t>
  </si>
  <si>
    <t>SPLT</t>
  </si>
  <si>
    <t>SBBT</t>
  </si>
  <si>
    <t>SBBU</t>
  </si>
  <si>
    <t>SEFT</t>
  </si>
  <si>
    <t>SEFU</t>
  </si>
  <si>
    <t>OSFD</t>
  </si>
  <si>
    <t>OSFT</t>
  </si>
  <si>
    <t>SRET</t>
  </si>
  <si>
    <t>GOMD</t>
  </si>
  <si>
    <t>LART</t>
  </si>
  <si>
    <t>SVRD</t>
  </si>
  <si>
    <t>OSPD</t>
  </si>
  <si>
    <t>LHWT</t>
  </si>
  <si>
    <t>SPLU</t>
  </si>
  <si>
    <t>GGDC</t>
  </si>
  <si>
    <t>SRMU</t>
  </si>
  <si>
    <t>SEMT</t>
  </si>
  <si>
    <t>SICT</t>
  </si>
  <si>
    <t>GOLC</t>
  </si>
  <si>
    <t>SICU</t>
  </si>
  <si>
    <t>GOFC</t>
  </si>
  <si>
    <t>SEMU</t>
  </si>
  <si>
    <t>LNCC</t>
  </si>
  <si>
    <t>400 kV BUS REACTOR, BINA</t>
  </si>
  <si>
    <t>400 kV GANDHAR(NTPC)-GANDHAR(GTEC)</t>
  </si>
  <si>
    <t>400 kV#1TARSI-INDORE#1</t>
  </si>
  <si>
    <t>400 kV#1TARSI-INDORE#2</t>
  </si>
  <si>
    <t>400 kV#1TARSI-KHANDWA#1</t>
  </si>
  <si>
    <t>400 kV#1TARSI-KHANDWA#2</t>
  </si>
  <si>
    <t>400 kV JABALPUR-ITARSI#2</t>
  </si>
  <si>
    <t>220 kV KAWAS-ICHCHAPUR</t>
  </si>
  <si>
    <t>400 kV KHANDWA-DHULE#1</t>
  </si>
  <si>
    <t>400 kV KHANDWA-DHULE#2</t>
  </si>
  <si>
    <t>400 kV KHANDWA-RAJGARH#1</t>
  </si>
  <si>
    <t>400 kV KHANDWA-RAJGARH#2</t>
  </si>
  <si>
    <t>400 kV NAGDA-DEHGAM#1</t>
  </si>
  <si>
    <t>400 kV NAGDA-DEHGAM#2</t>
  </si>
  <si>
    <t>400 kV RAJGARH-NAGDA#1</t>
  </si>
  <si>
    <t>400 kV RAJGARH-NAGDA#2</t>
  </si>
  <si>
    <t>400 kV SARDAR SAROVAR-RAJGARH#1</t>
  </si>
  <si>
    <t>400 kV SARDAR SAROVAR-RAJGARH#2</t>
  </si>
  <si>
    <t>400 kV SATNA-BINA(PG)#1</t>
  </si>
  <si>
    <t>400 kV SATNA-BINA(PG)#2</t>
  </si>
  <si>
    <t>400 kV SATPURA-ITARSI</t>
  </si>
  <si>
    <t>400 kV SEONI-KHANDWA#1</t>
  </si>
  <si>
    <t>400 kV SEONI-KHANDWA#2</t>
  </si>
  <si>
    <t>400 kV VINDHYACHAL-JABALPUR#1</t>
  </si>
  <si>
    <t>400 kV VINDHYACHAL-JABALPUR#2</t>
  </si>
  <si>
    <t>400 kV VINDHYACHAL-SATNA#1</t>
  </si>
  <si>
    <t>400 kV VINDHYACHAL-SATNA#2</t>
  </si>
  <si>
    <t>220 kV ICHCHAPUR-VAV</t>
  </si>
  <si>
    <t>400/220 kV ICT#1 GWALIOR</t>
  </si>
  <si>
    <t>400/220 kV ICT#1 RAJGARH</t>
  </si>
  <si>
    <t>400/220 kV ICT#1 DAMOH</t>
  </si>
  <si>
    <t>400/220 kV ICT#1 DEHGAM</t>
  </si>
  <si>
    <t>400/220 kV ICT#1 JABALPUR</t>
  </si>
  <si>
    <t>400/220 kV ICT#1 KHANDWA</t>
  </si>
  <si>
    <t>400/220 kV ICT#1 SATNA</t>
  </si>
  <si>
    <t>400/220 kV ICT#1 VAPI</t>
  </si>
  <si>
    <t>400/220 kV ICT#2 DAMOH</t>
  </si>
  <si>
    <t>400/220 kV ICT#2 DEHGAM</t>
  </si>
  <si>
    <t>400/220 kV ICT#2 GWALIOR</t>
  </si>
  <si>
    <t>400/220 kV ICT#2 JABALPUR</t>
  </si>
  <si>
    <t>400/220 kV ICT#2 KHANDWA</t>
  </si>
  <si>
    <t>400/220 kV ICT#2 RAJGARH</t>
  </si>
  <si>
    <t>400/220 kV ICT#2 SATNA</t>
  </si>
  <si>
    <t>400/220 kV ICT#2 VAPI</t>
  </si>
  <si>
    <t>400/220 kV ICT ITARSI</t>
  </si>
  <si>
    <t>400 kV VINDHYACHAL-JABALPUR#3</t>
  </si>
  <si>
    <t>400 kV VINDHYACHAL-JABALPUR#4</t>
  </si>
  <si>
    <t>400 kV VINDHYACHAL-SATNA#3</t>
  </si>
  <si>
    <t>400 kV VINDHYACHAL-SATNA#4</t>
  </si>
  <si>
    <t>400 kV VAPI-SUGEN</t>
  </si>
  <si>
    <t>400 kV SATNA-BINA(PG)#3</t>
  </si>
  <si>
    <t>400 kV SATNA-BINA(PG)#4</t>
  </si>
  <si>
    <t>400 kV JABALPUR-ITARSI#3</t>
  </si>
  <si>
    <t>400 kV JABALPUR-ITARSI#4</t>
  </si>
  <si>
    <t>Details</t>
  </si>
  <si>
    <t>POWER GRID CORPORATION OF INDIA LIMITED</t>
  </si>
  <si>
    <t>400 / 220 kV SUB-STATION, JABALPUR</t>
  </si>
  <si>
    <t>STANDARD LIST OF ELEMENT OUTAGE CATEGORIES</t>
  </si>
  <si>
    <t>CATEGORY</t>
  </si>
  <si>
    <t>TYPE OF OUTAGE</t>
  </si>
  <si>
    <t>LINE FAULTS ON LINES OWNED BY POWERGRID</t>
  </si>
  <si>
    <t>Tripping due to Earth faults</t>
  </si>
  <si>
    <t>Auto Re-closure due to Earth faults</t>
  </si>
  <si>
    <t>Phase to phase faults, double line to Earth faults, 3-ph and 3-ph reath faults, but not due to Power Swings.</t>
  </si>
  <si>
    <t>Faults due to snapping of conductors, earth wire, jumper, insulator failure, failure of tower due to design &amp; material deficiency etc.</t>
  </si>
  <si>
    <t>SUB-STATION FAULTS IN POWERGRID SUB-STATIONS INCLUDING THE BAYS OWNED BY POWERGRID TERMINATED AT SEB SUB-STATIONS</t>
  </si>
  <si>
    <t>Line tripped due to PLCC mal-operation</t>
  </si>
  <si>
    <t>Busbar protection operation (POWERGRID Substation only including the fault initiated in POWERGRID owned by other agency</t>
  </si>
  <si>
    <t>REF, Differential, Buchholz protection operation, PRV, OTI, WTI on ICT</t>
  </si>
  <si>
    <t>Reactor Differential, REF, Backup impedance, Buchholz protection including NGR protections</t>
  </si>
  <si>
    <t>Relay Mal-operation</t>
  </si>
  <si>
    <t>Equipment Mal-operation</t>
  </si>
  <si>
    <t>Equipment failure</t>
  </si>
  <si>
    <t>OTHER OUTAGES RELATED TO POWERGRID INCLUDING THE BAYS OWNED BY POWERGRID TERMINATED AT SEB SUBSTATION</t>
  </si>
  <si>
    <t>Planned shutdown for maintenance work of POWERGRID elements</t>
  </si>
  <si>
    <t>Forced shutdown ( e.g. E/W snapping / hotspots )</t>
  </si>
  <si>
    <t>Miscellaneous outages attributable to POWERGRID</t>
  </si>
  <si>
    <t>SUBSTATION FAULTS IN OTHER AGENCIES CAUSING OUTAGE TO POWERGRID</t>
  </si>
  <si>
    <t>Busbar protection operation</t>
  </si>
  <si>
    <t>SREU</t>
  </si>
  <si>
    <t>Line tripped due to PLCC mal-operation of other agency</t>
  </si>
  <si>
    <t>OTHER OUTAGES RELATED TO OTHER AGENCIES CAUSING OUTAGE TO POWERGRID</t>
  </si>
  <si>
    <t>Planned shutdown availed by other agency / agencies for maintenance or construction of their transmission system causing outage of POWERGRID element.</t>
  </si>
  <si>
    <t>Forced shutdown availed by other agency / agencies causing outage of POWERGRID element.</t>
  </si>
  <si>
    <t>Miscellaneous outages attributable to Other agency or force majeure condition.</t>
  </si>
  <si>
    <t>SYSTEM CONSTRAINTS</t>
  </si>
  <si>
    <t>Tripping on Over Voltage protection</t>
  </si>
  <si>
    <t>Power swings / trippings due to Grid disturbance / Under frequency islanding trippings / Reverse power flow blocking related tripping / Hand tripping due to loss of voltage</t>
  </si>
  <si>
    <t>ICT tripping on over fluxing</t>
  </si>
  <si>
    <t>ICT tripping on over loading / over-current</t>
  </si>
  <si>
    <t>Unable to restore after any outage ( other than grid disturbance ), due to system constraint</t>
  </si>
  <si>
    <t>Line hand tripped for Voltage Regulation on RLDC instruction</t>
  </si>
  <si>
    <t>Bus reactor hand tripped for Voltage Regulation on RLDC instruction</t>
  </si>
  <si>
    <t>Line hand tripped for Power Regulation on RLDC instruction</t>
  </si>
  <si>
    <t>SPRD</t>
  </si>
  <si>
    <t>Transformer hand tripped for Power Regulation on RLDC instruction</t>
  </si>
  <si>
    <t>OUTAGE OF SYSTEM DUE TO NATURAL CALAMITIES</t>
  </si>
  <si>
    <t>Line outage due to Natural calamities</t>
  </si>
  <si>
    <t>SNCC</t>
  </si>
  <si>
    <t>Substation equipment outage due to Natural calamities</t>
  </si>
  <si>
    <t>SYSTEM OUTAGE CAUSED BY MISCREANTS / MILITANT ACTIVITIES</t>
  </si>
  <si>
    <t>LMAC</t>
  </si>
  <si>
    <t>Line breakdown caused by miscreants / militant activities</t>
  </si>
  <si>
    <t>SMAC</t>
  </si>
  <si>
    <t>Substation equipment failure caused by miscreants / militant activities</t>
  </si>
  <si>
    <t>OUTAGE OF ELEMENTS UNDER O&amp;M TO FASCILITATE THE CONSTRUCTION ACTIVITIES OF NEW SYSTEM EXECUTED BY POWERGRID</t>
  </si>
  <si>
    <t>Line shutdown taken to fascilitate construction activities of new system being executed by POWERGRID</t>
  </si>
  <si>
    <t>Substation equipment shutdown taken to fascilitate construction activities of new system being executed by POWERGRID</t>
  </si>
  <si>
    <t>Paertaining to</t>
  </si>
  <si>
    <t>400 kV BUS REACTOR, SATNA</t>
  </si>
  <si>
    <t>400 kV BUS REACTOR, GWALIOR</t>
  </si>
  <si>
    <t>400 kV BUS REACTOR, DEHGAM</t>
  </si>
  <si>
    <t>400 kV BUS REACTOR, DAMOH</t>
  </si>
  <si>
    <t>765 kV AGRA-GWALIOR#1 (400 kV)</t>
  </si>
  <si>
    <t>765 kV AGRA-GWALIOR#2 (400 kV)</t>
  </si>
  <si>
    <t>765 kV BINA-GWALIOR#1 (400 kV)</t>
  </si>
  <si>
    <t>765 kV BINA-GWALIOR#2 (400 kV)</t>
  </si>
  <si>
    <t>220 kV VAPI-KHADOLI#2</t>
  </si>
  <si>
    <t>765 kV SEONI-BINA (400 kV)</t>
  </si>
  <si>
    <t>Sl. No.</t>
  </si>
  <si>
    <t xml:space="preserve">WRLDC CODE FOR </t>
  </si>
  <si>
    <t>TRIPPING</t>
  </si>
  <si>
    <t>CHARGING</t>
  </si>
  <si>
    <t>Name of line/ICT/BR</t>
  </si>
  <si>
    <t>220 kV GANDHAR-HALDARWA # 1</t>
  </si>
  <si>
    <t>220 kV GANDHAR-HALDARWA # 2</t>
  </si>
  <si>
    <t>220 kV KAKRAPAR-HALDARWA # 1</t>
  </si>
  <si>
    <t>220 kV KAKRAPAR-HALDARWA # 2</t>
  </si>
  <si>
    <t>220 kV KAKRAPAR-VAPI # 1</t>
  </si>
  <si>
    <t>220 kV KAKRAPAR-VAPI # 2</t>
  </si>
  <si>
    <t>220 kV KAKRAPAR-VAV # 1</t>
  </si>
  <si>
    <t>220 kV KAKRAPAR-VAV # 2</t>
  </si>
  <si>
    <t>220 kV KAWAS-HALDARWA # 1</t>
  </si>
  <si>
    <t>220 kV KAWAS-HALDARWA # 2</t>
  </si>
  <si>
    <t>220 kV KAWAS-NAVSARI # 1</t>
  </si>
  <si>
    <t>220 kV KAWAS-NAVSARI # 2</t>
  </si>
  <si>
    <t>220 kV KAWAS-VAV # 1</t>
  </si>
  <si>
    <t>220 kV VAPI-KHADOLI # 1</t>
  </si>
  <si>
    <t>220 kV VAPI-KHARADPARA # 1</t>
  </si>
  <si>
    <t>220 kV VAPI-KHARADPARA # 2</t>
  </si>
  <si>
    <t>220 kV VAPI-MAGARWADA # 1</t>
  </si>
  <si>
    <t>220 kV VAPI-MAGARWADA # 2</t>
  </si>
  <si>
    <t>33 kV BUS REACTOR JABALPUR # 1</t>
  </si>
  <si>
    <t>33 kV BUS REACTOR JABALPUR # 2</t>
  </si>
  <si>
    <t>400 kV BINA(PG)-BINA(MPEB) # 1</t>
  </si>
  <si>
    <t>400 kV BINA(PG)-BINA(MPEB) # 2</t>
  </si>
  <si>
    <t>400 kV BINA-NAGDA # 1</t>
  </si>
  <si>
    <t>400 kV BINA-NAGDA # 2</t>
  </si>
  <si>
    <t>400 kV BUS REACTOR, ITARSI # 1</t>
  </si>
  <si>
    <t>400 kV BUS REACTOR, ITARSI # 2</t>
  </si>
  <si>
    <t>400 kV BUS REACTOR, ITARSI # 3</t>
  </si>
  <si>
    <t>400 kV BUS REACTOR, JABALPUR # 3</t>
  </si>
  <si>
    <t>400 kV DAMOH-BHOPAL # 1</t>
  </si>
  <si>
    <t>400 kV DAMOH-BHOPAL # 2</t>
  </si>
  <si>
    <t>400 kV GANDHAR-DEHGAM # 1</t>
  </si>
  <si>
    <t>400 kV GANDHAR-DEHGAM # 2</t>
  </si>
  <si>
    <t>400 kV GANDHAR-SUGEN # 1</t>
  </si>
  <si>
    <t>400 kV GANDHAR-SUGEN # 2</t>
  </si>
  <si>
    <t>400 kV INDORE-ASOJ # 1</t>
  </si>
  <si>
    <t>400 kV INDORE-ASOJ # 2</t>
  </si>
  <si>
    <t>400 kV JABALPUR-ITARSI # 1</t>
  </si>
  <si>
    <t>Line H/T for Voltage Regulation.</t>
  </si>
  <si>
    <t>Line H/T for Voltage Regulation as per WRLDC instruction.</t>
  </si>
  <si>
    <t>TRIPPING DATE</t>
  </si>
  <si>
    <t>TRIPPING TIME</t>
  </si>
  <si>
    <t>RESTORATION DATE</t>
  </si>
  <si>
    <t>RESTORATION TIME</t>
  </si>
  <si>
    <t>ATTRIBUTED TO PGCIL</t>
  </si>
  <si>
    <t>OUTAGE HOURS ATTRIBUTED TO</t>
  </si>
  <si>
    <t>OUTAGE DEEMED AVAILABLE</t>
  </si>
  <si>
    <t>CAT. CODE</t>
  </si>
  <si>
    <t>OTHERS</t>
  </si>
  <si>
    <t>SYSTEM CONSTR.</t>
  </si>
  <si>
    <t>DAMOH-BHOPAL I 400KV</t>
  </si>
  <si>
    <t>LD 04/1432</t>
  </si>
  <si>
    <t>DAMOH-BHOPAL II 400KV</t>
  </si>
  <si>
    <t>LD 04/1494</t>
  </si>
  <si>
    <t>Line Kept out for voltage regulation on WRLDC Instruction.</t>
  </si>
  <si>
    <t>LD 05 /83</t>
  </si>
  <si>
    <t>LD/ 05/342</t>
  </si>
  <si>
    <t>SEONI-BINA I(400kV) 765kV</t>
  </si>
  <si>
    <t>VINDHYACHAL-SATNA IV 400KV</t>
  </si>
  <si>
    <t>LD 05/1718</t>
  </si>
  <si>
    <t>SATNA-BINA(PG) I 400kV</t>
  </si>
  <si>
    <t>Line kept out on O/V on WRLDC instruction.</t>
  </si>
  <si>
    <t>Line H/T for Power Regulation.</t>
  </si>
  <si>
    <t>LD 06/189</t>
  </si>
  <si>
    <t>KHANDWA-RAJGARH I 400kV</t>
  </si>
  <si>
    <t>LD 06/491</t>
  </si>
  <si>
    <t>KHANDWA-RAJGARH II 400kV</t>
  </si>
  <si>
    <t>DAMOH BIRSINGHPUR I 400kV</t>
  </si>
  <si>
    <t>DAMOH BIRSINGHPUR II 400kV</t>
  </si>
  <si>
    <t>NAGDA-DEHGAM II 400kV</t>
  </si>
  <si>
    <t>RAJGARH-NAGDA I 400kV</t>
  </si>
  <si>
    <t>SARDAR SAROVAR-RAJGARH I 400kV</t>
  </si>
  <si>
    <t>BINA-SHUJALPUR#1 400kV</t>
  </si>
  <si>
    <t>Line H/T for Voltage regulation</t>
  </si>
  <si>
    <t>SHUJALPUR - NAGDA I 400kV</t>
  </si>
  <si>
    <t>A/T on operation of O/V Protection at Shujalpur.Line kept out on O/V from 06:05hrs/15.06.11 vide ,WRLDC CODE LD 06/839</t>
  </si>
  <si>
    <t>LD 06/841</t>
  </si>
  <si>
    <t>ITARSI-KHANDWA II 400kV</t>
  </si>
  <si>
    <t>KAWAS-ICHCHAPUR 220kV</t>
  </si>
  <si>
    <t>JABALPUR-ITARSI IV 400kV</t>
  </si>
  <si>
    <t>LD 06/894</t>
  </si>
  <si>
    <t xml:space="preserve">A/T on R- Ph to E/F due to Tower collapse at Loc No. 565 (A Type) due to heavy wind  F/L - 57kM (Bina) &amp; 78.9% (Satna) </t>
  </si>
  <si>
    <t>SHUJALPUR-NAGDA II 400kV</t>
  </si>
  <si>
    <t>Line H/T for voltage regulation</t>
  </si>
  <si>
    <t>LD 06/1043</t>
  </si>
  <si>
    <t>H/T  to control overloading of 220KV Kawas-icchapur line.</t>
  </si>
  <si>
    <t>LD 06/1168</t>
  </si>
  <si>
    <t>VINDHYACHAL-JABALPUR III 400kV</t>
  </si>
  <si>
    <t>LD 06/1225</t>
  </si>
  <si>
    <t>400/220 kV ICT  BINA</t>
  </si>
  <si>
    <t>ICT H/T for Power Regulation due to non availibility of load .</t>
  </si>
  <si>
    <t>LD 06/1364</t>
  </si>
  <si>
    <t>LD 06/1409</t>
  </si>
  <si>
    <t>LD 06/1489</t>
  </si>
  <si>
    <t>LD 06/1494</t>
  </si>
  <si>
    <t>LD 06/1536</t>
  </si>
  <si>
    <t>H/T to avail S/D by GETCO.</t>
  </si>
  <si>
    <t>LD 06/1649</t>
  </si>
  <si>
    <t>Line H/T to avail outage by NTPC for attending Hot Point at Kawas S/s.</t>
  </si>
  <si>
    <t>LD 06/1740</t>
  </si>
  <si>
    <t>TRIPPING DETAILS OF WR-II FOR THE MONTH OF JULY' 2011</t>
  </si>
  <si>
    <t>OUTAGE CATEGORY</t>
  </si>
  <si>
    <t>15:59</t>
  </si>
  <si>
    <t>LD 03/69</t>
  </si>
  <si>
    <t>BUS REACTOR NAVSARI 400kV</t>
  </si>
  <si>
    <t>13:30</t>
  </si>
  <si>
    <t>LD 04/2036</t>
  </si>
  <si>
    <t>17:12</t>
  </si>
  <si>
    <t>09:34</t>
  </si>
  <si>
    <t>10:20</t>
  </si>
  <si>
    <t>09:32</t>
  </si>
  <si>
    <t>LD 05/2825</t>
  </si>
  <si>
    <t>Line H/T to avail  S/D for Line Crossing works by MPPTCL.</t>
  </si>
  <si>
    <t>LD 05/3189</t>
  </si>
  <si>
    <t>12:33</t>
  </si>
  <si>
    <t>LD 05/3210</t>
  </si>
  <si>
    <t>LD 06/34</t>
  </si>
  <si>
    <t>17:28</t>
  </si>
  <si>
    <t>LD 06/65</t>
  </si>
  <si>
    <t>17:03</t>
  </si>
  <si>
    <t>19:32</t>
  </si>
  <si>
    <t>LD 06/73</t>
  </si>
  <si>
    <t>20:07</t>
  </si>
  <si>
    <t>09:11</t>
  </si>
  <si>
    <t>18:55</t>
  </si>
  <si>
    <t>10:06</t>
  </si>
  <si>
    <t>16:51</t>
  </si>
  <si>
    <t>10:15</t>
  </si>
  <si>
    <t>19:15</t>
  </si>
  <si>
    <t>16:02</t>
  </si>
  <si>
    <t>16:07</t>
  </si>
  <si>
    <t>16:36</t>
  </si>
  <si>
    <t>16:44</t>
  </si>
  <si>
    <t>18:36</t>
  </si>
  <si>
    <t>17:35</t>
  </si>
  <si>
    <t>17:44</t>
  </si>
  <si>
    <t>19:17</t>
  </si>
  <si>
    <t>17:56</t>
  </si>
  <si>
    <t>18:18</t>
  </si>
  <si>
    <t>19:08</t>
  </si>
  <si>
    <t>10:42</t>
  </si>
  <si>
    <t>LD 06/255</t>
  </si>
  <si>
    <t>LD 06/292</t>
  </si>
  <si>
    <t>ICT1 JABALPUR 400/220kV</t>
  </si>
  <si>
    <t>19:40</t>
  </si>
  <si>
    <t>20:29</t>
  </si>
  <si>
    <t>LD 06/312</t>
  </si>
  <si>
    <t>LD 06/319</t>
  </si>
  <si>
    <t>VINDHYACHAL-SATNA I 400kV</t>
  </si>
  <si>
    <t>09:47</t>
  </si>
  <si>
    <t>H/T to avail OCC S/D by NTPC VSTPP for Retrofitting of Numerical Distance Protection relays (Main-I and II) at VSTPP end.</t>
  </si>
  <si>
    <t>LD 06/248</t>
  </si>
  <si>
    <t>BUS REACTOR DHULE 400kV</t>
  </si>
  <si>
    <t>09:52</t>
  </si>
  <si>
    <t>17:25</t>
  </si>
  <si>
    <t>LD 06/356</t>
  </si>
  <si>
    <t>LD 06/407</t>
  </si>
  <si>
    <t>MUNDRA-LIMBDI I 400kV</t>
  </si>
  <si>
    <t>11:40</t>
  </si>
  <si>
    <t>19:45</t>
  </si>
  <si>
    <t>LD 06/466</t>
  </si>
  <si>
    <t>LD 06/525</t>
  </si>
  <si>
    <t>INDORE-ASOJ II 400kV</t>
  </si>
  <si>
    <t>17:47</t>
  </si>
  <si>
    <t>NAGDA-DEHGAM I 400KV</t>
  </si>
  <si>
    <t>18:00</t>
  </si>
  <si>
    <t>09:26</t>
  </si>
  <si>
    <t>LD 06/559</t>
  </si>
  <si>
    <t>LD 06/612</t>
  </si>
  <si>
    <t>ICT2 SATNA 400/220KV</t>
  </si>
  <si>
    <t>10:36</t>
  </si>
  <si>
    <t>13:38</t>
  </si>
  <si>
    <t>LD 06/568</t>
  </si>
  <si>
    <t>LD 06/586</t>
  </si>
  <si>
    <t>MUNDRA-JETPUR II 400kV</t>
  </si>
  <si>
    <t>08:15</t>
  </si>
  <si>
    <t>18:25</t>
  </si>
  <si>
    <t>LD 06/653</t>
  </si>
  <si>
    <t>LD 06/691</t>
  </si>
  <si>
    <t>10:26</t>
  </si>
  <si>
    <t>18:13</t>
  </si>
  <si>
    <t>LD 06/658</t>
  </si>
  <si>
    <t>LD 06/693</t>
  </si>
  <si>
    <t>BINA-GWALIOR III 765kV</t>
  </si>
  <si>
    <t>11:02</t>
  </si>
  <si>
    <t>WR 06/659   NLD 06/92</t>
  </si>
  <si>
    <t>WR 06/672    NLD 06/95</t>
  </si>
  <si>
    <t>08:45</t>
  </si>
  <si>
    <t>17:29</t>
  </si>
  <si>
    <t>LD 06/730</t>
  </si>
  <si>
    <t>LD 06/764</t>
  </si>
  <si>
    <t>09:15</t>
  </si>
  <si>
    <t>LD 06/731</t>
  </si>
  <si>
    <t>09:16</t>
  </si>
  <si>
    <t>17:14</t>
  </si>
  <si>
    <t>LD 06/805</t>
  </si>
  <si>
    <t>LD 06/859</t>
  </si>
  <si>
    <t>10:08</t>
  </si>
  <si>
    <t>18:34</t>
  </si>
  <si>
    <t>LD 06/810</t>
  </si>
  <si>
    <t>LD 06/881</t>
  </si>
  <si>
    <t>18:30</t>
  </si>
  <si>
    <t>LD 06/880</t>
  </si>
  <si>
    <t>10:22</t>
  </si>
  <si>
    <t>18:10</t>
  </si>
  <si>
    <t>LD 06/815</t>
  </si>
  <si>
    <t>LD 06/873</t>
  </si>
  <si>
    <t>11:15</t>
  </si>
  <si>
    <t>LD 06/828</t>
  </si>
  <si>
    <t>LD 06/872</t>
  </si>
  <si>
    <t>18:22</t>
  </si>
  <si>
    <t>LD 06/826</t>
  </si>
  <si>
    <t>LD 06/878</t>
  </si>
  <si>
    <t>11:29</t>
  </si>
  <si>
    <t>17:51</t>
  </si>
  <si>
    <t>LD 06/863</t>
  </si>
  <si>
    <t>18:02</t>
  </si>
  <si>
    <t>LD 06/868</t>
  </si>
  <si>
    <t>08:56</t>
  </si>
  <si>
    <t>18:16</t>
  </si>
  <si>
    <t>LD 06/928</t>
  </si>
  <si>
    <t>LD 06/997</t>
  </si>
  <si>
    <t>10:44</t>
  </si>
  <si>
    <t>19:00</t>
  </si>
  <si>
    <t>LD 06/940
LD 06/141</t>
  </si>
  <si>
    <t>LD 06/1001
LD 06/153</t>
  </si>
  <si>
    <t>ICT2 RAJGARH 400/220KV</t>
  </si>
  <si>
    <t>11:45</t>
  </si>
  <si>
    <t>13:32</t>
  </si>
  <si>
    <t>H/T to avail S/D by PG for attending oil Leakage in B-ph 220kV side Bushing.</t>
  </si>
  <si>
    <t>LD 06/952</t>
  </si>
  <si>
    <t>LD 06/963</t>
  </si>
  <si>
    <t>KAKRAPAR-HALDARWA I 220kV</t>
  </si>
  <si>
    <t>14:58</t>
  </si>
  <si>
    <t>18:12</t>
  </si>
  <si>
    <t>LD 06/971</t>
  </si>
  <si>
    <t>LD 06/994</t>
  </si>
  <si>
    <t>SASAN-JABALPUR 400kV</t>
  </si>
  <si>
    <t>16:33</t>
  </si>
  <si>
    <t>16:43</t>
  </si>
  <si>
    <t>17:38</t>
  </si>
  <si>
    <t>As Line tripped on R-ph to E/F (1-ph transeint fault), Test charging delayed by SASAN end.</t>
  </si>
  <si>
    <t>LD 06/987</t>
  </si>
  <si>
    <t>INDORE-ASOJ III 400kV</t>
  </si>
  <si>
    <t>07:50</t>
  </si>
  <si>
    <t>LD 06/1029</t>
  </si>
  <si>
    <t>Line A/R Successfully at Khandwa end only on R-ph to E/F.  F/L - 117kms from Khandwa, F/C- 2.03 kA. A/R failed at Dhule end.</t>
  </si>
  <si>
    <t>Line A/R successfully at both ends on R-ph to E/F. F/L - 70kms from Rajgarh. Fault section lies beyond the jourisdiction of POWERGRID.</t>
  </si>
  <si>
    <t>Line A/T on Y-ph to E/F, F/L - 153kms from Asoj. F/C - 1.53kamp.</t>
  </si>
  <si>
    <t>Line H/T to avail OCC Approved S/D by Sterlite for crossing work of 765kV Jabalpur - Bina Line.</t>
  </si>
  <si>
    <t>JABALPUR-ITARSI I 400kV</t>
  </si>
  <si>
    <t>JABALPUR-ITARSI II 400kV</t>
  </si>
  <si>
    <t>20:14</t>
  </si>
  <si>
    <t>LD 06/219</t>
  </si>
  <si>
    <t>10:51</t>
  </si>
  <si>
    <t>LD 06//821</t>
  </si>
  <si>
    <t>22:47</t>
  </si>
  <si>
    <t>LD 06/635</t>
  </si>
  <si>
    <t>15:33</t>
  </si>
  <si>
    <t>15:40</t>
  </si>
  <si>
    <t>LD 06/976</t>
  </si>
  <si>
    <t>LD 06/980</t>
  </si>
  <si>
    <t>INDORE-ASOJ I 400kV</t>
  </si>
  <si>
    <t>KHANDWA-DHULE I 400kV</t>
  </si>
  <si>
    <t>09:55</t>
  </si>
  <si>
    <t>LD 06/808</t>
  </si>
  <si>
    <t>LD 06/127</t>
  </si>
  <si>
    <t>LD 06/213</t>
  </si>
  <si>
    <t>LD 06/135</t>
  </si>
  <si>
    <t>LD 06/182</t>
  </si>
  <si>
    <t>LD 06/133</t>
  </si>
  <si>
    <t>LD 06/211</t>
  </si>
  <si>
    <t>LD 06/183</t>
  </si>
  <si>
    <t>LD 06/193</t>
  </si>
  <si>
    <t>WR 06/191     NLD 06/22</t>
  </si>
  <si>
    <t>WR 06/210     NLD 06/25</t>
  </si>
  <si>
    <t>LD 06/207</t>
  </si>
  <si>
    <t>BUS REACTOR I GWALIOR 400kV</t>
  </si>
  <si>
    <t>BUS REACTOR I ITARSI 400kV</t>
  </si>
  <si>
    <t>Reactor H/T to avail OCC Approved S/D for replacement of existing 50MVAR reactor with new 125MVAR Reactor.</t>
  </si>
  <si>
    <t>Line H/T for Power Regulation on WRLDC Instruction.</t>
  </si>
  <si>
    <t>Line successfully A/R on R-ph to E/F, F/L- 03 km and F/C- 4.7 kA from Rajgarh end.</t>
  </si>
  <si>
    <t>Line H/T to avail OCC Approved S/D for commissioning of CSD relay at Satna.</t>
  </si>
  <si>
    <t>TRIPPING DETAILS OF WRTS-II FOR THE MONTH OF JUNE -2014</t>
  </si>
  <si>
    <t>Line A/R successfully at both ends on Y-ph to E/F, F/L 130.9kms from Indore &amp; 193kms from Asoj. F/C- 1.57 Ka.</t>
  </si>
  <si>
    <t>Line A/T on R-ph to E/F, F/L - 271.82kms from Indore. F/C - 1.43kAmp.</t>
  </si>
  <si>
    <t>Line A/R successfully at both ends on R-ph to E/F. F/L - 71kms from Rajgarh &amp; 111kms from SSP end. Fault section lies beyond the jourisdiction of POWERGRID.</t>
  </si>
  <si>
    <t>Line H/T to avail S/D for swapping of R-ph Unit with Spare one due to DGA violation in Bushing.</t>
  </si>
  <si>
    <t>Line H/T to avail OCC approved S/D by CGPL.</t>
  </si>
  <si>
    <t>Line A/R successfully at both ends on R-ph to E/F, F/L - 249kms from Asoj. F/C -1.4kAmp.</t>
  </si>
  <si>
    <t>Line H/T to avail OCC Approved S/D by CGPL for insulator replacement &amp; maintenance work at CGPL mundra end.</t>
  </si>
  <si>
    <t>H/T as per WRLDC instructions for installation of PMU at Haldarwa s/s..</t>
  </si>
  <si>
    <t>A/T on R-ph to E/F from both ends, F/L - 356.8km from Jabalpur &amp; 13.03km from Sasan. Test charging delayed by SASAN end.</t>
  </si>
  <si>
    <t>Reactor H/T for Voltage Regulation on WRLDC Instruction.</t>
  </si>
  <si>
    <t>MUNDRA-BHACHAU I 400kV</t>
  </si>
  <si>
    <t>VINDHYACHAL-SATNA II 400kV</t>
  </si>
  <si>
    <t>MUNDRA-BHACHAU II 400kV</t>
  </si>
  <si>
    <t>BUS REACTOR I INDORE 400kV</t>
  </si>
  <si>
    <t>BUS REACTOR II INDORE 400kV</t>
  </si>
  <si>
    <t>BUS REACTOR III GWALIOR 400kV</t>
  </si>
  <si>
    <t>BUS REACTOR II GWALIOR 400kV</t>
  </si>
  <si>
    <t>AR attempt failed at Dhule due to some problem at Dhule(MSEB) end.</t>
  </si>
  <si>
    <t>BINA-GWALIOR I 765kV</t>
  </si>
  <si>
    <t>SARDAR SAROVAR-RAJGARH I 400kV(LILO)</t>
  </si>
  <si>
    <t>SARDAR SAROVAR-RAJGARH II 400kV(LILO)</t>
  </si>
  <si>
    <t>A/T on operation of O/V  stage - I protection at SSP end.</t>
  </si>
  <si>
    <t>ICT H/T for power regulation on WRLDC instructions.</t>
  </si>
  <si>
    <t>Line H/T to avail OCC Approved S/D for attending Hot Spot.</t>
  </si>
  <si>
    <t>Line H/T to avail S/D for attending hot spot in R-ph wave trap at Bina end.</t>
  </si>
  <si>
    <t>H/T to avail S/D by PG for completion of stringing work in double circuit portion.</t>
  </si>
  <si>
    <t>LD 06/1244</t>
  </si>
  <si>
    <t>09:25</t>
  </si>
  <si>
    <t>17:07</t>
  </si>
  <si>
    <t>LD 06/1045</t>
  </si>
  <si>
    <t>LD 06/1085</t>
  </si>
  <si>
    <t>11:57</t>
  </si>
  <si>
    <t>14:32</t>
  </si>
  <si>
    <t>H/T to avail S/D by NTPC VSTPP.</t>
  </si>
  <si>
    <t>LD 06/1063</t>
  </si>
  <si>
    <t>LD 06/1334</t>
  </si>
  <si>
    <t>ICT2 BINA 765/400KV</t>
  </si>
  <si>
    <t>15:24</t>
  </si>
  <si>
    <t>21:23</t>
  </si>
  <si>
    <t>LD 06/1073
LD 06/157</t>
  </si>
  <si>
    <t>LD 06/1120
LD 06/162</t>
  </si>
  <si>
    <t>RAJGARH-NAGDA I 400kV(LILO)</t>
  </si>
  <si>
    <t>17:05</t>
  </si>
  <si>
    <t>17:15</t>
  </si>
  <si>
    <t>Line kept out on Voltage regulation on WRLDC instructions.</t>
  </si>
  <si>
    <t>RAJGARH-NAGDA II 400kV(LILO)</t>
  </si>
  <si>
    <t>17:34</t>
  </si>
  <si>
    <t>17:46</t>
  </si>
  <si>
    <t>17:59</t>
  </si>
  <si>
    <t>18:46</t>
  </si>
  <si>
    <t>A/T on reciept of D/T from SSP end.</t>
  </si>
  <si>
    <t>LD 06/1101</t>
  </si>
  <si>
    <t>18:07</t>
  </si>
  <si>
    <t>LD 06/1096</t>
  </si>
  <si>
    <t>19:38</t>
  </si>
  <si>
    <t>LD 06/1112</t>
  </si>
  <si>
    <t>18:21</t>
  </si>
  <si>
    <t>18:31</t>
  </si>
  <si>
    <t>A/T on R-ph to E/F from both ends, F/L - 125.4km from Khandwa.Test charging delayed due to persisiting of high voltage.</t>
  </si>
  <si>
    <t>19:33</t>
  </si>
  <si>
    <t>LD 06/1111</t>
  </si>
  <si>
    <t>09:20</t>
  </si>
  <si>
    <t>LD 06/1166</t>
  </si>
  <si>
    <t>LD 06/1243</t>
  </si>
  <si>
    <t>KAKRAPAR-HALDARWA II 220kV</t>
  </si>
  <si>
    <t>12:42</t>
  </si>
  <si>
    <t>16:32</t>
  </si>
  <si>
    <t>Line H/T to avail S/D by Getco.</t>
  </si>
  <si>
    <t>LD 06/1194</t>
  </si>
  <si>
    <t>LD 06/1217</t>
  </si>
  <si>
    <t>12:58</t>
  </si>
  <si>
    <t>13:50</t>
  </si>
  <si>
    <t>Line H/T in emergency to attend Hot spot  &amp; continuos sparking in Y ph isolator  at Indore MPPTCL end.</t>
  </si>
  <si>
    <t>LD 06/1199</t>
  </si>
  <si>
    <t>LD 06/1203</t>
  </si>
  <si>
    <t>14:45</t>
  </si>
  <si>
    <t>02:11</t>
  </si>
  <si>
    <t>LD 06/1210</t>
  </si>
  <si>
    <t>LD 06/1397</t>
  </si>
  <si>
    <t>14:46</t>
  </si>
  <si>
    <t>00:58</t>
  </si>
  <si>
    <t>LD 06/1284</t>
  </si>
  <si>
    <t>15:51</t>
  </si>
  <si>
    <t>16:52</t>
  </si>
  <si>
    <t>LD 06/1215    NLDC  167</t>
  </si>
  <si>
    <t>LD 06/1234    NLDC  172</t>
  </si>
  <si>
    <t>AGRA-GWALIOR I 765kV</t>
  </si>
  <si>
    <t>18:29</t>
  </si>
  <si>
    <t>LD 06/1311</t>
  </si>
  <si>
    <t>NIGRIE-SATNA 400kV</t>
  </si>
  <si>
    <t>16:34</t>
  </si>
  <si>
    <t>Line A/T on Y ph to E/F during installation of OPGW by JP Power in LILO portion owned by JP Power.</t>
  </si>
  <si>
    <t>LD 06/1462</t>
  </si>
  <si>
    <t>KAWAS-VAV II 220kV</t>
  </si>
  <si>
    <t>00:57</t>
  </si>
  <si>
    <t>01:29</t>
  </si>
  <si>
    <t>LD 06/1394</t>
  </si>
  <si>
    <t>KAKRAPAR-VAPI II 220kV</t>
  </si>
  <si>
    <t>04:21</t>
  </si>
  <si>
    <t>04:53</t>
  </si>
  <si>
    <t>LD 06/1401</t>
  </si>
  <si>
    <t>05:26</t>
  </si>
  <si>
    <t>06:05</t>
  </si>
  <si>
    <t>LD 06/1404</t>
  </si>
  <si>
    <t>KALA-VAPI I 400kV</t>
  </si>
  <si>
    <t>09:35</t>
  </si>
  <si>
    <t>10:13</t>
  </si>
  <si>
    <t>LD 06/1431</t>
  </si>
  <si>
    <t>09:41</t>
  </si>
  <si>
    <t>LD 06/1426</t>
  </si>
  <si>
    <t>LD 06/1475</t>
  </si>
  <si>
    <t>13:59</t>
  </si>
  <si>
    <t>22:04</t>
  </si>
  <si>
    <t>LD 06/1451</t>
  </si>
  <si>
    <t>LD 06/1495</t>
  </si>
  <si>
    <t>KAWAS-HALDARWA II 220kV</t>
  </si>
  <si>
    <t>14:28</t>
  </si>
  <si>
    <t>17:36</t>
  </si>
  <si>
    <t>Line H/T to avail S/D by GETCO</t>
  </si>
  <si>
    <t>LD 06/1428</t>
  </si>
  <si>
    <t>LD 06/1474</t>
  </si>
  <si>
    <t>SASAN-SATNA II 765kV</t>
  </si>
  <si>
    <t>14:37</t>
  </si>
  <si>
    <t>15:27</t>
  </si>
  <si>
    <t>Line A/T on Y-ph to E/F, F/L - 100% from Sasan &amp; Satna - Nil</t>
  </si>
  <si>
    <t>WR 06/1459      NLD 06/196</t>
  </si>
  <si>
    <t>15:05</t>
  </si>
  <si>
    <t>LD 06/1457</t>
  </si>
  <si>
    <t>LD 06/1464</t>
  </si>
  <si>
    <t>NAVSARI(GIS)-KALA I 400kV</t>
  </si>
  <si>
    <t>15:58</t>
  </si>
  <si>
    <t>LD 06/1458</t>
  </si>
  <si>
    <t>LD 06/1465</t>
  </si>
  <si>
    <t>16:46</t>
  </si>
  <si>
    <t>21:59</t>
  </si>
  <si>
    <t>LD 06/1471</t>
  </si>
  <si>
    <t>LD 06/1496</t>
  </si>
  <si>
    <t>DAMOH-BIRSINGHPUR I 400kV</t>
  </si>
  <si>
    <t>17:11</t>
  </si>
  <si>
    <t>LD 06/1479</t>
  </si>
  <si>
    <t>17:54</t>
  </si>
  <si>
    <t>06:42</t>
  </si>
  <si>
    <t>LD 06/1525</t>
  </si>
  <si>
    <t>06:24</t>
  </si>
  <si>
    <t>LD 06/1483</t>
  </si>
  <si>
    <t>LD 06/1522</t>
  </si>
  <si>
    <t>JABALPUR-JABALPUR(POOLING) I 400kV</t>
  </si>
  <si>
    <t>03:39</t>
  </si>
  <si>
    <t>04:35</t>
  </si>
  <si>
    <t>LD 06/1515</t>
  </si>
  <si>
    <t>GANDHAR-NAVSARI(GIS) I 400kV</t>
  </si>
  <si>
    <t>05:33</t>
  </si>
  <si>
    <t>LD 06/1519</t>
  </si>
  <si>
    <t>05:53</t>
  </si>
  <si>
    <t>22:10</t>
  </si>
  <si>
    <t>LD 06/1599</t>
  </si>
  <si>
    <t>07:08</t>
  </si>
  <si>
    <t>16:35</t>
  </si>
  <si>
    <t>LD 06/1529</t>
  </si>
  <si>
    <t>LD 06/1570</t>
  </si>
  <si>
    <t>09:50</t>
  </si>
  <si>
    <t>13:28</t>
  </si>
  <si>
    <t>LD 06/1541</t>
  </si>
  <si>
    <t>LD 06/1557</t>
  </si>
  <si>
    <t>11:34</t>
  </si>
  <si>
    <t>LD 06/1543</t>
  </si>
  <si>
    <t>LD 06/1554</t>
  </si>
  <si>
    <t>12:37</t>
  </si>
  <si>
    <t>14:03</t>
  </si>
  <si>
    <t>LD 06/1559</t>
  </si>
  <si>
    <t>17:21</t>
  </si>
  <si>
    <t>LD 06/1577</t>
  </si>
  <si>
    <t>03:43</t>
  </si>
  <si>
    <t>S/D availed by Powergrid for swapping R phase unit with spare unit .</t>
  </si>
  <si>
    <t>08:36</t>
  </si>
  <si>
    <t>LD 06/1630</t>
  </si>
  <si>
    <t>18:06</t>
  </si>
  <si>
    <t>LD 06/1692</t>
  </si>
  <si>
    <t>H/T to avail emergency S/D for attending Hot spot in B phase Line isolator at Agra SS.</t>
  </si>
  <si>
    <t>Line A/T on B ph to E/F, 28.16km from Vav, F/C: 4.97kA, 6km from Kawas.</t>
  </si>
  <si>
    <t>Line A/T on R-ph to E/F, F/L - 6.5kms from Haldarwa due to failure of insulator string at Location no. 204.</t>
  </si>
  <si>
    <t>S/D availed for rectification of failed inner V string at location no. 483.</t>
  </si>
  <si>
    <t>Line H/T on Voltage regulation on WRLDC instructions.</t>
  </si>
  <si>
    <t>A/T on operation of O/V  stage - I protection at Rajgarh end.</t>
  </si>
  <si>
    <t>A/T on operation of O/V  stage - I protection at Damoh end.</t>
  </si>
  <si>
    <t>Line A/T on Y&amp;B phase phase fault . F/L - 13.33kms from Jabalpur due to hanging of PP rope at location no. AP2/0-AP2/1  used for OPGW installation  for ULDC Work.</t>
  </si>
  <si>
    <t>A/T on Y&amp;B phase to phase fault, F/L 36KM from Navsari  due to hanging of PP rope between location no. 279-281  during OPGW installation  for ULDC work.</t>
  </si>
  <si>
    <t>A/T  on Y&amp;R phase to phase fault, F/L 37.7 KM F/c- 4.7 kA from Navsari end due to hanging of PP rope at location no. 183 used for OPGW installation work for ULDC.</t>
  </si>
  <si>
    <t>12:14</t>
  </si>
  <si>
    <t>LD 06/1766</t>
  </si>
  <si>
    <t>11:50</t>
  </si>
  <si>
    <t>LD 06/1655</t>
  </si>
  <si>
    <t>09:31</t>
  </si>
  <si>
    <t>LD 06/1746</t>
  </si>
  <si>
    <t>18:04</t>
  </si>
  <si>
    <t>LD 06/1642</t>
  </si>
  <si>
    <t>LD 06/1694</t>
  </si>
  <si>
    <t>LD 06/1653</t>
  </si>
  <si>
    <t>LD 06/1785</t>
  </si>
  <si>
    <t>12:16</t>
  </si>
  <si>
    <t>19:05</t>
  </si>
  <si>
    <t>LD 06/1661</t>
  </si>
  <si>
    <t>LD 06/1704</t>
  </si>
  <si>
    <t>LD 06/1717</t>
  </si>
  <si>
    <t>LD 06/1733</t>
  </si>
  <si>
    <t>23:36</t>
  </si>
  <si>
    <t>LD 06/1819</t>
  </si>
  <si>
    <t>10:23</t>
  </si>
  <si>
    <t>20:10</t>
  </si>
  <si>
    <t>H/T to avail S/D by GETCO for Line crossing work.</t>
  </si>
  <si>
    <t>LD 06/1754</t>
  </si>
  <si>
    <t>LD 06/1813</t>
  </si>
  <si>
    <t>10:24</t>
  </si>
  <si>
    <t>20:11</t>
  </si>
  <si>
    <t>10:35</t>
  </si>
  <si>
    <t>17:57</t>
  </si>
  <si>
    <t>LD 06/1756</t>
  </si>
  <si>
    <t>LD 06/1800</t>
  </si>
  <si>
    <t>12:19</t>
  </si>
  <si>
    <t>LD 06/1768</t>
  </si>
  <si>
    <t>VINDHYACHAL-JABALPUR I 400kV</t>
  </si>
  <si>
    <t>16:11</t>
  </si>
  <si>
    <t>16:28</t>
  </si>
  <si>
    <t>LD 06/1790</t>
  </si>
  <si>
    <t>VINDHYACHAL-JABALPUR II 400kV</t>
  </si>
  <si>
    <t>20:56</t>
  </si>
  <si>
    <t>After tripping of Line on R&amp;B ph to E/F, Test charging delyed by NTPC VSTPP due to isolator problem.</t>
  </si>
  <si>
    <t>LD 06/1890</t>
  </si>
  <si>
    <t>04:14</t>
  </si>
  <si>
    <t>LD 06/1851</t>
  </si>
  <si>
    <t>LD 06/1987</t>
  </si>
  <si>
    <t>09:01</t>
  </si>
  <si>
    <t>18:03</t>
  </si>
  <si>
    <t>LD 06/1872</t>
  </si>
  <si>
    <t>LD 06/1929</t>
  </si>
  <si>
    <t>10:11</t>
  </si>
  <si>
    <t>LD 06/1885</t>
  </si>
  <si>
    <t>LD 06/2172</t>
  </si>
  <si>
    <t>10:14</t>
  </si>
  <si>
    <t>LD 06/1886</t>
  </si>
  <si>
    <t>15:53</t>
  </si>
  <si>
    <t>17:45</t>
  </si>
  <si>
    <t>LD 06/1913</t>
  </si>
  <si>
    <t>LD 06/2020</t>
  </si>
  <si>
    <t>07:46</t>
  </si>
  <si>
    <t>17:32</t>
  </si>
  <si>
    <t>LD 06/1965</t>
  </si>
  <si>
    <t>LD 06/2018</t>
  </si>
  <si>
    <t>14:17</t>
  </si>
  <si>
    <t>Line H/T for installation of PMU at Haldarwa end on WRLDC instruction.</t>
  </si>
  <si>
    <t>LD 06/2000</t>
  </si>
  <si>
    <t>LD 06/2008</t>
  </si>
  <si>
    <t>14:33</t>
  </si>
  <si>
    <t>19:11</t>
  </si>
  <si>
    <t>LD 06/2003      NLDC : 269</t>
  </si>
  <si>
    <t>LD 06/2030      NLDC : 271</t>
  </si>
  <si>
    <t>09:22</t>
  </si>
  <si>
    <t>LD 06/2019</t>
  </si>
  <si>
    <t>LD 06/2190</t>
  </si>
  <si>
    <t>18:41</t>
  </si>
  <si>
    <t>19:12</t>
  </si>
  <si>
    <t>Line A/T on Y ph E/F, 124.4km from Satna due to problem in ongoing OPGW work by JP Nigrie.</t>
  </si>
  <si>
    <t>LD 06/2032</t>
  </si>
  <si>
    <t>GANDHAR-DEHGAM I 400kV</t>
  </si>
  <si>
    <t>08:24</t>
  </si>
  <si>
    <t>21:26</t>
  </si>
  <si>
    <t>LD 06/2072</t>
  </si>
  <si>
    <t>LD 06/2151</t>
  </si>
  <si>
    <t>09:36</t>
  </si>
  <si>
    <t>17:50</t>
  </si>
  <si>
    <t>LD 06/2081</t>
  </si>
  <si>
    <t>LD 06/2130</t>
  </si>
  <si>
    <t>VINDHYACHAL-SASAN III 400kV</t>
  </si>
  <si>
    <t>11:30</t>
  </si>
  <si>
    <t>LD 06/2092</t>
  </si>
  <si>
    <t>LD 06/2146</t>
  </si>
  <si>
    <t>ICT2 JABALPUR 765/400KV</t>
  </si>
  <si>
    <t>11:51</t>
  </si>
  <si>
    <t>20:04</t>
  </si>
  <si>
    <t>H/T to avail OCC approved S/D for erection of single phase isolator structure.</t>
  </si>
  <si>
    <t>LD 06/2096      NLDC : 281</t>
  </si>
  <si>
    <t>LD 06/2147      NLDC : 292</t>
  </si>
  <si>
    <t>KAKRAPAR-VAPI I 220kV</t>
  </si>
  <si>
    <t>12:20</t>
  </si>
  <si>
    <t>13:25</t>
  </si>
  <si>
    <t>LD 06/2098</t>
  </si>
  <si>
    <t>LD 06/2104</t>
  </si>
  <si>
    <t>20:42</t>
  </si>
  <si>
    <t>21:27</t>
  </si>
  <si>
    <t>LD 06/2153</t>
  </si>
  <si>
    <t>22:59</t>
  </si>
  <si>
    <t>12:50</t>
  </si>
  <si>
    <t>LD 06/2375</t>
  </si>
  <si>
    <t>07:57</t>
  </si>
  <si>
    <t>12:22</t>
  </si>
  <si>
    <t>LD 06/2218</t>
  </si>
  <si>
    <t>08:52</t>
  </si>
  <si>
    <t>21:30</t>
  </si>
  <si>
    <t>LD 06/2185</t>
  </si>
  <si>
    <t>LD 06/2285</t>
  </si>
  <si>
    <t>LD 06/2189</t>
  </si>
  <si>
    <t>LD 06/2259</t>
  </si>
  <si>
    <t>10:28</t>
  </si>
  <si>
    <t>19:48</t>
  </si>
  <si>
    <t>LD 06/2205 NLD06/307</t>
  </si>
  <si>
    <t>LD 06/2269 NLD06/319</t>
  </si>
  <si>
    <t>ICT1 SATNA 765/400KV</t>
  </si>
  <si>
    <t>10:47</t>
  </si>
  <si>
    <t>16:13</t>
  </si>
  <si>
    <t>LD 06/2206 NLD06/308</t>
  </si>
  <si>
    <t>LD 06/2249 NLD06/313</t>
  </si>
  <si>
    <t>12:10</t>
  </si>
  <si>
    <t>LD 06/2220</t>
  </si>
  <si>
    <t>LD 06/2236</t>
  </si>
  <si>
    <t>13:44</t>
  </si>
  <si>
    <t>18:45</t>
  </si>
  <si>
    <t>LD 06/2221</t>
  </si>
  <si>
    <t>LD 06/2266</t>
  </si>
  <si>
    <t>08:26</t>
  </si>
  <si>
    <t>LD 06/2329</t>
  </si>
  <si>
    <t>08:38</t>
  </si>
  <si>
    <t>20:26</t>
  </si>
  <si>
    <t>LD 06/2333</t>
  </si>
  <si>
    <t>LD 06/2403</t>
  </si>
  <si>
    <t>08:42</t>
  </si>
  <si>
    <t>20:23</t>
  </si>
  <si>
    <t>LD 06/2334</t>
  </si>
  <si>
    <t>LD 06/2404</t>
  </si>
  <si>
    <t>09:02</t>
  </si>
  <si>
    <t>LD 06/2336  NLD06/323</t>
  </si>
  <si>
    <t>10:34</t>
  </si>
  <si>
    <t>17:22</t>
  </si>
  <si>
    <t>LD 06/2357</t>
  </si>
  <si>
    <t>LD 06/2389</t>
  </si>
  <si>
    <t>LD 06/2393</t>
  </si>
  <si>
    <t>21:24</t>
  </si>
  <si>
    <t>LD 06/2413</t>
  </si>
  <si>
    <t>Line H/T to avail S/D by POWERGRID for stringig work of 765kV Satna - Gwalior # 2 (D/C portion).</t>
  </si>
  <si>
    <t>Line A/R successfully at both ends on Y-ph to E/F, F/L - 89.5 kms from Limbdi, F/C:4.2KA &amp; 231KM from Mundra.</t>
  </si>
  <si>
    <t>A/R successfully from both ends on R-ph to E/F, F/L - 150.3kms from Jabalpur &amp; 192.8kms from VSTPP.</t>
  </si>
  <si>
    <t>A/R successfully from both ends on R-ph to E/F, F/L - 154.9kms from Damoh.</t>
  </si>
  <si>
    <t>Reactor H/T to avail OCC Approved S/D for commissioning of CSD relay at Satna.</t>
  </si>
  <si>
    <t>H/T to avail OCC Approved S/D for commissioning of CSD relay at Indore.</t>
  </si>
  <si>
    <t>H/T to avail OCC approved S/D by Powergrid for AMP work.</t>
  </si>
  <si>
    <t>Line H/T to avail emergency S/D by CGPL for attending isolator alignment at CGPL switch yard.</t>
  </si>
  <si>
    <t>Line H/T to avail S/D by MPPTCL.</t>
  </si>
  <si>
    <t>A/T on R&amp;B ph to E/F, F/L - 144.7km from Jabalpur &amp; 210kms from VSTPP, Test charging delyed by NTPC VSTPP due to isolator problem.</t>
  </si>
  <si>
    <t>Line H/T to avail  S/D by NTPC.</t>
  </si>
  <si>
    <t>Line H/T to avail  S/D by GETCO for PMU installation work at Vapi end.</t>
  </si>
  <si>
    <t>Line A/T on Y ph E, 119.9km from Satna, F/C:2.7kA ( Suspected OPGW works).</t>
  </si>
  <si>
    <t>Line A/T on Y ph E/F, 160kM from Satna, F/C:2.24kA// Y ph E, 4 km from Nigrie, F/C:4.093kA ( Nigrie Jurisdiction, Suspected OPGW works ).</t>
  </si>
  <si>
    <t>Line A/T on B ph E/F, F/L-312.1 kM from Indore(MP).</t>
  </si>
  <si>
    <t>ITARSI-KHANDWA I 400kV</t>
  </si>
  <si>
    <t>Line A/T on R &amp; Y Phase to Phase fault due to opening of Y phase jumper at location no. 107.</t>
  </si>
  <si>
    <t>ICT1 INDORE 765/400KV</t>
  </si>
  <si>
    <t>ICT1 GWALIOR 400/220kV</t>
  </si>
  <si>
    <t>SATNA-GWALIOR I 765kV</t>
  </si>
  <si>
    <t>GANDHAR-HALDARWA I 220kV</t>
  </si>
  <si>
    <t>10:16</t>
  </si>
  <si>
    <t>H/T to avail OCC S/D by by GETCO.</t>
  </si>
  <si>
    <t>LD 06/1873</t>
  </si>
  <si>
    <t>ICT BINA 400/220kV</t>
  </si>
  <si>
    <t>10:39</t>
  </si>
  <si>
    <t>12:36</t>
  </si>
  <si>
    <t>LD 06/1891</t>
  </si>
  <si>
    <t>LD 06/1903</t>
  </si>
  <si>
    <t>GANDHAR-HALDARWA II 220kV</t>
  </si>
  <si>
    <t>17:39</t>
  </si>
  <si>
    <t>19:18</t>
  </si>
  <si>
    <t>LD 06/1920</t>
  </si>
  <si>
    <t>LD 06/1936</t>
  </si>
  <si>
    <t>Line A/T at both ends on Y-ph to E/F, F/L - 137kms from Damoh.</t>
  </si>
  <si>
    <t>Line A/T on R&amp;Y phase to phase fault. F/L 2.48kms from Navsari. F/L - 10.0kAmp.,  due to hanging of PP rope used for OPGW installation for ULDC work between location no.279-281.</t>
  </si>
  <si>
    <t>MUNDRA-LIMBDI II 400kV</t>
  </si>
  <si>
    <t>A/T on Y-ph To E/F , F/L- 160 km , F/C- 2.6 KA from Satna end. Fault pertains to LILO section of the line pertaining to JP power.</t>
  </si>
  <si>
    <t>H/T as per instructions of WRLDC for installation of PMU at Haldarwa end.</t>
  </si>
  <si>
    <t>Line A/T on Y ph to E/F, F/L 45.7km from Vapi. F/C:5.6kA// 8.97km from Kala, due to hanging of PP rope at location no. 43/0 used for OPGW installation work for ULDC work.</t>
  </si>
  <si>
    <t>Line A/T on Y-ph to E/F, F/L - 45kms from Vapi end. F/C - 5.6kAmp, due to hanging of PP rope location no. 43/0 used for OPGW installation work for ULDC work.</t>
  </si>
  <si>
    <t>H/T to avail S/D for replacement of L/R Y phase unit with spare unit at Bina end.</t>
  </si>
  <si>
    <t>Line H/T to avail S/D for replacement of flashed over insulator of R phase at Location no 335.</t>
  </si>
  <si>
    <t>Line A/T on R ph to E/F, F/L 15.16km from Vapi, due to failure of R phase insulator string at location no. 335.</t>
  </si>
  <si>
    <t>Line H/T to avail S/D for removal of Quad rope layed for installation of OPGW for ULDC system.</t>
  </si>
  <si>
    <t>Line H/T to avail S/D for rectification of jumper at location no. 80.</t>
  </si>
  <si>
    <t>Line H/T to avail S/D for removal of Quad rope layed for installation of OPGW, of 400kV Kala - vapi # 1 on multicircuit tower.</t>
  </si>
  <si>
    <t>Line A/T on Y-ph to E/F, due to problem in ongoing OPGW work by JP Power in their LILO section.</t>
  </si>
  <si>
    <t>S/D availed for replacement of 220kV side B-ph Bushing due to high Tan delta value.</t>
  </si>
  <si>
    <t>S/D availed for replacement work of PP rope used for OPGW installation  for ULDC work.</t>
  </si>
  <si>
    <t>H/T to avail S/D for attending oil Leakege from 220kV side Bphase Bushing.</t>
  </si>
  <si>
    <t>ICT H/T to avail S/D for replacement of 220kV side Y phase bushing.</t>
  </si>
  <si>
    <t>Line H/T to avail S/D by POWERGRID for interim contigency arrangement for V'chal IV &amp; Rihand III.</t>
  </si>
  <si>
    <t>A/R successfully from both ends on B-ph to E/F, F/L - 145km from Rajgarh. Fault section lies beyond the jourisdiction of POWERGRID.</t>
  </si>
  <si>
    <t>A/R successfully from both ends on B-ph to E/F, F/L - 140km from Rajgarh. Fault section lies beyond the jourisdiction of POWERGRID.</t>
  </si>
  <si>
    <t>LD 06/1250
NRLDC 738
NLDC  174</t>
  </si>
  <si>
    <t>LD 06/1260
NRLDC 750
NLDC  178</t>
  </si>
  <si>
    <t>LD 06/3310</t>
  </si>
  <si>
    <t>11:04</t>
  </si>
  <si>
    <t>LD 06/2582</t>
  </si>
  <si>
    <t>01:25</t>
  </si>
  <si>
    <t>01:21</t>
  </si>
  <si>
    <t>LD 06/2581</t>
  </si>
  <si>
    <t>23:54</t>
  </si>
  <si>
    <t>LD 06/2646
LD 06/367</t>
  </si>
  <si>
    <t>08:03</t>
  </si>
  <si>
    <t>20:18</t>
  </si>
  <si>
    <t>LD 06/2443</t>
  </si>
  <si>
    <t>LD 06/2514</t>
  </si>
  <si>
    <t>08:49</t>
  </si>
  <si>
    <t>09:03</t>
  </si>
  <si>
    <t>LD 06/2445</t>
  </si>
  <si>
    <t>LD 06/2451</t>
  </si>
  <si>
    <t>17:18</t>
  </si>
  <si>
    <t>LD 06/2460</t>
  </si>
  <si>
    <t>LD 06/2495</t>
  </si>
  <si>
    <t>14:50</t>
  </si>
  <si>
    <t>00:33</t>
  </si>
  <si>
    <t>LD 06/2479</t>
  </si>
  <si>
    <t>LD 06/2672</t>
  </si>
  <si>
    <t>16:09</t>
  </si>
  <si>
    <t>LD 06/2489</t>
  </si>
  <si>
    <t>08:01</t>
  </si>
  <si>
    <t>21:57</t>
  </si>
  <si>
    <t>LD 06/2557</t>
  </si>
  <si>
    <t>LD 06/2640</t>
  </si>
  <si>
    <t>SAYALI-KHADOLI 220kV</t>
  </si>
  <si>
    <t>08:44</t>
  </si>
  <si>
    <t>LD 06/2563</t>
  </si>
  <si>
    <t>LD 06/2693</t>
  </si>
  <si>
    <t>LD 06/2569</t>
  </si>
  <si>
    <t>LD 06/2619</t>
  </si>
  <si>
    <t>BINA-INDORE I 765kV</t>
  </si>
  <si>
    <t>22:45</t>
  </si>
  <si>
    <t>LD 06/2577</t>
  </si>
  <si>
    <t>LD 06/2756
LD 06/383</t>
  </si>
  <si>
    <t>23:38</t>
  </si>
  <si>
    <t>LD 06/2583</t>
  </si>
  <si>
    <t>LD 06/2755</t>
  </si>
  <si>
    <t>INDORE(MP)-INDORE II 400kV</t>
  </si>
  <si>
    <t>10:30</t>
  </si>
  <si>
    <t>LD 06/2584</t>
  </si>
  <si>
    <t>LD 06/2754</t>
  </si>
  <si>
    <t>MUNDRA-JETPUR I 400kV</t>
  </si>
  <si>
    <t>23:52</t>
  </si>
  <si>
    <t>03:19</t>
  </si>
  <si>
    <t>16:16</t>
  </si>
  <si>
    <t>H/T to avail S/D by MPPTCL to attend heavy sparking at Bhopal end.</t>
  </si>
  <si>
    <t>LD 06/2657</t>
  </si>
  <si>
    <t>LD 06/2714</t>
  </si>
  <si>
    <t>04:05</t>
  </si>
  <si>
    <t>04:42</t>
  </si>
  <si>
    <t>04:49</t>
  </si>
  <si>
    <t>05:07</t>
  </si>
  <si>
    <t>05:57</t>
  </si>
  <si>
    <t>07:23</t>
  </si>
  <si>
    <t>A/R successfully at both ends on B-ph to E/F, F/L - 136Km from Damoh end.</t>
  </si>
  <si>
    <t>LD 06/2668</t>
  </si>
  <si>
    <t>LD 06/2743</t>
  </si>
  <si>
    <t>09:19</t>
  </si>
  <si>
    <t>LD 06/2676</t>
  </si>
  <si>
    <t>LD 06/2731</t>
  </si>
  <si>
    <t>09:23</t>
  </si>
  <si>
    <t>19:14</t>
  </si>
  <si>
    <t>LD 06/2680</t>
  </si>
  <si>
    <t>LD 06/2727</t>
  </si>
  <si>
    <t>SATPURA-ITARSI 400kV</t>
  </si>
  <si>
    <t>19:20</t>
  </si>
  <si>
    <t>H/T to avail OCC S/D by MPPTCL for Line crossing work of 400kV Astha-Satpura Line.</t>
  </si>
  <si>
    <t>LD 06/2679</t>
  </si>
  <si>
    <t>LD 06/2734</t>
  </si>
  <si>
    <t>VINDHYACHAL-JABALPUR IV 400kV</t>
  </si>
  <si>
    <t>14:05</t>
  </si>
  <si>
    <t>LD 06/2702</t>
  </si>
  <si>
    <t>LD 06/2741</t>
  </si>
  <si>
    <t>01:50</t>
  </si>
  <si>
    <t>02:28</t>
  </si>
  <si>
    <t xml:space="preserve">A/T from both ends on B-ph to E/F,F/L - 34.91kms from Jetpur &amp; 285km from Mundra due to tracking across porcelain long rod insulators in certain stratches of Line. </t>
  </si>
  <si>
    <t>LD 06/2771</t>
  </si>
  <si>
    <t>02:31</t>
  </si>
  <si>
    <t>A/R successfully from both ends on Y-ph to E/F,F/L - 42.40kms from Jetpur due to tracking across porcelain long rod insulators in certain stratches of Line.</t>
  </si>
  <si>
    <t>02:33</t>
  </si>
  <si>
    <t>A/R successfully from both ends on Y-ph to E/F,F/L - 36.83kms from Jetpur due to tracking across porcelain long rod insulators in certain stratches of Line. .</t>
  </si>
  <si>
    <t>03:07</t>
  </si>
  <si>
    <t>18:33</t>
  </si>
  <si>
    <t>A/T from both ends on Y-B-ph to ph fault,F/L - 33.38kms from Jetpur &amp; 275.6km from Mundra due to tracking across porcelain long rod insulators in certain stratches of Line.</t>
  </si>
  <si>
    <t>04:33</t>
  </si>
  <si>
    <t>A/R successfully from both ends on Y-ph to E/F,F/L - 44.6kms from Jetpur &amp; 327km from Mundra due to tracking across porcelain long rod insulators in certain stratches of Line.</t>
  </si>
  <si>
    <t>06:01</t>
  </si>
  <si>
    <t>09:38</t>
  </si>
  <si>
    <t>A/T from both ends on Y-B-ph to ph fault,F/L - 107.5kms from Jetpur &amp; 278km from Mundra due to tracking across porcelain long rod insulators in certain stratches of Line.</t>
  </si>
  <si>
    <t>LD 06/2779</t>
  </si>
  <si>
    <t>LD 06/2992</t>
  </si>
  <si>
    <t>JABALPUR-ITARSI III 400kV</t>
  </si>
  <si>
    <t>11:09</t>
  </si>
  <si>
    <t>LD 06/2811</t>
  </si>
  <si>
    <t>LD 06/2888</t>
  </si>
  <si>
    <t>22:37</t>
  </si>
  <si>
    <t>LD 06/2880</t>
  </si>
  <si>
    <t>GANDHAR-DEHGAM II 400kV</t>
  </si>
  <si>
    <t>21:49</t>
  </si>
  <si>
    <t>LD 06/2812</t>
  </si>
  <si>
    <t>LD 06/2871</t>
  </si>
  <si>
    <t>12:00</t>
  </si>
  <si>
    <t>21:34</t>
  </si>
  <si>
    <t>LD 06/2826</t>
  </si>
  <si>
    <t>LD 06/2873</t>
  </si>
  <si>
    <t>22:38</t>
  </si>
  <si>
    <t>02:32</t>
  </si>
  <si>
    <t>LD 06/2882</t>
  </si>
  <si>
    <t>LD 06/2894</t>
  </si>
  <si>
    <t>00:17</t>
  </si>
  <si>
    <t>A/R successfully from both ends on B-ph to E/F,F/L - 47.34kms from Jetpur due to tracking across porcelain long rod insulators in certain stretches of Line.</t>
  </si>
  <si>
    <t>00:31</t>
  </si>
  <si>
    <t>01:10</t>
  </si>
  <si>
    <t>A/T from both ends on B-ph to E,F/L - 45.68kms from Jetpur ,F/C: 1.603kA &amp; 333km from Mundra due to tracking across porcelain long rod insulators in certain stretches of Line.</t>
  </si>
  <si>
    <t>LD 06/2891</t>
  </si>
  <si>
    <t>01:30</t>
  </si>
  <si>
    <t>20:38</t>
  </si>
  <si>
    <t>A/T from both ends on B-ph to E,F/L - 316.2km from Mundra, F/C: 1.66kA due to tracking across porcelain long rod insulators in certain stretches of Line.</t>
  </si>
  <si>
    <t>LD 06/3013</t>
  </si>
  <si>
    <t>06:52</t>
  </si>
  <si>
    <t>A/R successfully from both ends on B-ph to E/F,F/L - 95.62kms from Jetpur, F/C:3.465kA  due to tracking across porcelain long rod insulators in certain stretches of Line.</t>
  </si>
  <si>
    <t>07:02</t>
  </si>
  <si>
    <t>A/R successfully from both ends on Y-ph to E/F,F/L - 96.63kms from Jetpur, F/C:3.538kA  due to tracking across porcelain long rod insulators in certain stretches of Line.</t>
  </si>
  <si>
    <t>07:53</t>
  </si>
  <si>
    <t>Bus Reactor H/T on voltage regulation as per instruction of WRLDC.</t>
  </si>
  <si>
    <t>LD 06/2913</t>
  </si>
  <si>
    <t>11:18</t>
  </si>
  <si>
    <t>20:37</t>
  </si>
  <si>
    <t>LD 06/2940</t>
  </si>
  <si>
    <t>LD 06/3008</t>
  </si>
  <si>
    <t>21:33</t>
  </si>
  <si>
    <t>LD 06/2973</t>
  </si>
  <si>
    <t>LD 06/3017</t>
  </si>
  <si>
    <t>SATNA-BINA III 400kV</t>
  </si>
  <si>
    <t>16:42</t>
  </si>
  <si>
    <t>LD 06/2981</t>
  </si>
  <si>
    <t>LD 06/2982</t>
  </si>
  <si>
    <t>05:35</t>
  </si>
  <si>
    <t>A/R successfully from both ends on Y-ph to E/F,F/L - 90.94kms from Jetpur, F/C:9.609kA//282.9km from Mundra,F/C: 1.77kA   due to tracking across porcelain long rod insulators in certain stretches of Line.</t>
  </si>
  <si>
    <t>LD 06/3039</t>
  </si>
  <si>
    <t>LD 06/3080</t>
  </si>
  <si>
    <t>08:51</t>
  </si>
  <si>
    <t>LD 06/3048</t>
  </si>
  <si>
    <t>LD 06/3105</t>
  </si>
  <si>
    <t>SEONI-BINA I 765kV</t>
  </si>
  <si>
    <t>09:59</t>
  </si>
  <si>
    <t>20:40</t>
  </si>
  <si>
    <t>WR 06/3058   NLD 06/423</t>
  </si>
  <si>
    <t>WR 06/3119 NLD 06/427</t>
  </si>
  <si>
    <t>18:43</t>
  </si>
  <si>
    <t>LD 06/3061</t>
  </si>
  <si>
    <t>LD 06/3103</t>
  </si>
  <si>
    <t>14:35</t>
  </si>
  <si>
    <t>LD 06/3083</t>
  </si>
  <si>
    <t>LD 06/3098</t>
  </si>
  <si>
    <t>01:01</t>
  </si>
  <si>
    <t>LD 06/3099</t>
  </si>
  <si>
    <t>LD 06/3130</t>
  </si>
  <si>
    <t>07:35</t>
  </si>
  <si>
    <t>20:00</t>
  </si>
  <si>
    <t>LD 06/3153 NLD 06/431</t>
  </si>
  <si>
    <t>LD 06/3216 NLD 06/439</t>
  </si>
  <si>
    <t>LD 06/3164</t>
  </si>
  <si>
    <t>LD 06/3205</t>
  </si>
  <si>
    <t>16:03</t>
  </si>
  <si>
    <t>20:25</t>
  </si>
  <si>
    <t>LD 06/3189</t>
  </si>
  <si>
    <t>LD 06/3221</t>
  </si>
  <si>
    <t>16:10</t>
  </si>
  <si>
    <t>LD 06/3204</t>
  </si>
  <si>
    <t>JABALPUR-JABALPUR(POOLING) II 400kV</t>
  </si>
  <si>
    <t>LD 06/3193</t>
  </si>
  <si>
    <t>08:02</t>
  </si>
  <si>
    <t>LD 06/3246</t>
  </si>
  <si>
    <t>LD 06/3312</t>
  </si>
  <si>
    <t>08:30</t>
  </si>
  <si>
    <t>21:25</t>
  </si>
  <si>
    <t>LD 06/3244</t>
  </si>
  <si>
    <t>LD 06/3349</t>
  </si>
  <si>
    <t>LD 06/3254</t>
  </si>
  <si>
    <t>LD 06/3326</t>
  </si>
  <si>
    <t>10:01</t>
  </si>
  <si>
    <t>20:16</t>
  </si>
  <si>
    <t>LD 06/3263 NLD 06/450</t>
  </si>
  <si>
    <t>LD 06/3346 NLD 06/465</t>
  </si>
  <si>
    <t>12:52</t>
  </si>
  <si>
    <t>LD 06/3291</t>
  </si>
  <si>
    <t>LD 06/3337</t>
  </si>
  <si>
    <t>13:54</t>
  </si>
  <si>
    <t>Line H/T to avail OCC Approved S/d by M/S BDTCL for crossing work of 765kV Jabalpur - Bhopal Line</t>
  </si>
  <si>
    <t>LD 06/3297</t>
  </si>
  <si>
    <t>13:55</t>
  </si>
  <si>
    <t>LD 06/3298</t>
  </si>
  <si>
    <t>15:07</t>
  </si>
  <si>
    <t>LD 06/3306</t>
  </si>
  <si>
    <t>LD 06/3315</t>
  </si>
  <si>
    <t>LD 06/3348</t>
  </si>
  <si>
    <t>LD 06/3321</t>
  </si>
  <si>
    <t>LD 06/3340</t>
  </si>
  <si>
    <t>Reactor H/T to avail OCC Approved S/D for commissioning of CSD relay at Gwalior end.</t>
  </si>
  <si>
    <t>PIRANA-ASOJ I 400kV</t>
  </si>
  <si>
    <t>GANDHAR(NTPC)-GANDHAR(GTEC) 400kV</t>
  </si>
  <si>
    <t>SATNA-BINA I 400kV</t>
  </si>
  <si>
    <t>Line H/T as per WRLDC instructions.</t>
  </si>
  <si>
    <t>Line H/T for power regulation on WRLDC Instruction on outage of 400kV Indore - Indore # 2 &amp; Indore - Asoj # 3 for construction work of 765kV Indore - Vadodara line.</t>
  </si>
  <si>
    <t>Line H/T to avail S/D by POWERGRID for construction work of 765kV Indore - Vadodara line.</t>
  </si>
  <si>
    <t>Line H/T to avail OCC approved S/D by BDTCL for crossing work of 765kV JBP - Bhopal Line.</t>
  </si>
  <si>
    <t>Line H/T to avail OCC approved S/D by NTPC.</t>
  </si>
  <si>
    <t>Line H/T to avail OCC approved S/D by GETCO.</t>
  </si>
  <si>
    <t>Line H/T to avail OCC Approved S/D for Erection of new 400KV TC and TE Tower of NHPTL &amp; 400kV bay extension related to NHPTL at Bina.</t>
  </si>
  <si>
    <t>Line H/T to avail S/D by NTPC.</t>
  </si>
  <si>
    <t>Line H/T to take out Line Reactor at Bina for replacement of LR 390kV LA with 336kV LA &amp; line charged without L/R.</t>
  </si>
  <si>
    <t>A/R successfully at both ends on R-ph to E/F, F/L - 292km from Mundra &amp; 30.17km from Jetpur end.Due to tracking along insulator due to deposition of dust &amp; salt particles.</t>
  </si>
  <si>
    <t>A/R successfully at both ends on R-ph to E/F, F/L - 395.5km from Mundra &amp; 30.14km from Jetpur end. Due to tracking along insulator due to deposition of dust &amp; salt particles.</t>
  </si>
  <si>
    <t>A/R successfully at both ends on R-ph to E/F, F/L - 367.5km from Mundra &amp; 42.66km from Jetpur end. Due to tracking along insulator due to deposition of dust &amp; salt particles.</t>
  </si>
  <si>
    <t>A/R successfully at both ends on R-ph to E/F, F/L - 400km from Mundra &amp; 30.44km from Jetpur end. Due to tracking along insulator due to deposition of dust &amp; salt particles.</t>
  </si>
  <si>
    <t>A/R successfully at both ends on R-ph to E/F, F/L - 321Km from Mundra &amp; 42.94km from Jetpur end. Due to tracking along insulator due to deposition of dust &amp; salt particles.</t>
  </si>
  <si>
    <t>A/R successfully at both ends on R-ph to E/F, F/L - 311km from Mundra &amp; 30.10km from Jetpur end. Due to tracking along insulator due to deposition of dust &amp; salt particles.</t>
  </si>
  <si>
    <t>WRTS-II TRANSMISSION SYSTEM AVAILABILITY FOR</t>
  </si>
  <si>
    <t>SN</t>
  </si>
  <si>
    <t>Element Name</t>
  </si>
  <si>
    <t>ITARSI-INDORE I 400kV</t>
  </si>
  <si>
    <t>ITARSI-INDORE II 400kV</t>
  </si>
  <si>
    <t>KHANDWA-DHULE II 400kV</t>
  </si>
  <si>
    <t>GANDHAR-SUGEN 400kV</t>
  </si>
  <si>
    <t>SUGEN-VAPI 400kV</t>
  </si>
  <si>
    <t>KAWAS-NAVSARI(GIS) I 220kV</t>
  </si>
  <si>
    <t>KAWAS-NAVSARI(GIS) II 220kV</t>
  </si>
  <si>
    <t>NAVSARI(GIS)-NAVSARI I 220kV</t>
  </si>
  <si>
    <t>NAVSARI(GIS)-NAVSARI II 220kV</t>
  </si>
  <si>
    <t>KAWAS-VAV I 220kV</t>
  </si>
  <si>
    <t>KAWAS-HALDARWA I 220kV</t>
  </si>
  <si>
    <t>KAKRAPAR-VAV I 220kV</t>
  </si>
  <si>
    <t>KAKRAPAR-VAV II 220kV</t>
  </si>
  <si>
    <t>VINDHYACHAL-SATNA III 400kV</t>
  </si>
  <si>
    <t>VINDHYACHAL-NIGRIE 400kV</t>
  </si>
  <si>
    <t>SATNA-BINA II 400kV</t>
  </si>
  <si>
    <t>BINA-BINA(MP) I 400kV</t>
  </si>
  <si>
    <t>BINA-BINA(MP) II 400kV</t>
  </si>
  <si>
    <t>SATNA-BINA IV 400kV</t>
  </si>
  <si>
    <t>BINA-SHUJALPUR I 400kV</t>
  </si>
  <si>
    <t>BINA-SHUJALPUR II 400kV</t>
  </si>
  <si>
    <t>SHUJALPUR-NAGDA I 400kV</t>
  </si>
  <si>
    <t>NAGDA-DEHGAM II 400KV</t>
  </si>
  <si>
    <t>SEONI-KHANDWA I 400kV</t>
  </si>
  <si>
    <t>SEONI-KHANDWA II 400kV</t>
  </si>
  <si>
    <t>VAPI-MAGARWADA I 220kV</t>
  </si>
  <si>
    <t>VAPI-MAGARWADA II 220kV</t>
  </si>
  <si>
    <t>VAPI-KHARADPARA I 220kV</t>
  </si>
  <si>
    <t>VAPI-KHARADPARA II 220kV</t>
  </si>
  <si>
    <t>BINA-GWALIOR II 765kV</t>
  </si>
  <si>
    <t>VAPI-KHADOLI I 220kV</t>
  </si>
  <si>
    <t>VAPI-SAYALI 220kV</t>
  </si>
  <si>
    <t>DAMOH-BIRSINGHPUR II 400kV</t>
  </si>
  <si>
    <t>DEHGAM-PIRANA I 400kV</t>
  </si>
  <si>
    <t>DEHGAM-PIRANA II 400kV</t>
  </si>
  <si>
    <t>BHACHAU-RANCHHODPURA I 400kV</t>
  </si>
  <si>
    <t>BHACHAU-RANCHHODPURA II 400kV</t>
  </si>
  <si>
    <t>SATNA-BINA I 765kV</t>
  </si>
  <si>
    <t>SATNA-BINA II 765kV</t>
  </si>
  <si>
    <t>GANDHAR-NAVSARI(GIS) II 400kV</t>
  </si>
  <si>
    <t>VINDHYACHAL(NTPC)-VINDHYACHAL(PG) I 400kV</t>
  </si>
  <si>
    <t>VINDHYACHAL(NTPC)-VINDHYACHAL(PG) II 400kV</t>
  </si>
  <si>
    <t>VINDHYACHAL(POOLING)-SASAN I 400kV</t>
  </si>
  <si>
    <t>VINDHYACHAL(POOLING)-SASAN II 400kV</t>
  </si>
  <si>
    <t>SASAN-SATNA I 765kV</t>
  </si>
  <si>
    <t>BINA-BINA(MP) III 400kV</t>
  </si>
  <si>
    <t>VAPI-NAVASARI(GIS) II 400kV</t>
  </si>
  <si>
    <t>BINA-BINA(MP) IV 400kV</t>
  </si>
  <si>
    <t>INDORE(MP)-INDORE I 400kV</t>
  </si>
  <si>
    <t>JABALPUR(POOLING)-BINA I 765kV</t>
  </si>
  <si>
    <t>JABALPUR(POOLING)-BINA II 765kV</t>
  </si>
  <si>
    <t>PIRANA-ASOJ I 400KV</t>
  </si>
  <si>
    <t>PIRANA-ASOJ II 400KV</t>
  </si>
  <si>
    <t>AGRA-GWALIOR II 765kV</t>
  </si>
  <si>
    <t>KANKROLI-ZERDA 400kV</t>
  </si>
  <si>
    <t>BHINMAL-ZERDA 400kV</t>
  </si>
  <si>
    <t>KANKROLI-BHINMAL 400kV</t>
  </si>
  <si>
    <t>ICT2 JABALPUR 400/220kV</t>
  </si>
  <si>
    <t>ICT1 DEHGAM 400/220kV</t>
  </si>
  <si>
    <t>ICT2 DEHGAM 400/220kV</t>
  </si>
  <si>
    <t>ICT1 SATNA 400/220kV</t>
  </si>
  <si>
    <t>ICT1 KHANDWA 400/220kV</t>
  </si>
  <si>
    <t>ICT2 KHANDWA 400/220kV</t>
  </si>
  <si>
    <t>ICT1 VAPI 400/220KV</t>
  </si>
  <si>
    <t>ICT2 VAPI 400/220KV</t>
  </si>
  <si>
    <t>ICT1 RAJGARH 400/220kV</t>
  </si>
  <si>
    <t>ICT2 GWALIOR 400/220kV</t>
  </si>
  <si>
    <t>ICT ITARSI 400/220kV</t>
  </si>
  <si>
    <t>ICT1 DAMOH 400/220kV</t>
  </si>
  <si>
    <t>ICT2 DAMOH 400/220kV</t>
  </si>
  <si>
    <t>ICT1 PIRANA 400/220kV</t>
  </si>
  <si>
    <t>ICT2 PIRANA 400/220kV</t>
  </si>
  <si>
    <t>ICT3 GWALIOR 400/220kV</t>
  </si>
  <si>
    <t>ICT1 SHUJALPUR 400/220kV</t>
  </si>
  <si>
    <t>ICT1 BHACHAU 400/220kV</t>
  </si>
  <si>
    <t>ICT2 BHACHAU 400/220kV</t>
  </si>
  <si>
    <t>ICT2 SHUJALPUR 400/220kV</t>
  </si>
  <si>
    <t>ICT2 NAVSARI(GIS) 400/220kV</t>
  </si>
  <si>
    <t>ICT1 NAVSARI(GIS) 400/220kV</t>
  </si>
  <si>
    <t>ICT2 SATNA 765/400KV</t>
  </si>
  <si>
    <t>ICT1 BINA 765/400KV</t>
  </si>
  <si>
    <t>ICT3 VAPI 400/220KV</t>
  </si>
  <si>
    <t>ICT1 GWALIOR 765/400KV</t>
  </si>
  <si>
    <t>ICT2 GWALIOR 765/400KV</t>
  </si>
  <si>
    <t>ICT2 INDORE 765/400KV</t>
  </si>
  <si>
    <t>ICT1 JABALPUR 765/400KV</t>
  </si>
  <si>
    <t>ICT1 KALA(GIS) 400/220kV</t>
  </si>
  <si>
    <t>ICT2 KALA(GIS) 400/220kV</t>
  </si>
  <si>
    <t>BUS REACTOR I DEHGAM 400kV</t>
  </si>
  <si>
    <t>BUS REACTOR I JABALPUR 33kV</t>
  </si>
  <si>
    <t>BUS REACTOR II JABALPUR 33kV</t>
  </si>
  <si>
    <t>BUS REACTOR II ITARSI 400kV</t>
  </si>
  <si>
    <t>BUS REACTOR III ITARSI 400kV</t>
  </si>
  <si>
    <t>BUS REACTOR I JABALPUR 400kV</t>
  </si>
  <si>
    <t>BUS REACTOR I SATNA 400kV</t>
  </si>
  <si>
    <t>BUS REACTOR BINA 400kV</t>
  </si>
  <si>
    <t>BUS REACTOR DAMOH 400kV</t>
  </si>
  <si>
    <t>BUS REACTOR II DEHGAM 400kV</t>
  </si>
  <si>
    <t>BUS REACTOR BHACHAU 400kV</t>
  </si>
  <si>
    <t>BUS REACTOR RAJGARH 400kV</t>
  </si>
  <si>
    <t>BUS REACTOR SATNA 765kV</t>
  </si>
  <si>
    <t>SWITCHABLE LINE REACTOR BINA I 765kV AT SATNA</t>
  </si>
  <si>
    <t>SWITCHABLE LINE REACTOR BINA II 765kV AT SATNA</t>
  </si>
  <si>
    <t>BUS REACTOR II SATNA 400kV</t>
  </si>
  <si>
    <t>SWITCHABLE LINE REACTOR BINA I 765kV AT GWALIOR</t>
  </si>
  <si>
    <t>SWITCHABLE LINE REACTOR BINA II 765kV AT GWALIOR</t>
  </si>
  <si>
    <t>SWITCHABLE LINE REACTOR SHUJALPUR I 400kV AT NAGDA</t>
  </si>
  <si>
    <t>SWITCHABLE LINE REACTOR SHUJALPUR II 400kV AT NAGDA</t>
  </si>
  <si>
    <t>SWITCHABLE LINE REACTOR INDORE 765kV AT BINA</t>
  </si>
  <si>
    <t>SWITCHABLE LINE REACTOR SHUJALPUR II 400kV AT BINA</t>
  </si>
  <si>
    <t>SWITCHABLE LINE REACTOR SHUJALPUR I 400kV AT BINA</t>
  </si>
  <si>
    <t>SWITCHABLE LINE REACTOR BINA I 765kV AT JABALPUR (POOLING)</t>
  </si>
  <si>
    <t>BUS REACTOR JABALPUR(POOLING) 400kV</t>
  </si>
  <si>
    <t>BUS REACTOR BINA 765kV</t>
  </si>
  <si>
    <t>BUS REACTOR JABALPUR POOLING 765kV</t>
  </si>
  <si>
    <t>BUS REACTOR II KHANDWA 400kV</t>
  </si>
  <si>
    <t>BUS REACTOR II JABALPUR 400kV</t>
  </si>
  <si>
    <t>BUS REACTOR KALA(GIS) 400kV</t>
  </si>
  <si>
    <t>GRAND TOTAL=</t>
  </si>
  <si>
    <t>PG</t>
  </si>
  <si>
    <t>SYSTEM</t>
  </si>
  <si>
    <t>DEEMED</t>
  </si>
  <si>
    <t>Line H/T to avail OCC approved S/D for replacement of porcelain insulator strings by polymer insulators.</t>
  </si>
  <si>
    <t>Line H/T to avail OCC Approved S/D by POWERGRID for LILO of Sayali - Khadoli line at Kala S/S.</t>
  </si>
  <si>
    <t>H/T to avail S/D by PG for attending insulator flashover at Location no. -14.</t>
  </si>
  <si>
    <t>H/T to avail S/D by PG for attending hot spot at Location no -82.</t>
  </si>
  <si>
    <t>S/D availed by WR-I for replacement of failed insulator inner V string at location no:854.</t>
  </si>
  <si>
    <t>Line A/T on B-ph to E/F, F/L - 08kms from Jabalpur. Fault initiated due to problem in OPGW hardware used for Online OPGW installation work.</t>
  </si>
  <si>
    <t>Line A/T due to collapse of crossing towers of 400 kV Chegaon-Julvania (MPEB Line) under construction, due to heavy storm in the region.</t>
  </si>
  <si>
    <t>PG
(TNAi)</t>
  </si>
  <si>
    <r>
      <rPr>
        <b/>
        <sz val="10"/>
        <rFont val="Cambria"/>
        <family val="1"/>
      </rPr>
      <t>Total Hrs</t>
    </r>
    <r>
      <rPr>
        <b/>
        <sz val="11"/>
        <rFont val="Cambria"/>
        <family val="1"/>
      </rPr>
      <t xml:space="preserve"> (Ti)</t>
    </r>
  </si>
  <si>
    <t>Line length/ MVA /(R)</t>
  </si>
  <si>
    <t>SIL/ Set</t>
  </si>
  <si>
    <r>
      <t xml:space="preserve">Wi=
</t>
    </r>
    <r>
      <rPr>
        <b/>
        <sz val="10"/>
        <rFont val="Cambria"/>
        <family val="1"/>
      </rPr>
      <t>CktKmX SIL</t>
    </r>
  </si>
  <si>
    <t>Wi x (Ti - TNAi)</t>
  </si>
  <si>
    <t>=Wi x Ti</t>
  </si>
  <si>
    <t>Individual Element Availability</t>
  </si>
  <si>
    <t>A</t>
  </si>
  <si>
    <t>AVAILABILITY OF LINES=</t>
  </si>
  <si>
    <t>IR Lines</t>
  </si>
  <si>
    <t>∑Wi (Ti - TNAi) =</t>
  </si>
  <si>
    <t>No. of lines= O=</t>
  </si>
  <si>
    <t>(Ti x Wi) =</t>
  </si>
  <si>
    <t>Line Outages Hrs =</t>
  </si>
  <si>
    <t>AVAILABILITY OF LINES=Avo=</t>
  </si>
  <si>
    <t>Total Line Ckt.kM</t>
  </si>
  <si>
    <t>B</t>
  </si>
  <si>
    <t>AVAILABILITY OF ICTs=</t>
  </si>
  <si>
    <t>∑Wk (Tk - TNAk) =</t>
  </si>
  <si>
    <t>No. of ICTs= q=</t>
  </si>
  <si>
    <t>(Tk x Wk) =</t>
  </si>
  <si>
    <t>ICTs Outages Hrs =</t>
  </si>
  <si>
    <t>AVAILABILITY OF ICTs=Avq=</t>
  </si>
  <si>
    <t>C</t>
  </si>
  <si>
    <t>AVAILABILITY OF BUS REACTORS=</t>
  </si>
  <si>
    <t>∑Wm (Tm - TNAm) =</t>
  </si>
  <si>
    <t>No. of Reactors= r =</t>
  </si>
  <si>
    <t>(Tm x Wm) =</t>
  </si>
  <si>
    <t>Reactors Outages Hrs =</t>
  </si>
  <si>
    <t>AVAILABILITY OF BRs=Avr=</t>
  </si>
  <si>
    <t>D</t>
  </si>
  <si>
    <t>% TAFM OF AC SYSTEM= ( o X Avo + q X Avq + r X Avr) / (o+q+r) =</t>
  </si>
  <si>
    <t>E</t>
  </si>
  <si>
    <t>AVAILABILITY OF 765KV AGRA - GWALIOR # 1 LINE=</t>
  </si>
  <si>
    <t>F</t>
  </si>
  <si>
    <t>AVAILABILITY OF 765KV AGRA - GWALIOR # 2, 400KV ZERDA-KANKROLI, 400KV ZERDA-BHINMAL &amp; 400KV BHINMAL-KANKROLI LINE=</t>
  </si>
  <si>
    <t>Line H/T to avail S/D by POWERGRID for interim contigency arrangement for V'chal IV &amp; Rihand III. Line ideal charged as V'chal - Rihand since 11:52hrs/27.06.14</t>
  </si>
  <si>
    <t>BUS REACTOR I KHANDWA 400kV</t>
  </si>
  <si>
    <t>18:11</t>
  </si>
  <si>
    <t>Line A/R successfully at both ends on B-ph to E/F, F/L - 299kms from Dehgam. F/C -1.459 kAmp.</t>
  </si>
  <si>
    <t>OWNERSHIP</t>
  </si>
  <si>
    <t>Cumulative Tripping till last months</t>
  </si>
  <si>
    <t>WRTS-II</t>
  </si>
  <si>
    <t>MONTH:</t>
  </si>
  <si>
    <t>ATTRIBUTED TO ( IN HRS:MIN)</t>
  </si>
  <si>
    <t>UNIT OUT DUE TO TRIPPING OF LINE</t>
  </si>
  <si>
    <t>EVENT NO.</t>
  </si>
  <si>
    <t xml:space="preserve">NAME OF LINE/ICT </t>
  </si>
  <si>
    <t>REASON</t>
  </si>
  <si>
    <t>Tripping Code</t>
  </si>
  <si>
    <t>Charging Code</t>
  </si>
  <si>
    <r>
      <rPr>
        <b/>
        <sz val="24"/>
        <color indexed="10"/>
        <rFont val="Arial"/>
        <family val="2"/>
      </rPr>
      <t>L</t>
    </r>
    <r>
      <rPr>
        <b/>
        <sz val="24"/>
        <rFont val="Arial"/>
        <family val="2"/>
      </rPr>
      <t>ICENCEE</t>
    </r>
  </si>
  <si>
    <r>
      <rPr>
        <b/>
        <sz val="24"/>
        <color indexed="10"/>
        <rFont val="Arial"/>
        <family val="2"/>
      </rPr>
      <t>O</t>
    </r>
    <r>
      <rPr>
        <b/>
        <sz val="24"/>
        <rFont val="Arial"/>
        <family val="2"/>
      </rPr>
      <t>THERS</t>
    </r>
  </si>
  <si>
    <r>
      <rPr>
        <b/>
        <sz val="24"/>
        <color indexed="10"/>
        <rFont val="Arial"/>
        <family val="2"/>
      </rPr>
      <t>S</t>
    </r>
    <r>
      <rPr>
        <b/>
        <sz val="24"/>
        <rFont val="Arial"/>
        <family val="2"/>
      </rPr>
      <t>YSTEM CONSTR.</t>
    </r>
  </si>
  <si>
    <r>
      <rPr>
        <b/>
        <sz val="24"/>
        <color indexed="10"/>
        <rFont val="Arial"/>
        <family val="2"/>
      </rPr>
      <t>D</t>
    </r>
    <r>
      <rPr>
        <b/>
        <sz val="24"/>
        <rFont val="Arial"/>
        <family val="2"/>
      </rPr>
      <t>EEMED AVAILABLE</t>
    </r>
  </si>
  <si>
    <t>L</t>
  </si>
  <si>
    <t>O</t>
  </si>
  <si>
    <t>Y</t>
  </si>
  <si>
    <t>S</t>
  </si>
  <si>
    <t>N</t>
  </si>
  <si>
    <t>18:26</t>
  </si>
  <si>
    <t>TYPE</t>
  </si>
  <si>
    <t>INTRA</t>
  </si>
  <si>
    <t>WR2-IR-1</t>
  </si>
  <si>
    <t>WR2-IR-2</t>
  </si>
  <si>
    <t>ICT</t>
  </si>
  <si>
    <t>BR</t>
  </si>
  <si>
    <t>BUS REACTOR I SHUJALPUR 400kV</t>
  </si>
  <si>
    <t>BUS REACTOR I INDORE 765kV</t>
  </si>
  <si>
    <t>20:58</t>
  </si>
  <si>
    <t>12:24</t>
  </si>
  <si>
    <t>23:33</t>
  </si>
  <si>
    <t>11:10</t>
  </si>
  <si>
    <t>07:39</t>
  </si>
  <si>
    <r>
      <rPr>
        <b/>
        <sz val="16"/>
        <rFont val="Shusha"/>
      </rPr>
      <t>Baart sarkar</t>
    </r>
    <r>
      <rPr>
        <b/>
        <sz val="14"/>
        <rFont val="Calibri"/>
        <family val="2"/>
      </rPr>
      <t xml:space="preserve">
</t>
    </r>
    <r>
      <rPr>
        <b/>
        <sz val="12"/>
        <rFont val="Calibri"/>
        <family val="2"/>
      </rPr>
      <t xml:space="preserve">Government of India
</t>
    </r>
    <r>
      <rPr>
        <b/>
        <sz val="14"/>
        <rFont val="Shusha"/>
      </rPr>
      <t xml:space="preserve">kond`Iya ivaVut p`aiQakrNa </t>
    </r>
    <r>
      <rPr>
        <b/>
        <sz val="12"/>
        <rFont val="Calibri"/>
        <family val="2"/>
      </rPr>
      <t xml:space="preserve">
Central Electricity Authority
</t>
    </r>
    <r>
      <rPr>
        <b/>
        <sz val="16"/>
        <rFont val="Shusha"/>
      </rPr>
      <t xml:space="preserve">piScama xao~Iya ivaVut saimait </t>
    </r>
    <r>
      <rPr>
        <b/>
        <sz val="12"/>
        <rFont val="Calibri"/>
        <family val="2"/>
      </rPr>
      <t xml:space="preserve">
Western Regional Power Committee
</t>
    </r>
    <r>
      <rPr>
        <b/>
        <sz val="12"/>
        <rFont val="Shusha"/>
      </rPr>
      <t xml:space="preserve">ef -3,  emaAayaDIsaI xao~, AMQaorI (pUva-), mauMba[- - 400 093 </t>
    </r>
    <r>
      <rPr>
        <b/>
        <sz val="12"/>
        <rFont val="Calibri"/>
        <family val="2"/>
      </rPr>
      <t xml:space="preserve">
F-3, MIDC Area, Andheri (East), Mum</t>
    </r>
  </si>
  <si>
    <r>
      <t xml:space="preserve">
</t>
    </r>
    <r>
      <rPr>
        <sz val="12"/>
        <rFont val="Shusha"/>
      </rPr>
      <t>Aa[- esa Aao : 
9001--2008</t>
    </r>
    <r>
      <rPr>
        <sz val="12"/>
        <rFont val="Calibri"/>
        <family val="2"/>
      </rPr>
      <t xml:space="preserve">
ISO : 
9001-2008
</t>
    </r>
  </si>
  <si>
    <r>
      <rPr>
        <b/>
        <sz val="12"/>
        <rFont val="Shusha"/>
      </rPr>
      <t>dUrBaaYa</t>
    </r>
    <r>
      <rPr>
        <b/>
        <sz val="12"/>
        <rFont val="Calibri"/>
        <family val="2"/>
      </rPr>
      <t xml:space="preserve"> Phone: 022- 28221636; 28221681; 28220194-6; </t>
    </r>
    <r>
      <rPr>
        <b/>
        <sz val="12"/>
        <rFont val="Shusha"/>
      </rPr>
      <t>fO@sa</t>
    </r>
    <r>
      <rPr>
        <b/>
        <sz val="12"/>
        <rFont val="Calibri"/>
        <family val="2"/>
      </rPr>
      <t xml:space="preserve"> Fax  : 022 – 28370193
Website : www.wrpc.nic.in           E-mail : opc-wrpc@nic.in</t>
    </r>
    <r>
      <rPr>
        <b/>
        <sz val="14"/>
        <rFont val="Calibri"/>
        <family val="2"/>
      </rPr>
      <t xml:space="preserve">
</t>
    </r>
  </si>
  <si>
    <t xml:space="preserve">Ref: no: WRPC/OPN/PGCIL-TRAVAI/2013-14:                                      Date: </t>
  </si>
  <si>
    <t>CERTIFICATE FOR AVAILABILITY OF PGCIL(WRTS-II) 
TRANSMISSION SYSTEM (ELEMENT-WISE)</t>
  </si>
  <si>
    <t>% Availability</t>
  </si>
  <si>
    <t>The above availability has been calculated as per the procedure specified in CERC Regulations for 2009 – 2014 and CERC notification L-1/67/2012-CERC Dated 17/09/2012.</t>
  </si>
  <si>
    <t xml:space="preserve">
(S D TAKSANDE)
Member Secretary I/c</t>
  </si>
  <si>
    <t>Availability  Bus Reactors =</t>
  </si>
  <si>
    <t>System Availability :-</t>
  </si>
  <si>
    <t>II. Elements where restoration time has exceeeded  the standards 
specified in Regulation 5 (b).</t>
  </si>
  <si>
    <t>Rstoration time as specified 
in Regulation 5(b) 
( In Days)</t>
  </si>
  <si>
    <t>Actual Restoration time</t>
  </si>
  <si>
    <t>NIL</t>
  </si>
  <si>
    <t>III. Details of compensation paid by the inter-State transmission licensee.</t>
  </si>
  <si>
    <t>Violation of Regulation
5(a)</t>
  </si>
  <si>
    <t>Violation of Regulation
5(b)</t>
  </si>
  <si>
    <t>Compensation paid (in Rs)</t>
  </si>
  <si>
    <t>% Availability 
prescribed</t>
  </si>
  <si>
    <t xml:space="preserve">Actual 
% Availability </t>
  </si>
  <si>
    <t>Restoration time 
prescribed 
(in Days)</t>
  </si>
  <si>
    <t>Actual 
restoration time 
( in Days)</t>
  </si>
  <si>
    <t>Total=</t>
  </si>
  <si>
    <t>V. Data to be complied by the inter-State Transmission Licensees</t>
  </si>
  <si>
    <t>Name of Elements</t>
  </si>
  <si>
    <t>Type of failures</t>
  </si>
  <si>
    <t>Restoration Time 
(Days)</t>
  </si>
  <si>
    <t>Remarks</t>
  </si>
  <si>
    <t>Elements of transmission line for Single, Double and Multi circuit towers for each KV class seperately.</t>
  </si>
  <si>
    <t>Insualtor Failure</t>
  </si>
  <si>
    <t>Terrain Type</t>
  </si>
  <si>
    <t>Plain</t>
  </si>
  <si>
    <t>River bed</t>
  </si>
  <si>
    <t>Hilly</t>
  </si>
  <si>
    <t>i</t>
  </si>
  <si>
    <t>Insualtor Failure in single phase</t>
  </si>
  <si>
    <t>Less than 1 day</t>
  </si>
  <si>
    <t>ii</t>
  </si>
  <si>
    <t>Insualtor Failure in two phases</t>
  </si>
  <si>
    <t>Insualtor Failure in three phases</t>
  </si>
  <si>
    <t>Tower after collapse by Emergency Restoration System (ERS) for S/C,D/C &amp; M/C seperately.</t>
  </si>
  <si>
    <t>Tower after collapse without  Emergency Restoration System (ERS) for S/C,D/C &amp; M/C seperately.</t>
  </si>
  <si>
    <t>Tower Damage ( not collapse)</t>
  </si>
  <si>
    <t>One arm damage</t>
  </si>
  <si>
    <t>Two arm damage</t>
  </si>
  <si>
    <t>Snapping of phase conductor</t>
  </si>
  <si>
    <t>Conductor snapping in single phase</t>
  </si>
  <si>
    <t>Conductor snapping in two phases</t>
  </si>
  <si>
    <t>iii</t>
  </si>
  <si>
    <t>Conductor snapping in three phases</t>
  </si>
  <si>
    <t>Failure of Earth wire</t>
  </si>
  <si>
    <t>Insulator failure with conductor snapping</t>
  </si>
  <si>
    <t>Any other combination of failures</t>
  </si>
  <si>
    <t>Elements of sub-station for each KV class seperately</t>
  </si>
  <si>
    <t>Failure of Inter Connecting Transformers (ICTs)</t>
  </si>
  <si>
    <t>Restoration of failed ICT</t>
  </si>
  <si>
    <t>Other major failures in ICTs</t>
  </si>
  <si>
    <t>Single phase
 Unit</t>
  </si>
  <si>
    <t>Three phase 
Unit</t>
  </si>
  <si>
    <t>(i) Replacement of faulty bushings</t>
  </si>
  <si>
    <t>(ii) Replacement of failed/blasted bushings</t>
  </si>
  <si>
    <t>(iii) Replacement of faulty tap changers</t>
  </si>
  <si>
    <t>Failures of Reactors</t>
  </si>
  <si>
    <t>Restoration of failed Reactors</t>
  </si>
  <si>
    <t>Target Availability as per SOP</t>
  </si>
  <si>
    <t>MONTH : JUN 2014</t>
  </si>
  <si>
    <t>JUN 2014</t>
  </si>
  <si>
    <t>Supporting Annex V</t>
  </si>
  <si>
    <t>Outage in Days</t>
  </si>
  <si>
    <t>REMARKS</t>
  </si>
  <si>
    <t>Flashover</t>
  </si>
  <si>
    <t>Snapping</t>
  </si>
  <si>
    <t>Collapes of Tower</t>
  </si>
  <si>
    <t>Bushing Replacement</t>
  </si>
  <si>
    <t xml:space="preserve">This is to certify that as per records the element-wise availability of PGCIL (WRTS-II) Transmission System in Western Region for the month of JUNE 2014 is as under: - </t>
  </si>
</sst>
</file>

<file path=xl/styles.xml><?xml version="1.0" encoding="utf-8"?>
<styleSheet xmlns="http://schemas.openxmlformats.org/spreadsheetml/2006/main">
  <numFmts count="10">
    <numFmt numFmtId="164" formatCode="[h]:mm;@"/>
    <numFmt numFmtId="165" formatCode="\ hh:mm"/>
    <numFmt numFmtId="166" formatCode="[$-14009]dd/mm/yy;@"/>
    <numFmt numFmtId="167" formatCode="dd\/mm\/yy"/>
    <numFmt numFmtId="168" formatCode="[h]:mm"/>
    <numFmt numFmtId="169" formatCode="mmm\ yyyy"/>
    <numFmt numFmtId="170" formatCode="0.000"/>
    <numFmt numFmtId="171" formatCode="0.00_)"/>
    <numFmt numFmtId="172" formatCode="[$-409]mmm\-yy;@"/>
    <numFmt numFmtId="173" formatCode="[$-409]d\-mmm\-yy;@"/>
  </numFmts>
  <fonts count="115">
    <font>
      <sz val="11"/>
      <color theme="1"/>
      <name val="Calibri"/>
      <family val="2"/>
      <scheme val="minor"/>
    </font>
    <font>
      <sz val="11"/>
      <color indexed="8"/>
      <name val="Times New Roman"/>
      <family val="1"/>
    </font>
    <font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b/>
      <sz val="11"/>
      <name val="Arial"/>
      <family val="2"/>
    </font>
    <font>
      <sz val="6"/>
      <name val="Arial"/>
      <family val="2"/>
    </font>
    <font>
      <b/>
      <sz val="20"/>
      <color indexed="8"/>
      <name val="Times New Roman"/>
      <family val="1"/>
    </font>
    <font>
      <sz val="8"/>
      <name val="Calibri"/>
      <family val="2"/>
    </font>
    <font>
      <sz val="12"/>
      <name val="Times New Roman"/>
      <family val="1"/>
    </font>
    <font>
      <b/>
      <sz val="12.5"/>
      <color indexed="8"/>
      <name val="Times New Roman"/>
      <family val="1"/>
    </font>
    <font>
      <sz val="12.5"/>
      <color indexed="8"/>
      <name val="Times New Roman"/>
      <family val="1"/>
    </font>
    <font>
      <b/>
      <sz val="12"/>
      <name val="Times New Roman"/>
      <family val="1"/>
    </font>
    <font>
      <b/>
      <sz val="16"/>
      <name val="Times New Roman"/>
      <family val="1"/>
    </font>
    <font>
      <sz val="16"/>
      <name val="Times New Roman"/>
      <family val="1"/>
    </font>
    <font>
      <sz val="16"/>
      <color indexed="8"/>
      <name val="Times New Roman"/>
      <family val="1"/>
    </font>
    <font>
      <b/>
      <sz val="16"/>
      <color indexed="60"/>
      <name val="Times New Roman"/>
      <family val="1"/>
    </font>
    <font>
      <sz val="16"/>
      <color indexed="60"/>
      <name val="Times New Roman"/>
      <family val="1"/>
    </font>
    <font>
      <b/>
      <sz val="16"/>
      <color indexed="8"/>
      <name val="Times New Roman"/>
      <family val="1"/>
    </font>
    <font>
      <sz val="11"/>
      <color indexed="60"/>
      <name val="Times New Roman"/>
      <family val="1"/>
    </font>
    <font>
      <b/>
      <sz val="24"/>
      <name val="Arial"/>
      <family val="2"/>
    </font>
    <font>
      <sz val="24"/>
      <name val="Arial"/>
      <family val="2"/>
    </font>
    <font>
      <sz val="11"/>
      <name val="Cambria"/>
      <family val="1"/>
    </font>
    <font>
      <i/>
      <sz val="11"/>
      <name val="Cambria"/>
      <family val="1"/>
    </font>
    <font>
      <b/>
      <sz val="11"/>
      <name val="Cambria"/>
      <family val="1"/>
    </font>
    <font>
      <b/>
      <sz val="10"/>
      <name val="Cambria"/>
      <family val="1"/>
    </font>
    <font>
      <sz val="12"/>
      <name val="Cambria"/>
      <family val="1"/>
    </font>
    <font>
      <sz val="14"/>
      <name val="Cambria"/>
      <family val="1"/>
    </font>
    <font>
      <b/>
      <sz val="10"/>
      <name val="Arial"/>
      <family val="2"/>
    </font>
    <font>
      <sz val="12"/>
      <name val="Helv"/>
    </font>
    <font>
      <b/>
      <sz val="14"/>
      <name val="Helv"/>
    </font>
    <font>
      <sz val="11"/>
      <color theme="1"/>
      <name val="Calibri"/>
      <family val="2"/>
      <scheme val="minor"/>
    </font>
    <font>
      <b/>
      <sz val="16"/>
      <color rgb="FFFF0000"/>
      <name val="Times New Roman"/>
      <family val="1"/>
    </font>
    <font>
      <sz val="16"/>
      <color rgb="FFFF0000"/>
      <name val="Times New Roman"/>
      <family val="1"/>
    </font>
    <font>
      <sz val="16"/>
      <color rgb="FFFF0000"/>
      <name val="Calibri"/>
      <family val="2"/>
      <scheme val="minor"/>
    </font>
    <font>
      <sz val="16"/>
      <color rgb="FF002060"/>
      <name val="Times New Roman"/>
      <family val="1"/>
    </font>
    <font>
      <b/>
      <sz val="16"/>
      <color rgb="FFC00000"/>
      <name val="Times New Roman"/>
      <family val="1"/>
    </font>
    <font>
      <sz val="16"/>
      <color rgb="FFC00000"/>
      <name val="Times New Roman"/>
      <family val="1"/>
    </font>
    <font>
      <b/>
      <sz val="16"/>
      <color rgb="FF0070C0"/>
      <name val="Times New Roman"/>
      <family val="1"/>
    </font>
    <font>
      <sz val="16"/>
      <color rgb="FF000080"/>
      <name val="Times New Roman"/>
      <family val="1"/>
    </font>
    <font>
      <sz val="16"/>
      <color theme="1"/>
      <name val="Times New Roman"/>
      <family val="1"/>
    </font>
    <font>
      <sz val="16"/>
      <color theme="3"/>
      <name val="Times New Roman"/>
      <family val="1"/>
    </font>
    <font>
      <sz val="16"/>
      <color theme="3" tint="-0.499984740745262"/>
      <name val="Times New Roman"/>
      <family val="1"/>
    </font>
    <font>
      <sz val="16"/>
      <color rgb="FF00B0F0"/>
      <name val="Times New Roman"/>
      <family val="1"/>
    </font>
    <font>
      <b/>
      <sz val="16"/>
      <color rgb="FF00B0F0"/>
      <name val="Times New Roman"/>
      <family val="1"/>
    </font>
    <font>
      <sz val="16"/>
      <color rgb="FF0070C0"/>
      <name val="Times New Roman"/>
      <family val="1"/>
    </font>
    <font>
      <sz val="16"/>
      <name val="Calibri"/>
      <family val="2"/>
      <scheme val="minor"/>
    </font>
    <font>
      <sz val="24"/>
      <color theme="1"/>
      <name val="Arial"/>
      <family val="2"/>
    </font>
    <font>
      <b/>
      <sz val="16"/>
      <name val="Cambria"/>
      <family val="1"/>
      <scheme val="major"/>
    </font>
    <font>
      <b/>
      <sz val="11"/>
      <name val="Cambria"/>
      <family val="1"/>
      <scheme val="major"/>
    </font>
    <font>
      <sz val="26"/>
      <color theme="1"/>
      <name val="Calibri"/>
      <family val="2"/>
      <scheme val="minor"/>
    </font>
    <font>
      <b/>
      <sz val="10"/>
      <name val="Cambria"/>
      <family val="1"/>
      <scheme val="major"/>
    </font>
    <font>
      <b/>
      <sz val="11"/>
      <color rgb="FFC00000"/>
      <name val="Cambria"/>
      <family val="1"/>
    </font>
    <font>
      <sz val="11"/>
      <color theme="1"/>
      <name val="Cambria"/>
      <family val="1"/>
    </font>
    <font>
      <b/>
      <sz val="12"/>
      <name val="Cambria"/>
      <family val="1"/>
      <scheme val="major"/>
    </font>
    <font>
      <sz val="12"/>
      <color theme="1"/>
      <name val="Calibri"/>
      <family val="2"/>
      <scheme val="minor"/>
    </font>
    <font>
      <b/>
      <sz val="12"/>
      <color rgb="FFC00000"/>
      <name val="Cambria"/>
      <family val="1"/>
    </font>
    <font>
      <sz val="11"/>
      <name val="Cambria"/>
      <family val="1"/>
      <scheme val="major"/>
    </font>
    <font>
      <sz val="20"/>
      <color theme="1"/>
      <name val="Times New Roman"/>
      <family val="1"/>
    </font>
    <font>
      <sz val="14"/>
      <name val="Cambria"/>
      <family val="1"/>
      <scheme val="major"/>
    </font>
    <font>
      <b/>
      <sz val="14"/>
      <name val="Cambria"/>
      <family val="1"/>
      <scheme val="major"/>
    </font>
    <font>
      <b/>
      <sz val="18"/>
      <name val="Cambria"/>
      <family val="1"/>
      <scheme val="major"/>
    </font>
    <font>
      <b/>
      <sz val="16"/>
      <color theme="1"/>
      <name val="Cambria"/>
      <family val="1"/>
    </font>
    <font>
      <b/>
      <sz val="11"/>
      <name val="Calibri"/>
      <family val="2"/>
      <scheme val="minor"/>
    </font>
    <font>
      <b/>
      <sz val="15"/>
      <color rgb="FFFF0000"/>
      <name val="Calibri"/>
      <family val="2"/>
      <scheme val="minor"/>
    </font>
    <font>
      <b/>
      <sz val="12"/>
      <color indexed="81"/>
      <name val="Tahoma"/>
      <family val="2"/>
    </font>
    <font>
      <sz val="9"/>
      <color indexed="81"/>
      <name val="Tahoma"/>
      <family val="2"/>
    </font>
    <font>
      <sz val="12"/>
      <name val="Arial"/>
      <family val="2"/>
    </font>
    <font>
      <b/>
      <sz val="24"/>
      <color theme="0"/>
      <name val="Arial"/>
      <family val="2"/>
    </font>
    <font>
      <b/>
      <sz val="24"/>
      <color indexed="10"/>
      <name val="Arial"/>
      <family val="2"/>
    </font>
    <font>
      <b/>
      <sz val="28"/>
      <name val="Arial"/>
      <family val="2"/>
    </font>
    <font>
      <b/>
      <sz val="15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24"/>
      <color indexed="13"/>
      <name val="Helv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4"/>
      <name val="Calibri"/>
      <family val="2"/>
      <scheme val="minor"/>
    </font>
    <font>
      <sz val="12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24"/>
      <color rgb="FFFF0000"/>
      <name val="Arial"/>
      <family val="2"/>
    </font>
    <font>
      <b/>
      <sz val="14"/>
      <name val="Calibri"/>
      <family val="2"/>
    </font>
    <font>
      <b/>
      <sz val="16"/>
      <name val="Shusha"/>
    </font>
    <font>
      <b/>
      <sz val="12"/>
      <name val="Calibri"/>
      <family val="2"/>
    </font>
    <font>
      <b/>
      <sz val="14"/>
      <name val="Shusha"/>
    </font>
    <font>
      <b/>
      <sz val="12"/>
      <name val="Shusha"/>
    </font>
    <font>
      <sz val="12"/>
      <name val="Calibri"/>
      <family val="2"/>
    </font>
    <font>
      <sz val="12"/>
      <name val="Shusha"/>
    </font>
    <font>
      <sz val="14"/>
      <name val="Calibri"/>
      <family val="2"/>
    </font>
    <font>
      <b/>
      <sz val="10"/>
      <name val="Calibri"/>
      <family val="2"/>
    </font>
    <font>
      <sz val="9.5"/>
      <name val="Arial"/>
      <family val="2"/>
    </font>
    <font>
      <sz val="9.5"/>
      <name val="Calibri"/>
      <family val="2"/>
    </font>
    <font>
      <sz val="14"/>
      <name val="Arial"/>
      <family val="2"/>
    </font>
    <font>
      <b/>
      <sz val="16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sz val="9"/>
      <name val="Arial"/>
      <family val="2"/>
    </font>
    <font>
      <b/>
      <sz val="28"/>
      <name val="Arial Narrow"/>
      <family val="2"/>
    </font>
    <font>
      <b/>
      <sz val="26"/>
      <name val="Arial Narrow"/>
      <family val="2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1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2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/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medium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01">
    <xf numFmtId="0" fontId="0" fillId="0" borderId="0"/>
    <xf numFmtId="0" fontId="30" fillId="0" borderId="0"/>
    <xf numFmtId="0" fontId="2" fillId="0" borderId="0"/>
    <xf numFmtId="0" fontId="2" fillId="0" borderId="0"/>
    <xf numFmtId="0" fontId="32" fillId="0" borderId="0"/>
    <xf numFmtId="9" fontId="32" fillId="0" borderId="0" applyFont="0" applyFill="0" applyBorder="0" applyAlignment="0" applyProtection="0"/>
    <xf numFmtId="0" fontId="32" fillId="0" borderId="0"/>
    <xf numFmtId="0" fontId="2" fillId="0" borderId="0"/>
    <xf numFmtId="0" fontId="73" fillId="10" borderId="0" applyNumberFormat="0" applyBorder="0" applyAlignment="0" applyProtection="0"/>
    <xf numFmtId="0" fontId="73" fillId="11" borderId="0" applyNumberFormat="0" applyBorder="0" applyAlignment="0" applyProtection="0"/>
    <xf numFmtId="0" fontId="73" fillId="12" borderId="0" applyNumberFormat="0" applyBorder="0" applyAlignment="0" applyProtection="0"/>
    <xf numFmtId="0" fontId="73" fillId="13" borderId="0" applyNumberFormat="0" applyBorder="0" applyAlignment="0" applyProtection="0"/>
    <xf numFmtId="0" fontId="73" fillId="14" borderId="0" applyNumberFormat="0" applyBorder="0" applyAlignment="0" applyProtection="0"/>
    <xf numFmtId="0" fontId="73" fillId="15" borderId="0" applyNumberFormat="0" applyBorder="0" applyAlignment="0" applyProtection="0"/>
    <xf numFmtId="0" fontId="73" fillId="16" borderId="0" applyNumberFormat="0" applyBorder="0" applyAlignment="0" applyProtection="0"/>
    <xf numFmtId="0" fontId="73" fillId="17" borderId="0" applyNumberFormat="0" applyBorder="0" applyAlignment="0" applyProtection="0"/>
    <xf numFmtId="0" fontId="73" fillId="18" borderId="0" applyNumberFormat="0" applyBorder="0" applyAlignment="0" applyProtection="0"/>
    <xf numFmtId="0" fontId="73" fillId="13" borderId="0" applyNumberFormat="0" applyBorder="0" applyAlignment="0" applyProtection="0"/>
    <xf numFmtId="0" fontId="73" fillId="16" borderId="0" applyNumberFormat="0" applyBorder="0" applyAlignment="0" applyProtection="0"/>
    <xf numFmtId="0" fontId="73" fillId="19" borderId="0" applyNumberFormat="0" applyBorder="0" applyAlignment="0" applyProtection="0"/>
    <xf numFmtId="0" fontId="74" fillId="20" borderId="0" applyNumberFormat="0" applyBorder="0" applyAlignment="0" applyProtection="0"/>
    <xf numFmtId="0" fontId="74" fillId="17" borderId="0" applyNumberFormat="0" applyBorder="0" applyAlignment="0" applyProtection="0"/>
    <xf numFmtId="0" fontId="74" fillId="18" borderId="0" applyNumberFormat="0" applyBorder="0" applyAlignment="0" applyProtection="0"/>
    <xf numFmtId="0" fontId="74" fillId="21" borderId="0" applyNumberFormat="0" applyBorder="0" applyAlignment="0" applyProtection="0"/>
    <xf numFmtId="0" fontId="74" fillId="22" borderId="0" applyNumberFormat="0" applyBorder="0" applyAlignment="0" applyProtection="0"/>
    <xf numFmtId="0" fontId="74" fillId="23" borderId="0" applyNumberFormat="0" applyBorder="0" applyAlignment="0" applyProtection="0"/>
    <xf numFmtId="0" fontId="74" fillId="24" borderId="0" applyNumberFormat="0" applyBorder="0" applyAlignment="0" applyProtection="0"/>
    <xf numFmtId="0" fontId="74" fillId="25" borderId="0" applyNumberFormat="0" applyBorder="0" applyAlignment="0" applyProtection="0"/>
    <xf numFmtId="0" fontId="74" fillId="26" borderId="0" applyNumberFormat="0" applyBorder="0" applyAlignment="0" applyProtection="0"/>
    <xf numFmtId="0" fontId="74" fillId="21" borderId="0" applyNumberFormat="0" applyBorder="0" applyAlignment="0" applyProtection="0"/>
    <xf numFmtId="0" fontId="74" fillId="22" borderId="0" applyNumberFormat="0" applyBorder="0" applyAlignment="0" applyProtection="0"/>
    <xf numFmtId="0" fontId="74" fillId="27" borderId="0" applyNumberFormat="0" applyBorder="0" applyAlignment="0" applyProtection="0"/>
    <xf numFmtId="0" fontId="75" fillId="11" borderId="0" applyNumberFormat="0" applyBorder="0" applyAlignment="0" applyProtection="0"/>
    <xf numFmtId="0" fontId="76" fillId="28" borderId="33" applyNumberFormat="0" applyAlignment="0" applyProtection="0"/>
    <xf numFmtId="0" fontId="77" fillId="29" borderId="34" applyNumberFormat="0" applyAlignment="0" applyProtection="0"/>
    <xf numFmtId="0" fontId="30" fillId="0" borderId="0"/>
    <xf numFmtId="0" fontId="30" fillId="0" borderId="35"/>
    <xf numFmtId="0" fontId="78" fillId="0" borderId="0" applyNumberFormat="0" applyFill="0" applyBorder="0" applyAlignment="0" applyProtection="0"/>
    <xf numFmtId="0" fontId="79" fillId="12" borderId="0" applyNumberFormat="0" applyBorder="0" applyAlignment="0" applyProtection="0"/>
    <xf numFmtId="0" fontId="80" fillId="0" borderId="36" applyNumberFormat="0" applyFill="0" applyAlignment="0" applyProtection="0"/>
    <xf numFmtId="0" fontId="81" fillId="0" borderId="37" applyNumberFormat="0" applyFill="0" applyAlignment="0" applyProtection="0"/>
    <xf numFmtId="0" fontId="82" fillId="0" borderId="38" applyNumberFormat="0" applyFill="0" applyAlignment="0" applyProtection="0"/>
    <xf numFmtId="0" fontId="82" fillId="0" borderId="0" applyNumberFormat="0" applyFill="0" applyBorder="0" applyAlignment="0" applyProtection="0"/>
    <xf numFmtId="0" fontId="83" fillId="15" borderId="33" applyNumberFormat="0" applyAlignment="0" applyProtection="0"/>
    <xf numFmtId="0" fontId="31" fillId="30" borderId="35"/>
    <xf numFmtId="0" fontId="84" fillId="0" borderId="39" applyNumberFormat="0" applyFill="0" applyAlignment="0" applyProtection="0"/>
    <xf numFmtId="0" fontId="85" fillId="31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2" fillId="0" borderId="0"/>
    <xf numFmtId="0" fontId="30" fillId="0" borderId="0"/>
    <xf numFmtId="0" fontId="3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73" fillId="0" borderId="0"/>
    <xf numFmtId="0" fontId="73" fillId="0" borderId="0"/>
    <xf numFmtId="0" fontId="68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171" fontId="3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2" fillId="32" borderId="40" applyNumberFormat="0" applyFont="0" applyAlignment="0" applyProtection="0"/>
    <xf numFmtId="0" fontId="86" fillId="28" borderId="41" applyNumberFormat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0" fontId="30" fillId="0" borderId="0"/>
    <xf numFmtId="0" fontId="30" fillId="0" borderId="35"/>
    <xf numFmtId="0" fontId="87" fillId="33" borderId="0"/>
    <xf numFmtId="0" fontId="88" fillId="0" borderId="0" applyNumberFormat="0" applyFill="0" applyBorder="0" applyAlignment="0" applyProtection="0"/>
    <xf numFmtId="0" fontId="89" fillId="0" borderId="42" applyNumberFormat="0" applyFill="0" applyAlignment="0" applyProtection="0"/>
    <xf numFmtId="0" fontId="31" fillId="0" borderId="43"/>
    <xf numFmtId="0" fontId="31" fillId="0" borderId="35"/>
    <xf numFmtId="0" fontId="90" fillId="0" borderId="0" applyNumberFormat="0" applyFill="0" applyBorder="0" applyAlignment="0" applyProtection="0"/>
    <xf numFmtId="0" fontId="73" fillId="10" borderId="0" applyNumberFormat="0" applyBorder="0" applyAlignment="0" applyProtection="0"/>
    <xf numFmtId="0" fontId="73" fillId="11" borderId="0" applyNumberFormat="0" applyBorder="0" applyAlignment="0" applyProtection="0"/>
    <xf numFmtId="0" fontId="73" fillId="12" borderId="0" applyNumberFormat="0" applyBorder="0" applyAlignment="0" applyProtection="0"/>
    <xf numFmtId="0" fontId="73" fillId="13" borderId="0" applyNumberFormat="0" applyBorder="0" applyAlignment="0" applyProtection="0"/>
    <xf numFmtId="0" fontId="73" fillId="14" borderId="0" applyNumberFormat="0" applyBorder="0" applyAlignment="0" applyProtection="0"/>
    <xf numFmtId="0" fontId="73" fillId="15" borderId="0" applyNumberFormat="0" applyBorder="0" applyAlignment="0" applyProtection="0"/>
    <xf numFmtId="0" fontId="73" fillId="16" borderId="0" applyNumberFormat="0" applyBorder="0" applyAlignment="0" applyProtection="0"/>
    <xf numFmtId="0" fontId="73" fillId="17" borderId="0" applyNumberFormat="0" applyBorder="0" applyAlignment="0" applyProtection="0"/>
    <xf numFmtId="0" fontId="73" fillId="18" borderId="0" applyNumberFormat="0" applyBorder="0" applyAlignment="0" applyProtection="0"/>
    <xf numFmtId="0" fontId="73" fillId="13" borderId="0" applyNumberFormat="0" applyBorder="0" applyAlignment="0" applyProtection="0"/>
    <xf numFmtId="0" fontId="73" fillId="16" borderId="0" applyNumberFormat="0" applyBorder="0" applyAlignment="0" applyProtection="0"/>
    <xf numFmtId="0" fontId="73" fillId="19" borderId="0" applyNumberFormat="0" applyBorder="0" applyAlignment="0" applyProtection="0"/>
    <xf numFmtId="0" fontId="32" fillId="0" borderId="0"/>
    <xf numFmtId="0" fontId="2" fillId="0" borderId="0"/>
    <xf numFmtId="0" fontId="2" fillId="0" borderId="0"/>
    <xf numFmtId="0" fontId="2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2" fillId="0" borderId="0"/>
    <xf numFmtId="0" fontId="73" fillId="0" borderId="0"/>
    <xf numFmtId="0" fontId="73" fillId="0" borderId="0"/>
    <xf numFmtId="0" fontId="73" fillId="0" borderId="0"/>
    <xf numFmtId="0" fontId="2" fillId="32" borderId="40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</cellStyleXfs>
  <cellXfs count="508">
    <xf numFmtId="0" fontId="0" fillId="0" borderId="0" xfId="0"/>
    <xf numFmtId="0" fontId="0" fillId="2" borderId="0" xfId="0" applyFill="1"/>
    <xf numFmtId="0" fontId="1" fillId="0" borderId="0" xfId="0" applyFont="1"/>
    <xf numFmtId="0" fontId="1" fillId="3" borderId="0" xfId="0" applyFont="1" applyFill="1" applyAlignment="1">
      <alignment horizontal="left" wrapText="1"/>
    </xf>
    <xf numFmtId="0" fontId="2" fillId="0" borderId="0" xfId="3"/>
    <xf numFmtId="0" fontId="2" fillId="0" borderId="0" xfId="3" applyAlignment="1">
      <alignment horizontal="left"/>
    </xf>
    <xf numFmtId="0" fontId="6" fillId="0" borderId="1" xfId="3" applyFont="1" applyBorder="1" applyAlignment="1">
      <alignment horizontal="center" vertical="center"/>
    </xf>
    <xf numFmtId="0" fontId="6" fillId="0" borderId="1" xfId="3" applyFont="1" applyBorder="1" applyAlignment="1">
      <alignment horizontal="left" vertical="center"/>
    </xf>
    <xf numFmtId="49" fontId="2" fillId="0" borderId="1" xfId="3" applyNumberFormat="1" applyBorder="1" applyAlignment="1">
      <alignment horizontal="center" vertical="center"/>
    </xf>
    <xf numFmtId="49" fontId="7" fillId="0" borderId="1" xfId="3" applyNumberFormat="1" applyFont="1" applyBorder="1" applyAlignment="1">
      <alignment horizontal="left" vertical="center"/>
    </xf>
    <xf numFmtId="0" fontId="2" fillId="0" borderId="1" xfId="3" applyBorder="1" applyAlignment="1">
      <alignment horizontal="left" vertical="center"/>
    </xf>
    <xf numFmtId="0" fontId="2" fillId="0" borderId="1" xfId="3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/>
    </xf>
    <xf numFmtId="0" fontId="13" fillId="0" borderId="2" xfId="0" applyNumberFormat="1" applyFont="1" applyFill="1" applyBorder="1" applyAlignment="1">
      <alignment horizontal="center" vertical="center" wrapText="1"/>
    </xf>
    <xf numFmtId="0" fontId="33" fillId="0" borderId="1" xfId="0" applyFont="1" applyFill="1" applyBorder="1" applyAlignment="1">
      <alignment horizontal="center" vertical="center" wrapText="1"/>
    </xf>
    <xf numFmtId="0" fontId="33" fillId="0" borderId="1" xfId="0" applyFont="1" applyFill="1" applyBorder="1" applyAlignment="1">
      <alignment horizontal="center" vertical="center"/>
    </xf>
    <xf numFmtId="0" fontId="33" fillId="4" borderId="0" xfId="0" applyFont="1" applyFill="1" applyAlignment="1">
      <alignment vertical="center"/>
    </xf>
    <xf numFmtId="166" fontId="33" fillId="4" borderId="3" xfId="0" applyNumberFormat="1" applyFont="1" applyFill="1" applyBorder="1" applyAlignment="1">
      <alignment horizontal="center" vertical="center"/>
    </xf>
    <xf numFmtId="164" fontId="33" fillId="0" borderId="4" xfId="0" applyNumberFormat="1" applyFont="1" applyFill="1" applyBorder="1" applyAlignment="1">
      <alignment horizontal="center" vertical="center" wrapText="1"/>
    </xf>
    <xf numFmtId="0" fontId="33" fillId="0" borderId="4" xfId="0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 wrapText="1"/>
    </xf>
    <xf numFmtId="164" fontId="15" fillId="0" borderId="4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left" vertical="center"/>
    </xf>
    <xf numFmtId="20" fontId="33" fillId="4" borderId="4" xfId="0" quotePrefix="1" applyNumberFormat="1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vertical="center"/>
    </xf>
    <xf numFmtId="166" fontId="14" fillId="4" borderId="1" xfId="0" applyNumberFormat="1" applyFont="1" applyFill="1" applyBorder="1" applyAlignment="1">
      <alignment horizontal="center" vertical="top"/>
    </xf>
    <xf numFmtId="20" fontId="14" fillId="4" borderId="1" xfId="0" quotePrefix="1" applyNumberFormat="1" applyFont="1" applyFill="1" applyBorder="1" applyAlignment="1">
      <alignment horizontal="center" vertical="top"/>
    </xf>
    <xf numFmtId="164" fontId="18" fillId="0" borderId="4" xfId="0" applyNumberFormat="1" applyFont="1" applyFill="1" applyBorder="1" applyAlignment="1">
      <alignment horizontal="center" vertical="top" wrapText="1"/>
    </xf>
    <xf numFmtId="164" fontId="15" fillId="0" borderId="4" xfId="0" applyNumberFormat="1" applyFont="1" applyFill="1" applyBorder="1" applyAlignment="1">
      <alignment horizontal="center" vertical="top" wrapText="1"/>
    </xf>
    <xf numFmtId="0" fontId="14" fillId="0" borderId="5" xfId="0" applyFont="1" applyFill="1" applyBorder="1" applyAlignment="1">
      <alignment horizontal="center" vertical="top" wrapText="1"/>
    </xf>
    <xf numFmtId="0" fontId="14" fillId="0" borderId="1" xfId="0" applyFont="1" applyFill="1" applyBorder="1" applyAlignment="1">
      <alignment horizontal="center" vertical="top"/>
    </xf>
    <xf numFmtId="166" fontId="15" fillId="5" borderId="1" xfId="0" applyNumberFormat="1" applyFont="1" applyFill="1" applyBorder="1" applyAlignment="1">
      <alignment horizontal="center" vertical="top"/>
    </xf>
    <xf numFmtId="20" fontId="15" fillId="5" borderId="1" xfId="0" quotePrefix="1" applyNumberFormat="1" applyFont="1" applyFill="1" applyBorder="1" applyAlignment="1">
      <alignment horizontal="center" vertical="top"/>
    </xf>
    <xf numFmtId="0" fontId="15" fillId="0" borderId="1" xfId="0" applyFont="1" applyFill="1" applyBorder="1" applyAlignment="1">
      <alignment horizontal="left" vertical="top" wrapText="1"/>
    </xf>
    <xf numFmtId="0" fontId="15" fillId="0" borderId="0" xfId="0" applyFont="1" applyFill="1" applyBorder="1" applyAlignment="1">
      <alignment vertical="top"/>
    </xf>
    <xf numFmtId="0" fontId="14" fillId="0" borderId="0" xfId="0" applyFont="1" applyFill="1" applyBorder="1" applyAlignment="1">
      <alignment vertical="top"/>
    </xf>
    <xf numFmtId="0" fontId="14" fillId="0" borderId="1" xfId="0" applyFont="1" applyFill="1" applyBorder="1" applyAlignment="1">
      <alignment horizontal="center" vertical="top" wrapText="1"/>
    </xf>
    <xf numFmtId="0" fontId="15" fillId="0" borderId="5" xfId="0" applyFont="1" applyFill="1" applyBorder="1" applyAlignment="1">
      <alignment horizontal="center" vertical="top" wrapText="1"/>
    </xf>
    <xf numFmtId="0" fontId="15" fillId="0" borderId="1" xfId="0" applyFont="1" applyFill="1" applyBorder="1" applyAlignment="1">
      <alignment horizontal="center" vertical="top"/>
    </xf>
    <xf numFmtId="0" fontId="15" fillId="0" borderId="5" xfId="0" applyFont="1" applyBorder="1" applyAlignment="1">
      <alignment vertical="top" wrapText="1"/>
    </xf>
    <xf numFmtId="166" fontId="15" fillId="4" borderId="3" xfId="0" applyNumberFormat="1" applyFont="1" applyFill="1" applyBorder="1" applyAlignment="1">
      <alignment horizontal="center" vertical="top"/>
    </xf>
    <xf numFmtId="20" fontId="15" fillId="4" borderId="4" xfId="0" quotePrefix="1" applyNumberFormat="1" applyFont="1" applyFill="1" applyBorder="1" applyAlignment="1">
      <alignment horizontal="center" vertical="top"/>
    </xf>
    <xf numFmtId="0" fontId="15" fillId="0" borderId="4" xfId="0" applyFont="1" applyFill="1" applyBorder="1" applyAlignment="1">
      <alignment horizontal="center" vertical="top"/>
    </xf>
    <xf numFmtId="0" fontId="15" fillId="0" borderId="3" xfId="0" applyFont="1" applyBorder="1" applyAlignment="1">
      <alignment horizontal="center" vertical="top" wrapText="1"/>
    </xf>
    <xf numFmtId="0" fontId="15" fillId="0" borderId="1" xfId="0" applyFont="1" applyFill="1" applyBorder="1" applyAlignment="1">
      <alignment horizontal="center" vertical="top" wrapText="1"/>
    </xf>
    <xf numFmtId="0" fontId="15" fillId="0" borderId="6" xfId="0" applyFont="1" applyBorder="1" applyAlignment="1">
      <alignment horizontal="center" vertical="top" wrapText="1"/>
    </xf>
    <xf numFmtId="166" fontId="15" fillId="4" borderId="1" xfId="0" applyNumberFormat="1" applyFont="1" applyFill="1" applyBorder="1" applyAlignment="1">
      <alignment horizontal="center" vertical="top"/>
    </xf>
    <xf numFmtId="20" fontId="15" fillId="4" borderId="1" xfId="0" quotePrefix="1" applyNumberFormat="1" applyFont="1" applyFill="1" applyBorder="1" applyAlignment="1">
      <alignment horizontal="center" vertical="top"/>
    </xf>
    <xf numFmtId="20" fontId="15" fillId="4" borderId="7" xfId="0" applyNumberFormat="1" applyFont="1" applyFill="1" applyBorder="1" applyAlignment="1">
      <alignment horizontal="center" vertical="top"/>
    </xf>
    <xf numFmtId="166" fontId="15" fillId="4" borderId="4" xfId="0" applyNumberFormat="1" applyFont="1" applyFill="1" applyBorder="1" applyAlignment="1">
      <alignment horizontal="center" vertical="top"/>
    </xf>
    <xf numFmtId="0" fontId="15" fillId="0" borderId="30" xfId="0" applyFont="1" applyBorder="1" applyAlignment="1">
      <alignment vertical="top" wrapText="1"/>
    </xf>
    <xf numFmtId="20" fontId="15" fillId="4" borderId="4" xfId="0" applyNumberFormat="1" applyFont="1" applyFill="1" applyBorder="1" applyAlignment="1">
      <alignment horizontal="center" vertical="top"/>
    </xf>
    <xf numFmtId="20" fontId="15" fillId="4" borderId="8" xfId="0" applyNumberFormat="1" applyFont="1" applyFill="1" applyBorder="1" applyAlignment="1">
      <alignment horizontal="center" vertical="top"/>
    </xf>
    <xf numFmtId="0" fontId="15" fillId="0" borderId="31" xfId="0" applyFont="1" applyBorder="1" applyAlignment="1">
      <alignment vertical="top" wrapText="1"/>
    </xf>
    <xf numFmtId="20" fontId="15" fillId="5" borderId="4" xfId="0" quotePrefix="1" applyNumberFormat="1" applyFont="1" applyFill="1" applyBorder="1" applyAlignment="1">
      <alignment horizontal="center" vertical="top"/>
    </xf>
    <xf numFmtId="20" fontId="15" fillId="4" borderId="1" xfId="0" applyNumberFormat="1" applyFont="1" applyFill="1" applyBorder="1" applyAlignment="1">
      <alignment horizontal="center" vertical="top"/>
    </xf>
    <xf numFmtId="0" fontId="15" fillId="0" borderId="1" xfId="0" applyFont="1" applyBorder="1" applyAlignment="1">
      <alignment vertical="top" wrapText="1"/>
    </xf>
    <xf numFmtId="164" fontId="15" fillId="0" borderId="1" xfId="0" applyNumberFormat="1" applyFont="1" applyFill="1" applyBorder="1" applyAlignment="1">
      <alignment horizontal="center" vertical="top" wrapText="1"/>
    </xf>
    <xf numFmtId="0" fontId="15" fillId="0" borderId="1" xfId="0" applyFont="1" applyFill="1" applyBorder="1" applyAlignment="1">
      <alignment vertical="top" wrapText="1"/>
    </xf>
    <xf numFmtId="0" fontId="15" fillId="0" borderId="1" xfId="0" applyFont="1" applyBorder="1" applyAlignment="1">
      <alignment horizontal="center" vertical="top" wrapText="1"/>
    </xf>
    <xf numFmtId="0" fontId="15" fillId="0" borderId="0" xfId="0" applyFont="1" applyFill="1" applyBorder="1" applyAlignment="1">
      <alignment vertical="top" wrapText="1"/>
    </xf>
    <xf numFmtId="0" fontId="34" fillId="4" borderId="9" xfId="0" applyFont="1" applyFill="1" applyBorder="1" applyAlignment="1">
      <alignment horizontal="center" vertical="top" wrapText="1"/>
    </xf>
    <xf numFmtId="164" fontId="34" fillId="0" borderId="4" xfId="0" applyNumberFormat="1" applyFont="1" applyFill="1" applyBorder="1" applyAlignment="1">
      <alignment horizontal="center" vertical="top" wrapText="1"/>
    </xf>
    <xf numFmtId="0" fontId="34" fillId="0" borderId="0" xfId="0" applyFont="1" applyBorder="1" applyAlignment="1">
      <alignment vertical="top" wrapText="1"/>
    </xf>
    <xf numFmtId="0" fontId="34" fillId="0" borderId="0" xfId="0" applyFont="1" applyFill="1" applyBorder="1" applyAlignment="1">
      <alignment vertical="top"/>
    </xf>
    <xf numFmtId="0" fontId="34" fillId="4" borderId="10" xfId="0" applyFont="1" applyFill="1" applyBorder="1" applyAlignment="1">
      <alignment horizontal="center" vertical="top" wrapText="1"/>
    </xf>
    <xf numFmtId="0" fontId="34" fillId="0" borderId="1" xfId="0" applyFont="1" applyFill="1" applyBorder="1" applyAlignment="1">
      <alignment horizontal="center" vertical="top"/>
    </xf>
    <xf numFmtId="0" fontId="34" fillId="0" borderId="1" xfId="0" applyFont="1" applyBorder="1" applyAlignment="1">
      <alignment vertical="top" wrapText="1"/>
    </xf>
    <xf numFmtId="166" fontId="34" fillId="4" borderId="1" xfId="0" applyNumberFormat="1" applyFont="1" applyFill="1" applyBorder="1" applyAlignment="1">
      <alignment horizontal="center" vertical="top"/>
    </xf>
    <xf numFmtId="164" fontId="33" fillId="0" borderId="1" xfId="0" applyNumberFormat="1" applyFont="1" applyFill="1" applyBorder="1" applyAlignment="1">
      <alignment horizontal="center" vertical="top" wrapText="1"/>
    </xf>
    <xf numFmtId="164" fontId="34" fillId="0" borderId="1" xfId="0" applyNumberFormat="1" applyFont="1" applyFill="1" applyBorder="1" applyAlignment="1">
      <alignment horizontal="center" vertical="top" wrapText="1"/>
    </xf>
    <xf numFmtId="14" fontId="34" fillId="4" borderId="1" xfId="0" applyNumberFormat="1" applyFont="1" applyFill="1" applyBorder="1" applyAlignment="1">
      <alignment horizontal="center" vertical="top"/>
    </xf>
    <xf numFmtId="165" fontId="34" fillId="4" borderId="1" xfId="0" applyNumberFormat="1" applyFont="1" applyFill="1" applyBorder="1" applyAlignment="1">
      <alignment horizontal="center" vertical="top"/>
    </xf>
    <xf numFmtId="0" fontId="35" fillId="5" borderId="1" xfId="0" applyFont="1" applyFill="1" applyBorder="1" applyAlignment="1">
      <alignment horizontal="center" vertical="top"/>
    </xf>
    <xf numFmtId="0" fontId="34" fillId="0" borderId="10" xfId="0" applyFont="1" applyFill="1" applyBorder="1" applyAlignment="1">
      <alignment horizontal="center" vertical="top" wrapText="1"/>
    </xf>
    <xf numFmtId="20" fontId="34" fillId="4" borderId="1" xfId="0" quotePrefix="1" applyNumberFormat="1" applyFont="1" applyFill="1" applyBorder="1" applyAlignment="1">
      <alignment horizontal="center" vertical="top"/>
    </xf>
    <xf numFmtId="166" fontId="34" fillId="5" borderId="1" xfId="0" applyNumberFormat="1" applyFont="1" applyFill="1" applyBorder="1" applyAlignment="1">
      <alignment horizontal="center" vertical="top"/>
    </xf>
    <xf numFmtId="0" fontId="34" fillId="0" borderId="1" xfId="0" applyFont="1" applyBorder="1" applyAlignment="1">
      <alignment horizontal="center" vertical="top" wrapText="1"/>
    </xf>
    <xf numFmtId="0" fontId="34" fillId="5" borderId="1" xfId="0" applyFont="1" applyFill="1" applyBorder="1" applyAlignment="1">
      <alignment horizontal="center" vertical="top" wrapText="1"/>
    </xf>
    <xf numFmtId="20" fontId="34" fillId="4" borderId="1" xfId="0" applyNumberFormat="1" applyFont="1" applyFill="1" applyBorder="1" applyAlignment="1">
      <alignment horizontal="center" vertical="top"/>
    </xf>
    <xf numFmtId="0" fontId="34" fillId="0" borderId="1" xfId="0" applyFont="1" applyFill="1" applyBorder="1" applyAlignment="1">
      <alignment vertical="top" wrapText="1"/>
    </xf>
    <xf numFmtId="0" fontId="34" fillId="0" borderId="1" xfId="0" applyFont="1" applyFill="1" applyBorder="1" applyAlignment="1">
      <alignment horizontal="center" vertical="top" wrapText="1"/>
    </xf>
    <xf numFmtId="0" fontId="34" fillId="5" borderId="1" xfId="0" quotePrefix="1" applyFont="1" applyFill="1" applyBorder="1" applyAlignment="1">
      <alignment horizontal="center" vertical="top" wrapText="1"/>
    </xf>
    <xf numFmtId="0" fontId="34" fillId="0" borderId="0" xfId="0" quotePrefix="1" applyFont="1" applyFill="1" applyBorder="1" applyAlignment="1">
      <alignment horizontal="left" vertical="top" wrapText="1"/>
    </xf>
    <xf numFmtId="0" fontId="34" fillId="0" borderId="0" xfId="0" applyFont="1" applyBorder="1" applyAlignment="1">
      <alignment horizontal="center" vertical="top" wrapText="1"/>
    </xf>
    <xf numFmtId="164" fontId="34" fillId="5" borderId="1" xfId="0" applyNumberFormat="1" applyFont="1" applyFill="1" applyBorder="1" applyAlignment="1">
      <alignment horizontal="center" vertical="top" wrapText="1"/>
    </xf>
    <xf numFmtId="0" fontId="15" fillId="0" borderId="10" xfId="0" applyFont="1" applyFill="1" applyBorder="1" applyAlignment="1">
      <alignment horizontal="center" vertical="top" wrapText="1"/>
    </xf>
    <xf numFmtId="0" fontId="36" fillId="0" borderId="1" xfId="0" applyFont="1" applyBorder="1" applyAlignment="1">
      <alignment vertical="top" wrapText="1"/>
    </xf>
    <xf numFmtId="164" fontId="37" fillId="0" borderId="1" xfId="0" applyNumberFormat="1" applyFont="1" applyFill="1" applyBorder="1" applyAlignment="1">
      <alignment horizontal="center" vertical="top" wrapText="1"/>
    </xf>
    <xf numFmtId="164" fontId="38" fillId="0" borderId="1" xfId="0" applyNumberFormat="1" applyFont="1" applyFill="1" applyBorder="1" applyAlignment="1">
      <alignment horizontal="center" vertical="top" wrapText="1"/>
    </xf>
    <xf numFmtId="0" fontId="15" fillId="0" borderId="0" xfId="0" quotePrefix="1" applyFont="1" applyFill="1" applyBorder="1" applyAlignment="1">
      <alignment horizontal="left" vertical="top" wrapText="1"/>
    </xf>
    <xf numFmtId="0" fontId="15" fillId="0" borderId="0" xfId="0" applyFont="1" applyBorder="1" applyAlignment="1">
      <alignment horizontal="center" vertical="top" wrapText="1"/>
    </xf>
    <xf numFmtId="0" fontId="15" fillId="0" borderId="11" xfId="0" quotePrefix="1" applyFont="1" applyFill="1" applyBorder="1" applyAlignment="1">
      <alignment horizontal="center" vertical="top" wrapText="1"/>
    </xf>
    <xf numFmtId="20" fontId="15" fillId="0" borderId="1" xfId="0" quotePrefix="1" applyNumberFormat="1" applyFont="1" applyFill="1" applyBorder="1" applyAlignment="1">
      <alignment horizontal="center" vertical="top" wrapText="1"/>
    </xf>
    <xf numFmtId="0" fontId="15" fillId="0" borderId="1" xfId="0" applyFont="1" applyBorder="1" applyAlignment="1">
      <alignment horizontal="center" vertical="top"/>
    </xf>
    <xf numFmtId="0" fontId="15" fillId="0" borderId="1" xfId="0" quotePrefix="1" applyFont="1" applyFill="1" applyBorder="1" applyAlignment="1">
      <alignment vertical="top" wrapText="1"/>
    </xf>
    <xf numFmtId="0" fontId="15" fillId="4" borderId="1" xfId="0" applyFont="1" applyFill="1" applyBorder="1" applyAlignment="1">
      <alignment horizontal="center" vertical="top" wrapText="1"/>
    </xf>
    <xf numFmtId="0" fontId="16" fillId="0" borderId="0" xfId="0" applyFont="1" applyFill="1" applyBorder="1" applyAlignment="1">
      <alignment vertical="top"/>
    </xf>
    <xf numFmtId="166" fontId="15" fillId="0" borderId="1" xfId="0" applyNumberFormat="1" applyFont="1" applyBorder="1" applyAlignment="1">
      <alignment horizontal="center" vertical="top"/>
    </xf>
    <xf numFmtId="0" fontId="34" fillId="0" borderId="11" xfId="0" quotePrefix="1" applyFont="1" applyFill="1" applyBorder="1" applyAlignment="1">
      <alignment horizontal="center" vertical="top" wrapText="1"/>
    </xf>
    <xf numFmtId="0" fontId="34" fillId="0" borderId="1" xfId="0" quotePrefix="1" applyFont="1" applyFill="1" applyBorder="1" applyAlignment="1">
      <alignment horizontal="center" vertical="top" wrapText="1"/>
    </xf>
    <xf numFmtId="20" fontId="34" fillId="0" borderId="1" xfId="0" quotePrefix="1" applyNumberFormat="1" applyFont="1" applyFill="1" applyBorder="1" applyAlignment="1">
      <alignment horizontal="center" vertical="top" wrapText="1"/>
    </xf>
    <xf numFmtId="0" fontId="34" fillId="0" borderId="0" xfId="0" applyFont="1" applyFill="1" applyBorder="1" applyAlignment="1">
      <alignment vertical="top" wrapText="1"/>
    </xf>
    <xf numFmtId="0" fontId="36" fillId="4" borderId="1" xfId="0" applyFont="1" applyFill="1" applyBorder="1" applyAlignment="1">
      <alignment vertical="top"/>
    </xf>
    <xf numFmtId="0" fontId="14" fillId="0" borderId="0" xfId="0" applyFont="1" applyFill="1" applyBorder="1" applyAlignment="1">
      <alignment vertical="top" wrapText="1"/>
    </xf>
    <xf numFmtId="0" fontId="16" fillId="0" borderId="5" xfId="0" applyFont="1" applyFill="1" applyBorder="1" applyAlignment="1">
      <alignment horizontal="center" vertical="top" wrapText="1"/>
    </xf>
    <xf numFmtId="0" fontId="16" fillId="0" borderId="12" xfId="0" applyFont="1" applyFill="1" applyBorder="1" applyAlignment="1">
      <alignment horizontal="center" vertical="top" wrapText="1"/>
    </xf>
    <xf numFmtId="0" fontId="15" fillId="0" borderId="1" xfId="0" quotePrefix="1" applyFont="1" applyBorder="1" applyAlignment="1">
      <alignment horizontal="center" vertical="top" wrapText="1"/>
    </xf>
    <xf numFmtId="20" fontId="15" fillId="4" borderId="1" xfId="0" applyNumberFormat="1" applyFont="1" applyFill="1" applyBorder="1" applyAlignment="1">
      <alignment horizontal="center" vertical="top"/>
    </xf>
    <xf numFmtId="0" fontId="34" fillId="0" borderId="5" xfId="0" applyFont="1" applyFill="1" applyBorder="1" applyAlignment="1">
      <alignment horizontal="center" vertical="top" wrapText="1"/>
    </xf>
    <xf numFmtId="20" fontId="34" fillId="5" borderId="1" xfId="0" quotePrefix="1" applyNumberFormat="1" applyFont="1" applyFill="1" applyBorder="1" applyAlignment="1">
      <alignment horizontal="center" vertical="top"/>
    </xf>
    <xf numFmtId="166" fontId="15" fillId="4" borderId="1" xfId="0" applyNumberFormat="1" applyFont="1" applyFill="1" applyBorder="1" applyAlignment="1">
      <alignment horizontal="center" vertical="top" wrapText="1"/>
    </xf>
    <xf numFmtId="20" fontId="15" fillId="4" borderId="1" xfId="0" applyNumberFormat="1" applyFont="1" applyFill="1" applyBorder="1" applyAlignment="1">
      <alignment horizontal="center" vertical="top" wrapText="1"/>
    </xf>
    <xf numFmtId="20" fontId="15" fillId="4" borderId="1" xfId="0" quotePrefix="1" applyNumberFormat="1" applyFont="1" applyFill="1" applyBorder="1" applyAlignment="1">
      <alignment horizontal="center" vertical="top" wrapText="1"/>
    </xf>
    <xf numFmtId="166" fontId="15" fillId="4" borderId="1" xfId="0" quotePrefix="1" applyNumberFormat="1" applyFont="1" applyFill="1" applyBorder="1" applyAlignment="1">
      <alignment horizontal="center" vertical="top"/>
    </xf>
    <xf numFmtId="0" fontId="39" fillId="0" borderId="5" xfId="0" applyFont="1" applyFill="1" applyBorder="1" applyAlignment="1">
      <alignment horizontal="center" vertical="top" wrapText="1"/>
    </xf>
    <xf numFmtId="0" fontId="39" fillId="0" borderId="13" xfId="0" applyFont="1" applyFill="1" applyBorder="1" applyAlignment="1">
      <alignment horizontal="center" vertical="top" wrapText="1"/>
    </xf>
    <xf numFmtId="0" fontId="39" fillId="0" borderId="1" xfId="0" applyFont="1" applyBorder="1" applyAlignment="1">
      <alignment vertical="top" wrapText="1"/>
    </xf>
    <xf numFmtId="166" fontId="39" fillId="4" borderId="1" xfId="0" applyNumberFormat="1" applyFont="1" applyFill="1" applyBorder="1" applyAlignment="1">
      <alignment horizontal="center" vertical="top"/>
    </xf>
    <xf numFmtId="20" fontId="39" fillId="4" borderId="1" xfId="0" applyNumberFormat="1" applyFont="1" applyFill="1" applyBorder="1" applyAlignment="1">
      <alignment horizontal="center" vertical="top"/>
    </xf>
    <xf numFmtId="20" fontId="39" fillId="4" borderId="1" xfId="0" quotePrefix="1" applyNumberFormat="1" applyFont="1" applyFill="1" applyBorder="1" applyAlignment="1">
      <alignment horizontal="center" vertical="top"/>
    </xf>
    <xf numFmtId="164" fontId="39" fillId="0" borderId="1" xfId="0" applyNumberFormat="1" applyFont="1" applyFill="1" applyBorder="1" applyAlignment="1">
      <alignment horizontal="center" vertical="top" wrapText="1"/>
    </xf>
    <xf numFmtId="0" fontId="39" fillId="0" borderId="1" xfId="0" applyFont="1" applyFill="1" applyBorder="1" applyAlignment="1">
      <alignment horizontal="center" vertical="top"/>
    </xf>
    <xf numFmtId="0" fontId="39" fillId="0" borderId="1" xfId="0" applyFont="1" applyFill="1" applyBorder="1" applyAlignment="1">
      <alignment horizontal="left" vertical="top" wrapText="1"/>
    </xf>
    <xf numFmtId="0" fontId="39" fillId="0" borderId="1" xfId="0" applyFont="1" applyFill="1" applyBorder="1" applyAlignment="1">
      <alignment horizontal="center" vertical="top" wrapText="1"/>
    </xf>
    <xf numFmtId="0" fontId="39" fillId="0" borderId="1" xfId="0" applyFont="1" applyBorder="1" applyAlignment="1">
      <alignment horizontal="center" vertical="top" wrapText="1"/>
    </xf>
    <xf numFmtId="0" fontId="39" fillId="0" borderId="0" xfId="0" applyFont="1" applyFill="1" applyBorder="1" applyAlignment="1">
      <alignment vertical="top" wrapText="1"/>
    </xf>
    <xf numFmtId="0" fontId="39" fillId="0" borderId="0" xfId="0" applyFont="1" applyFill="1" applyBorder="1" applyAlignment="1">
      <alignment vertical="top"/>
    </xf>
    <xf numFmtId="0" fontId="15" fillId="5" borderId="1" xfId="0" applyFont="1" applyFill="1" applyBorder="1" applyAlignment="1">
      <alignment horizontal="center" vertical="top" wrapText="1"/>
    </xf>
    <xf numFmtId="166" fontId="34" fillId="0" borderId="1" xfId="0" applyNumberFormat="1" applyFont="1" applyBorder="1" applyAlignment="1">
      <alignment horizontal="center" vertical="top"/>
    </xf>
    <xf numFmtId="0" fontId="40" fillId="0" borderId="1" xfId="0" applyFont="1" applyBorder="1" applyAlignment="1">
      <alignment vertical="top" wrapText="1"/>
    </xf>
    <xf numFmtId="166" fontId="41" fillId="0" borderId="1" xfId="0" applyNumberFormat="1" applyFont="1" applyBorder="1" applyAlignment="1">
      <alignment horizontal="center" vertical="top"/>
    </xf>
    <xf numFmtId="164" fontId="17" fillId="0" borderId="1" xfId="0" applyNumberFormat="1" applyFont="1" applyFill="1" applyBorder="1" applyAlignment="1">
      <alignment horizontal="center" vertical="top" wrapText="1"/>
    </xf>
    <xf numFmtId="0" fontId="16" fillId="0" borderId="1" xfId="0" applyFont="1" applyFill="1" applyBorder="1" applyAlignment="1">
      <alignment horizontal="center" vertical="top"/>
    </xf>
    <xf numFmtId="0" fontId="16" fillId="0" borderId="1" xfId="0" applyFont="1" applyFill="1" applyBorder="1" applyAlignment="1">
      <alignment horizontal="left" vertical="top" wrapText="1"/>
    </xf>
    <xf numFmtId="164" fontId="14" fillId="0" borderId="1" xfId="0" applyNumberFormat="1" applyFont="1" applyFill="1" applyBorder="1" applyAlignment="1">
      <alignment horizontal="center" vertical="top" wrapText="1"/>
    </xf>
    <xf numFmtId="0" fontId="42" fillId="4" borderId="1" xfId="0" applyFont="1" applyFill="1" applyBorder="1" applyAlignment="1">
      <alignment vertical="top"/>
    </xf>
    <xf numFmtId="0" fontId="14" fillId="0" borderId="1" xfId="0" applyFont="1" applyBorder="1" applyAlignment="1">
      <alignment horizontal="center" vertical="top" wrapText="1"/>
    </xf>
    <xf numFmtId="0" fontId="34" fillId="0" borderId="1" xfId="0" applyFont="1" applyFill="1" applyBorder="1" applyAlignment="1">
      <alignment horizontal="left" vertical="top" wrapText="1"/>
    </xf>
    <xf numFmtId="0" fontId="33" fillId="0" borderId="5" xfId="0" applyFont="1" applyFill="1" applyBorder="1" applyAlignment="1">
      <alignment horizontal="center" vertical="top" wrapText="1"/>
    </xf>
    <xf numFmtId="0" fontId="33" fillId="0" borderId="1" xfId="0" applyFont="1" applyFill="1" applyBorder="1" applyAlignment="1">
      <alignment horizontal="center" vertical="top" wrapText="1"/>
    </xf>
    <xf numFmtId="0" fontId="33" fillId="0" borderId="1" xfId="0" applyFont="1" applyBorder="1" applyAlignment="1">
      <alignment vertical="top" wrapText="1"/>
    </xf>
    <xf numFmtId="166" fontId="33" fillId="4" borderId="1" xfId="0" applyNumberFormat="1" applyFont="1" applyFill="1" applyBorder="1" applyAlignment="1">
      <alignment horizontal="center" vertical="top"/>
    </xf>
    <xf numFmtId="20" fontId="33" fillId="4" borderId="1" xfId="0" quotePrefix="1" applyNumberFormat="1" applyFont="1" applyFill="1" applyBorder="1" applyAlignment="1">
      <alignment horizontal="center" vertical="top"/>
    </xf>
    <xf numFmtId="20" fontId="33" fillId="5" borderId="1" xfId="0" quotePrefix="1" applyNumberFormat="1" applyFont="1" applyFill="1" applyBorder="1" applyAlignment="1">
      <alignment horizontal="center" vertical="top"/>
    </xf>
    <xf numFmtId="0" fontId="33" fillId="0" borderId="1" xfId="0" applyFont="1" applyFill="1" applyBorder="1" applyAlignment="1">
      <alignment horizontal="center" vertical="top"/>
    </xf>
    <xf numFmtId="0" fontId="33" fillId="0" borderId="1" xfId="0" applyFont="1" applyFill="1" applyBorder="1" applyAlignment="1">
      <alignment vertical="top" wrapText="1"/>
    </xf>
    <xf numFmtId="0" fontId="33" fillId="0" borderId="1" xfId="0" applyFont="1" applyBorder="1" applyAlignment="1">
      <alignment horizontal="center" vertical="top" wrapText="1"/>
    </xf>
    <xf numFmtId="0" fontId="33" fillId="5" borderId="1" xfId="0" applyFont="1" applyFill="1" applyBorder="1" applyAlignment="1">
      <alignment horizontal="center" vertical="top" wrapText="1"/>
    </xf>
    <xf numFmtId="0" fontId="33" fillId="0" borderId="0" xfId="0" applyFont="1" applyFill="1" applyBorder="1" applyAlignment="1">
      <alignment vertical="top" wrapText="1"/>
    </xf>
    <xf numFmtId="0" fontId="33" fillId="0" borderId="0" xfId="0" applyFont="1" applyFill="1" applyBorder="1" applyAlignment="1">
      <alignment vertical="top"/>
    </xf>
    <xf numFmtId="166" fontId="15" fillId="4" borderId="14" xfId="0" applyNumberFormat="1" applyFont="1" applyFill="1" applyBorder="1" applyAlignment="1">
      <alignment horizontal="center" vertical="top"/>
    </xf>
    <xf numFmtId="20" fontId="15" fillId="4" borderId="14" xfId="0" quotePrefix="1" applyNumberFormat="1" applyFont="1" applyFill="1" applyBorder="1" applyAlignment="1">
      <alignment horizontal="center" vertical="top"/>
    </xf>
    <xf numFmtId="166" fontId="14" fillId="4" borderId="14" xfId="0" applyNumberFormat="1" applyFont="1" applyFill="1" applyBorder="1" applyAlignment="1">
      <alignment horizontal="center" vertical="top"/>
    </xf>
    <xf numFmtId="20" fontId="14" fillId="4" borderId="14" xfId="0" quotePrefix="1" applyNumberFormat="1" applyFont="1" applyFill="1" applyBorder="1" applyAlignment="1">
      <alignment horizontal="center" vertical="top"/>
    </xf>
    <xf numFmtId="0" fontId="43" fillId="4" borderId="1" xfId="0" applyFont="1" applyFill="1" applyBorder="1" applyAlignment="1">
      <alignment vertical="top"/>
    </xf>
    <xf numFmtId="0" fontId="16" fillId="0" borderId="1" xfId="0" applyFont="1" applyFill="1" applyBorder="1" applyAlignment="1">
      <alignment horizontal="center" vertical="top" wrapText="1"/>
    </xf>
    <xf numFmtId="0" fontId="44" fillId="0" borderId="1" xfId="0" applyFont="1" applyFill="1" applyBorder="1" applyAlignment="1">
      <alignment horizontal="center" vertical="top" wrapText="1"/>
    </xf>
    <xf numFmtId="0" fontId="45" fillId="0" borderId="15" xfId="0" applyFont="1" applyFill="1" applyBorder="1" applyAlignment="1">
      <alignment horizontal="center" vertical="top"/>
    </xf>
    <xf numFmtId="0" fontId="45" fillId="0" borderId="1" xfId="0" applyFont="1" applyBorder="1" applyAlignment="1">
      <alignment vertical="top" wrapText="1"/>
    </xf>
    <xf numFmtId="166" fontId="45" fillId="4" borderId="1" xfId="0" applyNumberFormat="1" applyFont="1" applyFill="1" applyBorder="1" applyAlignment="1">
      <alignment horizontal="center" vertical="top"/>
    </xf>
    <xf numFmtId="20" fontId="45" fillId="4" borderId="1" xfId="0" quotePrefix="1" applyNumberFormat="1" applyFont="1" applyFill="1" applyBorder="1" applyAlignment="1">
      <alignment horizontal="center" vertical="top"/>
    </xf>
    <xf numFmtId="164" fontId="44" fillId="0" borderId="1" xfId="0" applyNumberFormat="1" applyFont="1" applyFill="1" applyBorder="1" applyAlignment="1">
      <alignment horizontal="center" vertical="top" wrapText="1"/>
    </xf>
    <xf numFmtId="164" fontId="45" fillId="0" borderId="1" xfId="0" applyNumberFormat="1" applyFont="1" applyFill="1" applyBorder="1" applyAlignment="1">
      <alignment horizontal="center" vertical="top" wrapText="1"/>
    </xf>
    <xf numFmtId="0" fontId="45" fillId="0" borderId="1" xfId="0" applyFont="1" applyFill="1" applyBorder="1" applyAlignment="1">
      <alignment horizontal="center" vertical="top"/>
    </xf>
    <xf numFmtId="0" fontId="45" fillId="0" borderId="1" xfId="0" applyFont="1" applyFill="1" applyBorder="1" applyAlignment="1">
      <alignment vertical="top" wrapText="1"/>
    </xf>
    <xf numFmtId="0" fontId="44" fillId="0" borderId="1" xfId="0" applyFont="1" applyBorder="1" applyAlignment="1">
      <alignment horizontal="center" vertical="top" wrapText="1"/>
    </xf>
    <xf numFmtId="0" fontId="45" fillId="0" borderId="0" xfId="0" applyFont="1" applyFill="1" applyBorder="1" applyAlignment="1">
      <alignment vertical="top" wrapText="1"/>
    </xf>
    <xf numFmtId="0" fontId="44" fillId="0" borderId="0" xfId="0" applyFont="1" applyFill="1" applyBorder="1" applyAlignment="1">
      <alignment vertical="top"/>
    </xf>
    <xf numFmtId="0" fontId="44" fillId="0" borderId="16" xfId="0" applyFont="1" applyFill="1" applyBorder="1" applyAlignment="1">
      <alignment vertical="top"/>
    </xf>
    <xf numFmtId="0" fontId="16" fillId="0" borderId="17" xfId="0" applyFont="1" applyFill="1" applyBorder="1" applyAlignment="1">
      <alignment horizontal="center" vertical="top" wrapText="1"/>
    </xf>
    <xf numFmtId="20" fontId="15" fillId="5" borderId="1" xfId="0" applyNumberFormat="1" applyFont="1" applyFill="1" applyBorder="1" applyAlignment="1">
      <alignment horizontal="center" vertical="top"/>
    </xf>
    <xf numFmtId="166" fontId="15" fillId="0" borderId="1" xfId="0" applyNumberFormat="1" applyFont="1" applyFill="1" applyBorder="1" applyAlignment="1">
      <alignment horizontal="center" vertical="top"/>
    </xf>
    <xf numFmtId="20" fontId="15" fillId="0" borderId="1" xfId="0" quotePrefix="1" applyNumberFormat="1" applyFont="1" applyFill="1" applyBorder="1" applyAlignment="1">
      <alignment horizontal="center" vertical="top"/>
    </xf>
    <xf numFmtId="20" fontId="15" fillId="0" borderId="14" xfId="0" applyNumberFormat="1" applyFont="1" applyFill="1" applyBorder="1" applyAlignment="1">
      <alignment horizontal="center" vertical="top"/>
    </xf>
    <xf numFmtId="166" fontId="15" fillId="0" borderId="1" xfId="0" quotePrefix="1" applyNumberFormat="1" applyFont="1" applyFill="1" applyBorder="1" applyAlignment="1">
      <alignment horizontal="center" vertical="top"/>
    </xf>
    <xf numFmtId="49" fontId="15" fillId="0" borderId="1" xfId="0" applyNumberFormat="1" applyFont="1" applyFill="1" applyBorder="1" applyAlignment="1">
      <alignment horizontal="center" vertical="top" wrapText="1"/>
    </xf>
    <xf numFmtId="0" fontId="14" fillId="0" borderId="1" xfId="0" applyFont="1" applyFill="1" applyBorder="1" applyAlignment="1">
      <alignment vertical="top" wrapText="1"/>
    </xf>
    <xf numFmtId="0" fontId="45" fillId="0" borderId="5" xfId="0" applyFont="1" applyFill="1" applyBorder="1" applyAlignment="1">
      <alignment horizontal="center" vertical="top" wrapText="1"/>
    </xf>
    <xf numFmtId="0" fontId="45" fillId="0" borderId="13" xfId="0" applyFont="1" applyFill="1" applyBorder="1" applyAlignment="1">
      <alignment horizontal="center" vertical="top"/>
    </xf>
    <xf numFmtId="166" fontId="45" fillId="4" borderId="1" xfId="0" quotePrefix="1" applyNumberFormat="1" applyFont="1" applyFill="1" applyBorder="1" applyAlignment="1">
      <alignment horizontal="center" vertical="top"/>
    </xf>
    <xf numFmtId="0" fontId="45" fillId="0" borderId="1" xfId="0" applyFont="1" applyFill="1" applyBorder="1" applyAlignment="1">
      <alignment horizontal="center" vertical="top" wrapText="1"/>
    </xf>
    <xf numFmtId="20" fontId="45" fillId="4" borderId="1" xfId="0" applyNumberFormat="1" applyFont="1" applyFill="1" applyBorder="1" applyAlignment="1">
      <alignment horizontal="center" vertical="top"/>
    </xf>
    <xf numFmtId="0" fontId="45" fillId="0" borderId="0" xfId="0" applyFont="1" applyFill="1" applyBorder="1" applyAlignment="1">
      <alignment vertical="top"/>
    </xf>
    <xf numFmtId="164" fontId="18" fillId="0" borderId="1" xfId="0" applyNumberFormat="1" applyFont="1" applyFill="1" applyBorder="1" applyAlignment="1">
      <alignment horizontal="center" vertical="top" wrapText="1"/>
    </xf>
    <xf numFmtId="0" fontId="34" fillId="4" borderId="1" xfId="0" applyFont="1" applyFill="1" applyBorder="1" applyAlignment="1">
      <alignment vertical="top"/>
    </xf>
    <xf numFmtId="0" fontId="45" fillId="0" borderId="1" xfId="0" applyFont="1" applyBorder="1" applyAlignment="1">
      <alignment horizontal="center" vertical="top" wrapText="1"/>
    </xf>
    <xf numFmtId="0" fontId="41" fillId="0" borderId="1" xfId="0" applyFont="1" applyFill="1" applyBorder="1" applyAlignment="1">
      <alignment horizontal="center" vertical="top"/>
    </xf>
    <xf numFmtId="166" fontId="45" fillId="4" borderId="3" xfId="0" applyNumberFormat="1" applyFont="1" applyFill="1" applyBorder="1" applyAlignment="1">
      <alignment horizontal="center" vertical="top"/>
    </xf>
    <xf numFmtId="20" fontId="45" fillId="4" borderId="4" xfId="0" quotePrefix="1" applyNumberFormat="1" applyFont="1" applyFill="1" applyBorder="1" applyAlignment="1">
      <alignment horizontal="center" vertical="top"/>
    </xf>
    <xf numFmtId="20" fontId="45" fillId="4" borderId="14" xfId="0" applyNumberFormat="1" applyFont="1" applyFill="1" applyBorder="1" applyAlignment="1">
      <alignment horizontal="center" vertical="top"/>
    </xf>
    <xf numFmtId="166" fontId="46" fillId="4" borderId="1" xfId="0" applyNumberFormat="1" applyFont="1" applyFill="1" applyBorder="1" applyAlignment="1">
      <alignment horizontal="center" vertical="top"/>
    </xf>
    <xf numFmtId="20" fontId="46" fillId="4" borderId="4" xfId="0" quotePrefix="1" applyNumberFormat="1" applyFont="1" applyFill="1" applyBorder="1" applyAlignment="1">
      <alignment horizontal="center" vertical="top"/>
    </xf>
    <xf numFmtId="20" fontId="15" fillId="4" borderId="14" xfId="0" applyNumberFormat="1" applyFont="1" applyFill="1" applyBorder="1" applyAlignment="1">
      <alignment horizontal="center" vertical="top"/>
    </xf>
    <xf numFmtId="0" fontId="15" fillId="0" borderId="32" xfId="0" applyFont="1" applyFill="1" applyBorder="1" applyAlignment="1">
      <alignment vertical="top" wrapText="1"/>
    </xf>
    <xf numFmtId="166" fontId="15" fillId="0" borderId="3" xfId="0" applyNumberFormat="1" applyFont="1" applyFill="1" applyBorder="1" applyAlignment="1">
      <alignment horizontal="center" vertical="top"/>
    </xf>
    <xf numFmtId="20" fontId="15" fillId="0" borderId="4" xfId="0" quotePrefix="1" applyNumberFormat="1" applyFont="1" applyFill="1" applyBorder="1" applyAlignment="1">
      <alignment horizontal="center" vertical="top"/>
    </xf>
    <xf numFmtId="0" fontId="15" fillId="0" borderId="3" xfId="0" applyFont="1" applyFill="1" applyBorder="1" applyAlignment="1">
      <alignment horizontal="center" vertical="top" wrapText="1"/>
    </xf>
    <xf numFmtId="0" fontId="40" fillId="0" borderId="17" xfId="0" applyFont="1" applyFill="1" applyBorder="1" applyAlignment="1">
      <alignment vertical="top" wrapText="1"/>
    </xf>
    <xf numFmtId="0" fontId="16" fillId="0" borderId="4" xfId="0" applyFont="1" applyFill="1" applyBorder="1" applyAlignment="1">
      <alignment horizontal="center" vertical="top"/>
    </xf>
    <xf numFmtId="0" fontId="33" fillId="0" borderId="17" xfId="0" applyFont="1" applyBorder="1" applyAlignment="1">
      <alignment vertical="top" wrapText="1"/>
    </xf>
    <xf numFmtId="166" fontId="33" fillId="4" borderId="3" xfId="0" applyNumberFormat="1" applyFont="1" applyFill="1" applyBorder="1" applyAlignment="1">
      <alignment horizontal="center" vertical="top"/>
    </xf>
    <xf numFmtId="20" fontId="33" fillId="4" borderId="4" xfId="0" quotePrefix="1" applyNumberFormat="1" applyFont="1" applyFill="1" applyBorder="1" applyAlignment="1">
      <alignment horizontal="center" vertical="top"/>
    </xf>
    <xf numFmtId="166" fontId="33" fillId="5" borderId="4" xfId="0" applyNumberFormat="1" applyFont="1" applyFill="1" applyBorder="1" applyAlignment="1">
      <alignment horizontal="center" vertical="top"/>
    </xf>
    <xf numFmtId="0" fontId="33" fillId="0" borderId="3" xfId="0" applyFont="1" applyBorder="1" applyAlignment="1">
      <alignment horizontal="center" vertical="top" wrapText="1"/>
    </xf>
    <xf numFmtId="20" fontId="33" fillId="4" borderId="14" xfId="0" applyNumberFormat="1" applyFont="1" applyFill="1" applyBorder="1" applyAlignment="1">
      <alignment horizontal="center" vertical="top"/>
    </xf>
    <xf numFmtId="0" fontId="40" fillId="0" borderId="5" xfId="0" applyFont="1" applyBorder="1" applyAlignment="1">
      <alignment vertical="top" wrapText="1"/>
    </xf>
    <xf numFmtId="166" fontId="46" fillId="4" borderId="4" xfId="0" applyNumberFormat="1" applyFont="1" applyFill="1" applyBorder="1" applyAlignment="1">
      <alignment horizontal="center" vertical="top"/>
    </xf>
    <xf numFmtId="0" fontId="34" fillId="0" borderId="5" xfId="0" applyFont="1" applyBorder="1" applyAlignment="1">
      <alignment vertical="top" wrapText="1"/>
    </xf>
    <xf numFmtId="166" fontId="34" fillId="4" borderId="3" xfId="0" applyNumberFormat="1" applyFont="1" applyFill="1" applyBorder="1" applyAlignment="1">
      <alignment horizontal="center" vertical="top"/>
    </xf>
    <xf numFmtId="20" fontId="34" fillId="4" borderId="4" xfId="0" quotePrefix="1" applyNumberFormat="1" applyFont="1" applyFill="1" applyBorder="1" applyAlignment="1">
      <alignment horizontal="center" vertical="top"/>
    </xf>
    <xf numFmtId="166" fontId="34" fillId="5" borderId="4" xfId="0" applyNumberFormat="1" applyFont="1" applyFill="1" applyBorder="1" applyAlignment="1">
      <alignment horizontal="center" vertical="top"/>
    </xf>
    <xf numFmtId="20" fontId="34" fillId="5" borderId="4" xfId="0" quotePrefix="1" applyNumberFormat="1" applyFont="1" applyFill="1" applyBorder="1" applyAlignment="1">
      <alignment horizontal="center" vertical="top"/>
    </xf>
    <xf numFmtId="0" fontId="34" fillId="0" borderId="3" xfId="0" applyFont="1" applyBorder="1" applyAlignment="1">
      <alignment horizontal="center" vertical="top" wrapText="1"/>
    </xf>
    <xf numFmtId="20" fontId="34" fillId="4" borderId="14" xfId="0" applyNumberFormat="1" applyFont="1" applyFill="1" applyBorder="1" applyAlignment="1">
      <alignment horizontal="center" vertical="top"/>
    </xf>
    <xf numFmtId="20" fontId="15" fillId="4" borderId="14" xfId="0" applyNumberFormat="1" applyFont="1" applyFill="1" applyBorder="1" applyAlignment="1">
      <alignment horizontal="center" vertical="top" wrapText="1"/>
    </xf>
    <xf numFmtId="20" fontId="15" fillId="4" borderId="7" xfId="0" applyNumberFormat="1" applyFont="1" applyFill="1" applyBorder="1" applyAlignment="1">
      <alignment horizontal="center" vertical="top" wrapText="1"/>
    </xf>
    <xf numFmtId="20" fontId="34" fillId="4" borderId="18" xfId="0" quotePrefix="1" applyNumberFormat="1" applyFont="1" applyFill="1" applyBorder="1" applyAlignment="1">
      <alignment horizontal="center" vertical="top"/>
    </xf>
    <xf numFmtId="20" fontId="15" fillId="4" borderId="6" xfId="0" applyNumberFormat="1" applyFont="1" applyFill="1" applyBorder="1" applyAlignment="1">
      <alignment horizontal="center" vertical="top"/>
    </xf>
    <xf numFmtId="20" fontId="34" fillId="4" borderId="7" xfId="0" applyNumberFormat="1" applyFont="1" applyFill="1" applyBorder="1" applyAlignment="1">
      <alignment horizontal="center" vertical="top"/>
    </xf>
    <xf numFmtId="0" fontId="14" fillId="0" borderId="1" xfId="0" applyFont="1" applyBorder="1" applyAlignment="1">
      <alignment vertical="top" wrapText="1"/>
    </xf>
    <xf numFmtId="0" fontId="14" fillId="4" borderId="1" xfId="0" applyFont="1" applyFill="1" applyBorder="1" applyAlignment="1">
      <alignment horizontal="center" vertical="top" wrapText="1"/>
    </xf>
    <xf numFmtId="164" fontId="20" fillId="0" borderId="1" xfId="0" applyNumberFormat="1" applyFont="1" applyFill="1" applyBorder="1" applyAlignment="1">
      <alignment horizontal="center" vertical="top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8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vertical="center" wrapText="1"/>
    </xf>
    <xf numFmtId="0" fontId="34" fillId="0" borderId="5" xfId="0" quotePrefix="1" applyFont="1" applyFill="1" applyBorder="1" applyAlignment="1">
      <alignment horizontal="center" vertical="top" wrapText="1"/>
    </xf>
    <xf numFmtId="0" fontId="34" fillId="0" borderId="31" xfId="0" applyFont="1" applyBorder="1" applyAlignment="1">
      <alignment vertical="top" wrapText="1"/>
    </xf>
    <xf numFmtId="20" fontId="34" fillId="4" borderId="8" xfId="0" applyNumberFormat="1" applyFont="1" applyFill="1" applyBorder="1" applyAlignment="1">
      <alignment horizontal="center" vertical="top"/>
    </xf>
    <xf numFmtId="0" fontId="15" fillId="0" borderId="1" xfId="0" quotePrefix="1" applyFont="1" applyBorder="1" applyAlignment="1">
      <alignment vertical="top" wrapText="1"/>
    </xf>
    <xf numFmtId="0" fontId="47" fillId="0" borderId="1" xfId="0" applyFont="1" applyBorder="1" applyAlignment="1">
      <alignment horizontal="center" vertical="top"/>
    </xf>
    <xf numFmtId="0" fontId="14" fillId="0" borderId="3" xfId="0" applyFont="1" applyBorder="1" applyAlignment="1">
      <alignment horizontal="center" vertical="top" wrapText="1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22" fillId="0" borderId="0" xfId="0" applyFont="1" applyFill="1" applyAlignment="1">
      <alignment vertical="center"/>
    </xf>
    <xf numFmtId="0" fontId="22" fillId="0" borderId="9" xfId="0" applyFont="1" applyBorder="1" applyAlignment="1">
      <alignment horizontal="center" vertical="center" wrapText="1"/>
    </xf>
    <xf numFmtId="0" fontId="22" fillId="4" borderId="1" xfId="0" applyFont="1" applyFill="1" applyBorder="1" applyAlignment="1">
      <alignment horizontal="center" vertical="center" wrapText="1"/>
    </xf>
    <xf numFmtId="0" fontId="22" fillId="0" borderId="1" xfId="0" applyFont="1" applyBorder="1" applyAlignment="1">
      <alignment vertical="center" wrapText="1"/>
    </xf>
    <xf numFmtId="167" fontId="22" fillId="4" borderId="1" xfId="0" applyNumberFormat="1" applyFont="1" applyFill="1" applyBorder="1" applyAlignment="1">
      <alignment horizontal="center" vertical="center" wrapText="1"/>
    </xf>
    <xf numFmtId="49" fontId="22" fillId="4" borderId="1" xfId="0" applyNumberFormat="1" applyFont="1" applyFill="1" applyBorder="1" applyAlignment="1">
      <alignment horizontal="center" vertical="center" wrapText="1"/>
    </xf>
    <xf numFmtId="164" fontId="22" fillId="4" borderId="1" xfId="0" applyNumberFormat="1" applyFont="1" applyFill="1" applyBorder="1" applyAlignment="1">
      <alignment horizontal="center" vertical="center" wrapText="1"/>
    </xf>
    <xf numFmtId="0" fontId="22" fillId="4" borderId="18" xfId="0" applyFont="1" applyFill="1" applyBorder="1" applyAlignment="1">
      <alignment horizontal="center" vertical="center" wrapText="1"/>
    </xf>
    <xf numFmtId="167" fontId="22" fillId="4" borderId="1" xfId="0" applyNumberFormat="1" applyFont="1" applyFill="1" applyBorder="1" applyAlignment="1">
      <alignment horizontal="center" vertical="center"/>
    </xf>
    <xf numFmtId="49" fontId="22" fillId="4" borderId="1" xfId="0" quotePrefix="1" applyNumberFormat="1" applyFont="1" applyFill="1" applyBorder="1" applyAlignment="1">
      <alignment horizontal="center" vertical="center"/>
    </xf>
    <xf numFmtId="49" fontId="22" fillId="4" borderId="1" xfId="0" applyNumberFormat="1" applyFont="1" applyFill="1" applyBorder="1" applyAlignment="1">
      <alignment horizontal="center" vertical="center"/>
    </xf>
    <xf numFmtId="164" fontId="22" fillId="4" borderId="1" xfId="0" applyNumberFormat="1" applyFont="1" applyFill="1" applyBorder="1" applyAlignment="1">
      <alignment horizontal="center" vertical="center"/>
    </xf>
    <xf numFmtId="0" fontId="22" fillId="4" borderId="1" xfId="0" applyFont="1" applyFill="1" applyBorder="1" applyAlignment="1">
      <alignment horizontal="center" vertical="center"/>
    </xf>
    <xf numFmtId="0" fontId="22" fillId="0" borderId="4" xfId="0" applyFont="1" applyBorder="1" applyAlignment="1">
      <alignment vertical="center" wrapText="1"/>
    </xf>
    <xf numFmtId="0" fontId="22" fillId="4" borderId="4" xfId="0" applyFont="1" applyFill="1" applyBorder="1" applyAlignment="1">
      <alignment horizontal="center" vertical="center" wrapText="1"/>
    </xf>
    <xf numFmtId="0" fontId="22" fillId="4" borderId="12" xfId="0" applyFont="1" applyFill="1" applyBorder="1" applyAlignment="1">
      <alignment horizontal="center" vertical="center" wrapText="1"/>
    </xf>
    <xf numFmtId="0" fontId="48" fillId="4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vertical="center" wrapText="1"/>
    </xf>
    <xf numFmtId="0" fontId="22" fillId="4" borderId="12" xfId="0" applyFont="1" applyFill="1" applyBorder="1" applyAlignment="1">
      <alignment horizontal="center" vertical="center"/>
    </xf>
    <xf numFmtId="0" fontId="22" fillId="0" borderId="20" xfId="0" applyFont="1" applyBorder="1" applyAlignment="1">
      <alignment horizontal="center" vertical="center" wrapText="1"/>
    </xf>
    <xf numFmtId="0" fontId="48" fillId="4" borderId="3" xfId="0" applyFont="1" applyFill="1" applyBorder="1" applyAlignment="1">
      <alignment horizontal="center" vertical="center" wrapText="1"/>
    </xf>
    <xf numFmtId="0" fontId="22" fillId="0" borderId="3" xfId="0" applyFont="1" applyBorder="1" applyAlignment="1">
      <alignment vertical="center" wrapText="1"/>
    </xf>
    <xf numFmtId="164" fontId="22" fillId="4" borderId="3" xfId="0" applyNumberFormat="1" applyFont="1" applyFill="1" applyBorder="1" applyAlignment="1">
      <alignment horizontal="center" vertical="center" wrapText="1"/>
    </xf>
    <xf numFmtId="0" fontId="22" fillId="4" borderId="3" xfId="0" applyFont="1" applyFill="1" applyBorder="1" applyAlignment="1">
      <alignment horizontal="center" vertical="center" wrapText="1"/>
    </xf>
    <xf numFmtId="0" fontId="22" fillId="0" borderId="3" xfId="0" applyFont="1" applyFill="1" applyBorder="1" applyAlignment="1">
      <alignment vertical="center" wrapText="1"/>
    </xf>
    <xf numFmtId="0" fontId="48" fillId="0" borderId="1" xfId="0" applyFont="1" applyBorder="1" applyAlignment="1">
      <alignment vertical="center" wrapText="1"/>
    </xf>
    <xf numFmtId="167" fontId="22" fillId="5" borderId="1" xfId="0" applyNumberFormat="1" applyFont="1" applyFill="1" applyBorder="1" applyAlignment="1">
      <alignment horizontal="center" vertical="center"/>
    </xf>
    <xf numFmtId="49" fontId="22" fillId="5" borderId="1" xfId="0" applyNumberFormat="1" applyFont="1" applyFill="1" applyBorder="1" applyAlignment="1">
      <alignment horizontal="center" vertical="center"/>
    </xf>
    <xf numFmtId="0" fontId="22" fillId="0" borderId="1" xfId="0" applyFont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/>
    </xf>
    <xf numFmtId="0" fontId="49" fillId="0" borderId="0" xfId="0" applyFont="1" applyFill="1" applyAlignment="1">
      <alignment horizontal="left" vertical="top"/>
    </xf>
    <xf numFmtId="0" fontId="23" fillId="0" borderId="0" xfId="0" applyFont="1" applyAlignment="1">
      <alignment horizontal="left"/>
    </xf>
    <xf numFmtId="0" fontId="50" fillId="0" borderId="1" xfId="0" applyFont="1" applyFill="1" applyBorder="1" applyAlignment="1">
      <alignment horizontal="center" vertical="center"/>
    </xf>
    <xf numFmtId="0" fontId="23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left" vertical="center" wrapText="1"/>
    </xf>
    <xf numFmtId="0" fontId="23" fillId="0" borderId="1" xfId="0" applyFont="1" applyBorder="1" applyAlignment="1">
      <alignment horizontal="left" vertical="center"/>
    </xf>
    <xf numFmtId="0" fontId="23" fillId="0" borderId="1" xfId="0" quotePrefix="1" applyFont="1" applyBorder="1" applyAlignment="1">
      <alignment horizontal="left" vertical="center"/>
    </xf>
    <xf numFmtId="0" fontId="23" fillId="0" borderId="1" xfId="0" applyFont="1" applyFill="1" applyBorder="1" applyAlignment="1">
      <alignment horizontal="left" vertical="center" wrapText="1"/>
    </xf>
    <xf numFmtId="0" fontId="24" fillId="0" borderId="1" xfId="0" applyFont="1" applyBorder="1" applyAlignment="1">
      <alignment horizontal="left" vertical="center" wrapText="1"/>
    </xf>
    <xf numFmtId="0" fontId="23" fillId="0" borderId="0" xfId="0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left" vertical="center" wrapText="1"/>
    </xf>
    <xf numFmtId="0" fontId="23" fillId="0" borderId="0" xfId="0" applyFont="1"/>
    <xf numFmtId="0" fontId="0" fillId="0" borderId="0" xfId="0" applyAlignment="1">
      <alignment horizontal="center" vertical="center"/>
    </xf>
    <xf numFmtId="164" fontId="51" fillId="0" borderId="0" xfId="0" applyNumberFormat="1" applyFont="1" applyFill="1" applyAlignment="1">
      <alignment horizontal="center" vertical="center"/>
    </xf>
    <xf numFmtId="0" fontId="22" fillId="0" borderId="1" xfId="0" applyFont="1" applyFill="1" applyBorder="1" applyAlignment="1">
      <alignment horizontal="center" vertical="center" wrapText="1"/>
    </xf>
    <xf numFmtId="168" fontId="0" fillId="0" borderId="1" xfId="0" applyNumberFormat="1" applyBorder="1" applyAlignment="1">
      <alignment horizontal="center" vertical="center"/>
    </xf>
    <xf numFmtId="168" fontId="0" fillId="0" borderId="1" xfId="0" applyNumberFormat="1" applyFill="1" applyBorder="1" applyAlignment="1">
      <alignment horizontal="center" vertical="center"/>
    </xf>
    <xf numFmtId="0" fontId="50" fillId="0" borderId="1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52" fillId="0" borderId="1" xfId="0" quotePrefix="1" applyFont="1" applyFill="1" applyBorder="1" applyAlignment="1">
      <alignment horizontal="center" vertical="center"/>
    </xf>
    <xf numFmtId="0" fontId="52" fillId="0" borderId="1" xfId="0" applyFont="1" applyFill="1" applyBorder="1" applyAlignment="1">
      <alignment horizontal="center" vertical="center" wrapText="1"/>
    </xf>
    <xf numFmtId="2" fontId="53" fillId="6" borderId="1" xfId="4" applyNumberFormat="1" applyFont="1" applyFill="1" applyBorder="1" applyAlignment="1">
      <alignment horizontal="center" vertical="center" wrapText="1"/>
    </xf>
    <xf numFmtId="0" fontId="54" fillId="0" borderId="1" xfId="0" applyFont="1" applyBorder="1" applyAlignment="1">
      <alignment horizontal="center" vertical="center"/>
    </xf>
    <xf numFmtId="170" fontId="23" fillId="0" borderId="1" xfId="0" applyNumberFormat="1" applyFont="1" applyBorder="1" applyAlignment="1">
      <alignment horizontal="center" vertical="center" wrapText="1"/>
    </xf>
    <xf numFmtId="2" fontId="54" fillId="0" borderId="1" xfId="0" applyNumberFormat="1" applyFont="1" applyFill="1" applyBorder="1" applyAlignment="1">
      <alignment horizontal="center" vertical="center"/>
    </xf>
    <xf numFmtId="10" fontId="54" fillId="0" borderId="1" xfId="5" applyNumberFormat="1" applyFont="1" applyFill="1" applyBorder="1" applyAlignment="1">
      <alignment horizontal="center" vertical="center"/>
    </xf>
    <xf numFmtId="1" fontId="23" fillId="0" borderId="1" xfId="0" applyNumberFormat="1" applyFont="1" applyBorder="1" applyAlignment="1">
      <alignment horizontal="center" vertical="center" wrapText="1"/>
    </xf>
    <xf numFmtId="0" fontId="27" fillId="0" borderId="1" xfId="0" applyFont="1" applyBorder="1"/>
    <xf numFmtId="0" fontId="55" fillId="0" borderId="1" xfId="0" applyFont="1" applyFill="1" applyBorder="1" applyAlignment="1">
      <alignment vertical="center"/>
    </xf>
    <xf numFmtId="168" fontId="56" fillId="0" borderId="1" xfId="0" applyNumberFormat="1" applyFont="1" applyBorder="1" applyAlignment="1">
      <alignment horizontal="center" vertical="center"/>
    </xf>
    <xf numFmtId="2" fontId="57" fillId="6" borderId="1" xfId="4" applyNumberFormat="1" applyFont="1" applyFill="1" applyBorder="1" applyAlignment="1">
      <alignment horizontal="center" vertical="center" wrapText="1"/>
    </xf>
    <xf numFmtId="0" fontId="56" fillId="0" borderId="0" xfId="0" applyFont="1"/>
    <xf numFmtId="0" fontId="23" fillId="0" borderId="0" xfId="0" applyFont="1" applyFill="1" applyAlignment="1">
      <alignment horizontal="center"/>
    </xf>
    <xf numFmtId="0" fontId="58" fillId="0" borderId="0" xfId="0" applyFont="1" applyFill="1" applyAlignment="1">
      <alignment horizontal="left"/>
    </xf>
    <xf numFmtId="0" fontId="0" fillId="0" borderId="0" xfId="0" applyFill="1" applyAlignment="1">
      <alignment horizontal="center"/>
    </xf>
    <xf numFmtId="0" fontId="54" fillId="0" borderId="0" xfId="0" applyFont="1" applyFill="1"/>
    <xf numFmtId="0" fontId="23" fillId="0" borderId="0" xfId="0" applyFont="1" applyFill="1" applyAlignment="1">
      <alignment horizontal="left" vertical="center"/>
    </xf>
    <xf numFmtId="2" fontId="54" fillId="0" borderId="0" xfId="0" applyNumberFormat="1" applyFont="1" applyFill="1" applyAlignment="1">
      <alignment horizontal="center"/>
    </xf>
    <xf numFmtId="0" fontId="59" fillId="0" borderId="0" xfId="0" applyFont="1"/>
    <xf numFmtId="0" fontId="54" fillId="0" borderId="0" xfId="0" applyFont="1" applyFill="1" applyAlignment="1">
      <alignment horizontal="center"/>
    </xf>
    <xf numFmtId="0" fontId="60" fillId="0" borderId="1" xfId="0" applyFont="1" applyFill="1" applyBorder="1" applyAlignment="1">
      <alignment horizontal="left"/>
    </xf>
    <xf numFmtId="0" fontId="29" fillId="0" borderId="1" xfId="0" applyFont="1" applyFill="1" applyBorder="1" applyAlignment="1">
      <alignment horizontal="center"/>
    </xf>
    <xf numFmtId="0" fontId="23" fillId="0" borderId="0" xfId="0" applyFont="1" applyFill="1"/>
    <xf numFmtId="0" fontId="58" fillId="0" borderId="1" xfId="0" applyFont="1" applyFill="1" applyBorder="1" applyAlignment="1">
      <alignment horizontal="left"/>
    </xf>
    <xf numFmtId="2" fontId="0" fillId="0" borderId="1" xfId="0" applyNumberFormat="1" applyFill="1" applyBorder="1" applyAlignment="1">
      <alignment horizontal="center"/>
    </xf>
    <xf numFmtId="0" fontId="28" fillId="0" borderId="0" xfId="0" applyFont="1" applyFill="1"/>
    <xf numFmtId="10" fontId="54" fillId="0" borderId="0" xfId="5" applyNumberFormat="1" applyFont="1" applyFill="1" applyAlignment="1">
      <alignment horizontal="center"/>
    </xf>
    <xf numFmtId="170" fontId="0" fillId="0" borderId="1" xfId="0" applyNumberFormat="1" applyFill="1" applyBorder="1" applyAlignment="1">
      <alignment horizontal="center"/>
    </xf>
    <xf numFmtId="0" fontId="29" fillId="0" borderId="0" xfId="0" applyFont="1" applyFill="1" applyBorder="1" applyAlignment="1">
      <alignment horizontal="center"/>
    </xf>
    <xf numFmtId="2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 applyAlignment="1">
      <alignment horizontal="left"/>
    </xf>
    <xf numFmtId="0" fontId="58" fillId="0" borderId="0" xfId="0" applyFont="1" applyFill="1"/>
    <xf numFmtId="0" fontId="0" fillId="0" borderId="0" xfId="0" applyFill="1"/>
    <xf numFmtId="0" fontId="23" fillId="0" borderId="0" xfId="0" applyFont="1" applyFill="1" applyAlignment="1">
      <alignment horizontal="center" vertical="center"/>
    </xf>
    <xf numFmtId="0" fontId="61" fillId="7" borderId="0" xfId="0" quotePrefix="1" applyFont="1" applyFill="1" applyAlignment="1">
      <alignment horizontal="left" vertical="center"/>
    </xf>
    <xf numFmtId="0" fontId="23" fillId="7" borderId="0" xfId="0" applyFont="1" applyFill="1"/>
    <xf numFmtId="0" fontId="0" fillId="7" borderId="0" xfId="0" applyFill="1" applyAlignment="1">
      <alignment horizontal="center" vertical="center"/>
    </xf>
    <xf numFmtId="0" fontId="0" fillId="7" borderId="0" xfId="0" applyFill="1" applyAlignment="1">
      <alignment vertical="center"/>
    </xf>
    <xf numFmtId="10" fontId="62" fillId="7" borderId="0" xfId="5" applyNumberFormat="1" applyFont="1" applyFill="1" applyAlignment="1">
      <alignment horizontal="center" vertical="center"/>
    </xf>
    <xf numFmtId="0" fontId="54" fillId="0" borderId="0" xfId="0" applyFont="1"/>
    <xf numFmtId="0" fontId="58" fillId="0" borderId="0" xfId="0" applyFont="1" applyFill="1" applyAlignment="1">
      <alignment horizontal="left" wrapText="1"/>
    </xf>
    <xf numFmtId="0" fontId="28" fillId="0" borderId="0" xfId="0" applyFont="1" applyFill="1" applyAlignment="1">
      <alignment horizontal="left"/>
    </xf>
    <xf numFmtId="0" fontId="23" fillId="5" borderId="1" xfId="0" applyFont="1" applyFill="1" applyBorder="1" applyAlignment="1">
      <alignment horizontal="center" vertical="center" wrapText="1"/>
    </xf>
    <xf numFmtId="49" fontId="22" fillId="0" borderId="1" xfId="0" applyNumberFormat="1" applyFont="1" applyFill="1" applyBorder="1" applyAlignment="1">
      <alignment horizontal="center" vertical="center"/>
    </xf>
    <xf numFmtId="0" fontId="65" fillId="9" borderId="1" xfId="6" applyFont="1" applyFill="1" applyBorder="1" applyAlignment="1">
      <alignment horizontal="center" vertical="center"/>
    </xf>
    <xf numFmtId="0" fontId="22" fillId="0" borderId="4" xfId="6" applyFont="1" applyFill="1" applyBorder="1"/>
    <xf numFmtId="0" fontId="69" fillId="8" borderId="4" xfId="6" applyFont="1" applyFill="1" applyBorder="1" applyAlignment="1">
      <alignment vertical="center"/>
    </xf>
    <xf numFmtId="172" fontId="69" fillId="8" borderId="4" xfId="6" applyNumberFormat="1" applyFont="1" applyFill="1" applyBorder="1" applyAlignment="1">
      <alignment horizontal="left" vertical="center"/>
    </xf>
    <xf numFmtId="173" fontId="22" fillId="0" borderId="4" xfId="6" applyNumberFormat="1" applyFont="1" applyFill="1" applyBorder="1"/>
    <xf numFmtId="168" fontId="22" fillId="0" borderId="14" xfId="6" applyNumberFormat="1" applyFont="1" applyFill="1" applyBorder="1" applyAlignment="1">
      <alignment horizontal="center"/>
    </xf>
    <xf numFmtId="0" fontId="22" fillId="0" borderId="0" xfId="6" applyFont="1" applyFill="1"/>
    <xf numFmtId="0" fontId="48" fillId="0" borderId="0" xfId="0" applyFont="1" applyFill="1" applyBorder="1" applyAlignment="1">
      <alignment vertical="top"/>
    </xf>
    <xf numFmtId="0" fontId="22" fillId="0" borderId="1" xfId="6" applyFont="1" applyFill="1" applyBorder="1" applyAlignment="1">
      <alignment horizontal="center" vertical="center"/>
    </xf>
    <xf numFmtId="0" fontId="22" fillId="0" borderId="1" xfId="6" applyFont="1" applyFill="1" applyBorder="1" applyAlignment="1">
      <alignment horizontal="center" vertical="center" wrapText="1"/>
    </xf>
    <xf numFmtId="0" fontId="21" fillId="0" borderId="1" xfId="6" applyFont="1" applyFill="1" applyBorder="1" applyAlignment="1">
      <alignment horizontal="center" vertical="center" wrapText="1"/>
    </xf>
    <xf numFmtId="0" fontId="22" fillId="0" borderId="1" xfId="7" applyFont="1" applyFill="1" applyBorder="1" applyAlignment="1">
      <alignment horizontal="center" vertical="center" wrapText="1"/>
    </xf>
    <xf numFmtId="0" fontId="21" fillId="0" borderId="1" xfId="7" applyNumberFormat="1" applyFont="1" applyFill="1" applyBorder="1" applyAlignment="1">
      <alignment horizontal="center" vertical="center" wrapText="1"/>
    </xf>
    <xf numFmtId="0" fontId="21" fillId="0" borderId="1" xfId="7" applyFont="1" applyFill="1" applyBorder="1" applyAlignment="1">
      <alignment horizontal="center" vertical="center" wrapText="1"/>
    </xf>
    <xf numFmtId="0" fontId="21" fillId="0" borderId="3" xfId="6" applyFont="1" applyFill="1" applyBorder="1" applyAlignment="1">
      <alignment horizontal="center" vertical="center" wrapText="1"/>
    </xf>
    <xf numFmtId="0" fontId="71" fillId="0" borderId="0" xfId="0" quotePrefix="1" applyFont="1" applyFill="1" applyBorder="1" applyAlignment="1">
      <alignment vertical="center"/>
    </xf>
    <xf numFmtId="0" fontId="71" fillId="0" borderId="0" xfId="0" applyFont="1" applyFill="1" applyBorder="1" applyAlignment="1">
      <alignment vertical="center"/>
    </xf>
    <xf numFmtId="0" fontId="72" fillId="9" borderId="1" xfId="6" applyFont="1" applyFill="1" applyBorder="1" applyAlignment="1">
      <alignment horizontal="center" vertical="center"/>
    </xf>
    <xf numFmtId="0" fontId="71" fillId="0" borderId="0" xfId="0" applyFont="1" applyFill="1" applyBorder="1" applyAlignment="1">
      <alignment horizontal="center" vertical="center"/>
    </xf>
    <xf numFmtId="0" fontId="69" fillId="8" borderId="4" xfId="6" applyFont="1" applyFill="1" applyBorder="1" applyAlignment="1">
      <alignment horizontal="center" vertical="center"/>
    </xf>
    <xf numFmtId="0" fontId="22" fillId="0" borderId="3" xfId="0" applyFont="1" applyBorder="1" applyAlignment="1">
      <alignment horizontal="center" vertical="center" wrapText="1"/>
    </xf>
    <xf numFmtId="168" fontId="22" fillId="0" borderId="1" xfId="6" applyNumberFormat="1" applyFont="1" applyFill="1" applyBorder="1" applyAlignment="1">
      <alignment horizontal="center" vertical="center"/>
    </xf>
    <xf numFmtId="0" fontId="93" fillId="0" borderId="0" xfId="0" applyFont="1" applyFill="1" applyAlignment="1">
      <alignment horizontal="center" vertical="center"/>
    </xf>
    <xf numFmtId="0" fontId="23" fillId="0" borderId="1" xfId="0" applyFont="1" applyFill="1" applyBorder="1" applyAlignment="1">
      <alignment horizontal="center" vertical="center" wrapText="1"/>
    </xf>
    <xf numFmtId="49" fontId="94" fillId="4" borderId="1" xfId="0" applyNumberFormat="1" applyFont="1" applyFill="1" applyBorder="1" applyAlignment="1">
      <alignment horizontal="center" vertical="center"/>
    </xf>
    <xf numFmtId="1" fontId="95" fillId="0" borderId="0" xfId="792" applyNumberFormat="1" applyFont="1" applyFill="1" applyBorder="1" applyAlignment="1">
      <alignment horizontal="left" vertical="center" wrapText="1"/>
    </xf>
    <xf numFmtId="0" fontId="100" fillId="0" borderId="0" xfId="792" applyFont="1" applyFill="1" applyAlignment="1">
      <alignment vertical="center" wrapText="1"/>
    </xf>
    <xf numFmtId="0" fontId="2" fillId="0" borderId="0" xfId="7" applyFill="1" applyBorder="1"/>
    <xf numFmtId="0" fontId="102" fillId="0" borderId="0" xfId="792" applyFont="1" applyFill="1" applyBorder="1" applyAlignment="1">
      <alignment vertical="center"/>
    </xf>
    <xf numFmtId="0" fontId="102" fillId="0" borderId="0" xfId="792" applyFont="1" applyFill="1" applyAlignment="1">
      <alignment vertical="center"/>
    </xf>
    <xf numFmtId="0" fontId="103" fillId="0" borderId="1" xfId="792" applyFont="1" applyFill="1" applyBorder="1" applyAlignment="1">
      <alignment horizontal="center" vertical="center"/>
    </xf>
    <xf numFmtId="1" fontId="103" fillId="0" borderId="1" xfId="792" applyNumberFormat="1" applyFont="1" applyFill="1" applyBorder="1" applyAlignment="1">
      <alignment horizontal="center" vertical="center"/>
    </xf>
    <xf numFmtId="0" fontId="103" fillId="0" borderId="1" xfId="792" quotePrefix="1" applyFont="1" applyFill="1" applyBorder="1" applyAlignment="1">
      <alignment horizontal="center" vertical="center" wrapText="1"/>
    </xf>
    <xf numFmtId="0" fontId="100" fillId="0" borderId="0" xfId="792" applyFont="1" applyFill="1" applyBorder="1"/>
    <xf numFmtId="0" fontId="100" fillId="0" borderId="0" xfId="792" applyFont="1" applyFill="1"/>
    <xf numFmtId="0" fontId="104" fillId="0" borderId="1" xfId="7" applyFont="1" applyFill="1" applyBorder="1" applyAlignment="1">
      <alignment horizontal="center" vertical="center"/>
    </xf>
    <xf numFmtId="1" fontId="104" fillId="0" borderId="1" xfId="7" applyNumberFormat="1" applyFont="1" applyFill="1" applyBorder="1" applyAlignment="1">
      <alignment horizontal="left" vertical="center"/>
    </xf>
    <xf numFmtId="10" fontId="104" fillId="0" borderId="1" xfId="7" applyNumberFormat="1" applyFont="1" applyFill="1" applyBorder="1" applyAlignment="1">
      <alignment horizontal="center" vertical="center"/>
    </xf>
    <xf numFmtId="0" fontId="100" fillId="0" borderId="0" xfId="792" applyFont="1" applyFill="1" applyBorder="1" applyAlignment="1">
      <alignment vertical="center"/>
    </xf>
    <xf numFmtId="0" fontId="100" fillId="0" borderId="0" xfId="792" applyFont="1" applyFill="1" applyAlignment="1">
      <alignment vertical="center"/>
    </xf>
    <xf numFmtId="0" fontId="2" fillId="0" borderId="0" xfId="7" applyFont="1" applyFill="1" applyBorder="1" applyAlignment="1">
      <alignment horizontal="center" vertical="center"/>
    </xf>
    <xf numFmtId="1" fontId="2" fillId="0" borderId="0" xfId="7" applyNumberFormat="1" applyFont="1" applyFill="1" applyBorder="1" applyAlignment="1">
      <alignment horizontal="left" vertical="center"/>
    </xf>
    <xf numFmtId="1" fontId="104" fillId="0" borderId="1" xfId="7" applyNumberFormat="1" applyFont="1" applyFill="1" applyBorder="1" applyAlignment="1">
      <alignment horizontal="left" vertical="center" wrapText="1"/>
    </xf>
    <xf numFmtId="0" fontId="105" fillId="0" borderId="0" xfId="792" applyFont="1" applyFill="1" applyAlignment="1">
      <alignment vertical="center"/>
    </xf>
    <xf numFmtId="0" fontId="105" fillId="0" borderId="0" xfId="792" applyFont="1" applyFill="1" applyAlignment="1">
      <alignment horizontal="right" wrapText="1"/>
    </xf>
    <xf numFmtId="0" fontId="106" fillId="0" borderId="0" xfId="792" applyFont="1" applyFill="1" applyBorder="1" applyAlignment="1">
      <alignment vertical="center"/>
    </xf>
    <xf numFmtId="1" fontId="106" fillId="0" borderId="0" xfId="792" applyNumberFormat="1" applyFont="1" applyFill="1"/>
    <xf numFmtId="0" fontId="2" fillId="0" borderId="0" xfId="792" applyFont="1" applyFill="1"/>
    <xf numFmtId="0" fontId="2" fillId="0" borderId="0" xfId="792" applyFont="1" applyFill="1" applyBorder="1"/>
    <xf numFmtId="1" fontId="106" fillId="0" borderId="0" xfId="792" applyNumberFormat="1" applyFont="1" applyFill="1" applyBorder="1"/>
    <xf numFmtId="0" fontId="106" fillId="0" borderId="0" xfId="792" applyFont="1" applyFill="1" applyAlignment="1">
      <alignment vertical="center"/>
    </xf>
    <xf numFmtId="0" fontId="106" fillId="0" borderId="0" xfId="792" applyFont="1" applyFill="1"/>
    <xf numFmtId="0" fontId="3" fillId="0" borderId="0" xfId="792" applyFont="1" applyFill="1"/>
    <xf numFmtId="0" fontId="3" fillId="0" borderId="0" xfId="792" applyFont="1" applyFill="1" applyAlignment="1">
      <alignment vertical="center"/>
    </xf>
    <xf numFmtId="0" fontId="107" fillId="0" borderId="0" xfId="792" applyFont="1" applyFill="1" applyAlignment="1">
      <alignment vertical="center"/>
    </xf>
    <xf numFmtId="0" fontId="4" fillId="0" borderId="0" xfId="792" applyFont="1" applyFill="1"/>
    <xf numFmtId="0" fontId="107" fillId="0" borderId="0" xfId="792" applyFont="1" applyFill="1"/>
    <xf numFmtId="0" fontId="3" fillId="0" borderId="1" xfId="792" applyFont="1" applyFill="1" applyBorder="1" applyAlignment="1">
      <alignment horizontal="center" vertical="center" wrapText="1"/>
    </xf>
    <xf numFmtId="1" fontId="106" fillId="0" borderId="1" xfId="792" applyNumberFormat="1" applyFont="1" applyFill="1" applyBorder="1" applyAlignment="1">
      <alignment vertical="center"/>
    </xf>
    <xf numFmtId="0" fontId="106" fillId="0" borderId="1" xfId="792" applyFont="1" applyFill="1" applyBorder="1" applyAlignment="1">
      <alignment vertical="center"/>
    </xf>
    <xf numFmtId="0" fontId="68" fillId="0" borderId="1" xfId="792" applyFont="1" applyFill="1" applyBorder="1"/>
    <xf numFmtId="0" fontId="2" fillId="0" borderId="1" xfId="792" applyFont="1" applyFill="1" applyBorder="1"/>
    <xf numFmtId="0" fontId="2" fillId="0" borderId="0" xfId="792" applyFont="1" applyFill="1" applyAlignment="1">
      <alignment vertical="center"/>
    </xf>
    <xf numFmtId="0" fontId="29" fillId="0" borderId="0" xfId="792" applyFont="1" applyFill="1" applyBorder="1" applyAlignment="1">
      <alignment horizontal="right"/>
    </xf>
    <xf numFmtId="0" fontId="29" fillId="0" borderId="0" xfId="792" applyFont="1" applyFill="1" applyAlignment="1">
      <alignment horizontal="right"/>
    </xf>
    <xf numFmtId="0" fontId="29" fillId="0" borderId="0" xfId="3" applyFont="1" applyAlignment="1">
      <alignment horizontal="right"/>
    </xf>
    <xf numFmtId="0" fontId="68" fillId="0" borderId="1" xfId="3" applyFont="1" applyBorder="1" applyAlignment="1">
      <alignment horizontal="center" vertical="center"/>
    </xf>
    <xf numFmtId="0" fontId="68" fillId="0" borderId="1" xfId="3" applyFont="1" applyBorder="1" applyAlignment="1">
      <alignment horizontal="center" vertical="center" wrapText="1"/>
    </xf>
    <xf numFmtId="0" fontId="68" fillId="0" borderId="0" xfId="3" applyFont="1"/>
    <xf numFmtId="0" fontId="91" fillId="0" borderId="0" xfId="3" applyFont="1"/>
    <xf numFmtId="0" fontId="110" fillId="0" borderId="0" xfId="3" applyFont="1"/>
    <xf numFmtId="0" fontId="92" fillId="0" borderId="0" xfId="3" applyFont="1"/>
    <xf numFmtId="0" fontId="64" fillId="0" borderId="1" xfId="3" quotePrefix="1" applyFont="1" applyBorder="1" applyAlignment="1">
      <alignment horizontal="center" vertical="center" wrapText="1"/>
    </xf>
    <xf numFmtId="0" fontId="64" fillId="0" borderId="1" xfId="3" applyFont="1" applyBorder="1" applyAlignment="1">
      <alignment horizontal="center" vertical="center" wrapText="1"/>
    </xf>
    <xf numFmtId="0" fontId="92" fillId="0" borderId="1" xfId="3" applyFont="1" applyBorder="1"/>
    <xf numFmtId="0" fontId="4" fillId="0" borderId="0" xfId="3" applyFont="1"/>
    <xf numFmtId="0" fontId="68" fillId="0" borderId="0" xfId="3" quotePrefix="1" applyFont="1" applyAlignment="1">
      <alignment horizontal="right"/>
    </xf>
    <xf numFmtId="0" fontId="29" fillId="0" borderId="1" xfId="3" applyFont="1" applyBorder="1" applyAlignment="1">
      <alignment vertical="center"/>
    </xf>
    <xf numFmtId="0" fontId="29" fillId="0" borderId="1" xfId="3" applyFont="1" applyBorder="1" applyAlignment="1">
      <alignment horizontal="center" vertical="center"/>
    </xf>
    <xf numFmtId="0" fontId="2" fillId="0" borderId="1" xfId="3" applyBorder="1" applyAlignment="1">
      <alignment horizontal="center" vertical="center"/>
    </xf>
    <xf numFmtId="0" fontId="29" fillId="0" borderId="1" xfId="3" applyFont="1" applyBorder="1" applyAlignment="1">
      <alignment horizontal="center"/>
    </xf>
    <xf numFmtId="0" fontId="2" fillId="0" borderId="1" xfId="3" applyFont="1" applyBorder="1" applyAlignment="1">
      <alignment vertical="center"/>
    </xf>
    <xf numFmtId="0" fontId="2" fillId="0" borderId="1" xfId="3" applyBorder="1" applyAlignment="1">
      <alignment vertical="center"/>
    </xf>
    <xf numFmtId="0" fontId="2" fillId="0" borderId="1" xfId="3" applyFont="1" applyBorder="1" applyAlignment="1">
      <alignment horizontal="center" vertical="center"/>
    </xf>
    <xf numFmtId="0" fontId="2" fillId="0" borderId="1" xfId="3" applyFont="1" applyBorder="1"/>
    <xf numFmtId="0" fontId="2" fillId="0" borderId="1" xfId="3" applyFont="1" applyBorder="1" applyAlignment="1">
      <alignment wrapText="1"/>
    </xf>
    <xf numFmtId="0" fontId="112" fillId="0" borderId="1" xfId="3" applyFont="1" applyBorder="1" applyAlignment="1">
      <alignment horizontal="left" vertical="center" wrapText="1"/>
    </xf>
    <xf numFmtId="0" fontId="29" fillId="0" borderId="1" xfId="3" applyFont="1" applyBorder="1"/>
    <xf numFmtId="0" fontId="2" fillId="0" borderId="1" xfId="3" applyFont="1" applyBorder="1" applyAlignment="1">
      <alignment horizontal="left" vertical="center"/>
    </xf>
    <xf numFmtId="0" fontId="29" fillId="0" borderId="1" xfId="3" applyFont="1" applyBorder="1" applyAlignment="1">
      <alignment wrapText="1"/>
    </xf>
    <xf numFmtId="0" fontId="29" fillId="0" borderId="1" xfId="3" applyFont="1" applyFill="1" applyBorder="1" applyAlignment="1">
      <alignment horizontal="center" vertical="center"/>
    </xf>
    <xf numFmtId="0" fontId="2" fillId="0" borderId="1" xfId="3" applyFont="1" applyFill="1" applyBorder="1"/>
    <xf numFmtId="0" fontId="29" fillId="0" borderId="1" xfId="3" applyFont="1" applyFill="1" applyBorder="1" applyAlignment="1">
      <alignment vertical="center"/>
    </xf>
    <xf numFmtId="0" fontId="2" fillId="0" borderId="1" xfId="3" applyBorder="1"/>
    <xf numFmtId="0" fontId="29" fillId="0" borderId="1" xfId="3" applyFont="1" applyFill="1" applyBorder="1"/>
    <xf numFmtId="0" fontId="2" fillId="0" borderId="4" xfId="3" applyFont="1" applyBorder="1" applyAlignment="1">
      <alignment horizontal="center" vertical="center"/>
    </xf>
    <xf numFmtId="0" fontId="2" fillId="0" borderId="4" xfId="3" applyFont="1" applyBorder="1" applyAlignment="1">
      <alignment horizontal="left" vertical="center"/>
    </xf>
    <xf numFmtId="0" fontId="114" fillId="0" borderId="1" xfId="276" applyFont="1" applyFill="1" applyBorder="1" applyAlignment="1">
      <alignment horizontal="center" vertical="center" wrapText="1"/>
    </xf>
    <xf numFmtId="0" fontId="22" fillId="4" borderId="5" xfId="0" applyFont="1" applyFill="1" applyBorder="1" applyAlignment="1">
      <alignment horizontal="center" vertical="center" wrapText="1"/>
    </xf>
    <xf numFmtId="0" fontId="13" fillId="0" borderId="21" xfId="0" applyNumberFormat="1" applyFont="1" applyFill="1" applyBorder="1" applyAlignment="1">
      <alignment horizontal="center" vertical="center" wrapText="1"/>
    </xf>
    <xf numFmtId="0" fontId="13" fillId="0" borderId="2" xfId="0" applyNumberFormat="1" applyFont="1" applyFill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1" fillId="0" borderId="2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22" xfId="0" applyFont="1" applyFill="1" applyBorder="1" applyAlignment="1">
      <alignment horizontal="center" vertical="center" wrapText="1"/>
    </xf>
    <xf numFmtId="0" fontId="8" fillId="0" borderId="0" xfId="0" quotePrefix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11" fillId="0" borderId="23" xfId="0" applyFont="1" applyFill="1" applyBorder="1" applyAlignment="1">
      <alignment horizontal="center" vertical="center" wrapText="1"/>
    </xf>
    <xf numFmtId="0" fontId="11" fillId="0" borderId="24" xfId="0" applyFont="1" applyFill="1" applyBorder="1" applyAlignment="1">
      <alignment horizontal="center" vertical="center" wrapText="1"/>
    </xf>
    <xf numFmtId="0" fontId="11" fillId="0" borderId="25" xfId="0" applyFont="1" applyFill="1" applyBorder="1" applyAlignment="1">
      <alignment horizontal="center" vertical="center" wrapText="1"/>
    </xf>
    <xf numFmtId="0" fontId="11" fillId="0" borderId="26" xfId="0" applyFont="1" applyFill="1" applyBorder="1" applyAlignment="1">
      <alignment horizontal="center" vertical="center" wrapText="1"/>
    </xf>
    <xf numFmtId="0" fontId="19" fillId="0" borderId="25" xfId="0" applyFont="1" applyFill="1" applyBorder="1" applyAlignment="1">
      <alignment vertical="center" wrapText="1"/>
    </xf>
    <xf numFmtId="0" fontId="19" fillId="0" borderId="26" xfId="0" applyFont="1" applyFill="1" applyBorder="1" applyAlignment="1">
      <alignment vertical="center" wrapText="1"/>
    </xf>
    <xf numFmtId="0" fontId="13" fillId="0" borderId="21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3" fillId="0" borderId="0" xfId="3" applyFont="1" applyAlignment="1">
      <alignment horizontal="center"/>
    </xf>
    <xf numFmtId="0" fontId="4" fillId="0" borderId="0" xfId="3" applyFont="1" applyAlignment="1">
      <alignment horizontal="center"/>
    </xf>
    <xf numFmtId="0" fontId="5" fillId="0" borderId="0" xfId="3" applyFont="1" applyAlignment="1">
      <alignment horizontal="center"/>
    </xf>
    <xf numFmtId="0" fontId="105" fillId="0" borderId="0" xfId="792" applyFont="1" applyFill="1" applyAlignment="1">
      <alignment horizontal="left" vertical="center" wrapText="1"/>
    </xf>
    <xf numFmtId="1" fontId="95" fillId="0" borderId="0" xfId="792" applyNumberFormat="1" applyFont="1" applyFill="1" applyBorder="1" applyAlignment="1">
      <alignment horizontal="center" vertical="center" wrapText="1"/>
    </xf>
    <xf numFmtId="1" fontId="95" fillId="0" borderId="0" xfId="792" applyNumberFormat="1" applyFont="1" applyFill="1" applyBorder="1" applyAlignment="1">
      <alignment horizontal="center" vertical="center"/>
    </xf>
    <xf numFmtId="1" fontId="95" fillId="0" borderId="0" xfId="792" applyNumberFormat="1" applyFont="1" applyFill="1" applyBorder="1" applyAlignment="1">
      <alignment horizontal="left" vertical="center"/>
    </xf>
    <xf numFmtId="1" fontId="97" fillId="0" borderId="0" xfId="792" applyNumberFormat="1" applyFont="1" applyFill="1" applyBorder="1" applyAlignment="1">
      <alignment horizontal="left" vertical="center" wrapText="1"/>
    </xf>
    <xf numFmtId="1" fontId="95" fillId="0" borderId="0" xfId="792" applyNumberFormat="1" applyFont="1" applyFill="1" applyBorder="1" applyAlignment="1">
      <alignment horizontal="left" vertical="center" wrapText="1"/>
    </xf>
    <xf numFmtId="169" fontId="63" fillId="0" borderId="27" xfId="0" applyNumberFormat="1" applyFont="1" applyBorder="1" applyAlignment="1">
      <alignment horizontal="center" vertical="center"/>
    </xf>
    <xf numFmtId="168" fontId="21" fillId="0" borderId="5" xfId="6" applyNumberFormat="1" applyFont="1" applyFill="1" applyBorder="1" applyAlignment="1">
      <alignment horizontal="center" vertical="center"/>
    </xf>
    <xf numFmtId="168" fontId="21" fillId="0" borderId="28" xfId="6" applyNumberFormat="1" applyFont="1" applyFill="1" applyBorder="1" applyAlignment="1">
      <alignment horizontal="center" vertical="center"/>
    </xf>
    <xf numFmtId="168" fontId="21" fillId="0" borderId="29" xfId="6" applyNumberFormat="1" applyFont="1" applyFill="1" applyBorder="1" applyAlignment="1">
      <alignment horizontal="center" vertical="center"/>
    </xf>
    <xf numFmtId="168" fontId="22" fillId="0" borderId="4" xfId="6" applyNumberFormat="1" applyFont="1" applyFill="1" applyBorder="1" applyAlignment="1">
      <alignment horizontal="center" vertical="center" wrapText="1"/>
    </xf>
    <xf numFmtId="168" fontId="22" fillId="0" borderId="3" xfId="6" applyNumberFormat="1" applyFont="1" applyFill="1" applyBorder="1" applyAlignment="1">
      <alignment horizontal="center" vertical="center" wrapText="1"/>
    </xf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center"/>
    </xf>
    <xf numFmtId="0" fontId="4" fillId="0" borderId="1" xfId="3" applyFont="1" applyBorder="1" applyAlignment="1">
      <alignment horizontal="center" vertical="center"/>
    </xf>
    <xf numFmtId="0" fontId="64" fillId="0" borderId="4" xfId="3" applyFont="1" applyBorder="1" applyAlignment="1">
      <alignment horizontal="center" vertical="center"/>
    </xf>
    <xf numFmtId="0" fontId="64" fillId="0" borderId="3" xfId="3" applyFont="1" applyBorder="1" applyAlignment="1">
      <alignment horizontal="center" vertical="center"/>
    </xf>
    <xf numFmtId="0" fontId="64" fillId="0" borderId="1" xfId="3" applyFont="1" applyBorder="1" applyAlignment="1">
      <alignment horizontal="center" vertical="center" wrapText="1"/>
    </xf>
    <xf numFmtId="0" fontId="64" fillId="0" borderId="4" xfId="3" applyFont="1" applyBorder="1" applyAlignment="1">
      <alignment horizontal="center" vertical="center" wrapText="1"/>
    </xf>
    <xf numFmtId="0" fontId="64" fillId="0" borderId="3" xfId="3" applyFont="1" applyBorder="1" applyAlignment="1">
      <alignment horizontal="center" vertical="center" wrapText="1"/>
    </xf>
    <xf numFmtId="0" fontId="111" fillId="0" borderId="5" xfId="3" applyFont="1" applyBorder="1" applyAlignment="1">
      <alignment horizontal="center"/>
    </xf>
    <xf numFmtId="0" fontId="111" fillId="0" borderId="28" xfId="3" applyFont="1" applyBorder="1" applyAlignment="1">
      <alignment horizontal="center"/>
    </xf>
    <xf numFmtId="0" fontId="111" fillId="0" borderId="29" xfId="3" applyFont="1" applyBorder="1" applyAlignment="1">
      <alignment horizontal="center"/>
    </xf>
    <xf numFmtId="0" fontId="29" fillId="0" borderId="1" xfId="3" applyFont="1" applyBorder="1" applyAlignment="1">
      <alignment horizontal="center" vertical="center" wrapText="1"/>
    </xf>
    <xf numFmtId="0" fontId="29" fillId="0" borderId="1" xfId="3" applyFont="1" applyBorder="1" applyAlignment="1">
      <alignment horizontal="left" vertical="top" wrapText="1"/>
    </xf>
    <xf numFmtId="0" fontId="29" fillId="0" borderId="1" xfId="3" applyFont="1" applyBorder="1" applyAlignment="1">
      <alignment horizontal="center" vertical="center"/>
    </xf>
    <xf numFmtId="0" fontId="29" fillId="0" borderId="1" xfId="3" applyFont="1" applyBorder="1" applyAlignment="1">
      <alignment horizontal="center"/>
    </xf>
    <xf numFmtId="0" fontId="2" fillId="0" borderId="4" xfId="3" applyFont="1" applyFill="1" applyBorder="1" applyAlignment="1">
      <alignment horizontal="left" vertical="center"/>
    </xf>
    <xf numFmtId="0" fontId="2" fillId="0" borderId="3" xfId="3" applyFont="1" applyFill="1" applyBorder="1" applyAlignment="1">
      <alignment horizontal="left" vertical="center"/>
    </xf>
    <xf numFmtId="0" fontId="2" fillId="0" borderId="12" xfId="3" applyBorder="1" applyAlignment="1">
      <alignment horizontal="center" vertical="center"/>
    </xf>
    <xf numFmtId="0" fontId="2" fillId="0" borderId="44" xfId="3" applyBorder="1" applyAlignment="1">
      <alignment horizontal="center" vertical="center"/>
    </xf>
    <xf numFmtId="0" fontId="2" fillId="0" borderId="14" xfId="3" applyBorder="1" applyAlignment="1">
      <alignment horizontal="center" vertical="center"/>
    </xf>
    <xf numFmtId="0" fontId="2" fillId="0" borderId="45" xfId="3" applyBorder="1" applyAlignment="1">
      <alignment horizontal="center" vertical="center"/>
    </xf>
    <xf numFmtId="0" fontId="2" fillId="0" borderId="0" xfId="3" applyBorder="1" applyAlignment="1">
      <alignment horizontal="center" vertical="center"/>
    </xf>
    <xf numFmtId="0" fontId="2" fillId="0" borderId="46" xfId="3" applyBorder="1" applyAlignment="1">
      <alignment horizontal="center" vertical="center"/>
    </xf>
    <xf numFmtId="0" fontId="2" fillId="0" borderId="17" xfId="3" applyBorder="1" applyAlignment="1">
      <alignment horizontal="center" vertical="center"/>
    </xf>
    <xf numFmtId="0" fontId="2" fillId="0" borderId="27" xfId="3" applyBorder="1" applyAlignment="1">
      <alignment horizontal="center" vertical="center"/>
    </xf>
    <xf numFmtId="0" fontId="2" fillId="0" borderId="47" xfId="3" applyBorder="1" applyAlignment="1">
      <alignment horizontal="center" vertical="center"/>
    </xf>
    <xf numFmtId="0" fontId="2" fillId="0" borderId="1" xfId="3" applyFont="1" applyBorder="1" applyAlignment="1">
      <alignment horizontal="center" vertical="center"/>
    </xf>
    <xf numFmtId="0" fontId="2" fillId="0" borderId="4" xfId="3" applyFont="1" applyBorder="1" applyAlignment="1">
      <alignment horizontal="left" vertical="center"/>
    </xf>
    <xf numFmtId="0" fontId="2" fillId="0" borderId="16" xfId="3" applyFont="1" applyBorder="1" applyAlignment="1">
      <alignment horizontal="left" vertical="center"/>
    </xf>
    <xf numFmtId="0" fontId="2" fillId="0" borderId="3" xfId="3" applyFont="1" applyBorder="1" applyAlignment="1">
      <alignment horizontal="left" vertical="center"/>
    </xf>
    <xf numFmtId="0" fontId="29" fillId="0" borderId="1" xfId="3" applyFont="1" applyFill="1" applyBorder="1" applyAlignment="1">
      <alignment horizontal="center"/>
    </xf>
    <xf numFmtId="0" fontId="2" fillId="0" borderId="1" xfId="3" applyBorder="1" applyAlignment="1">
      <alignment horizontal="center"/>
    </xf>
    <xf numFmtId="0" fontId="113" fillId="0" borderId="0" xfId="62" applyFont="1" applyFill="1" applyBorder="1" applyAlignment="1">
      <alignment horizontal="right" vertical="center"/>
    </xf>
    <xf numFmtId="0" fontId="114" fillId="0" borderId="1" xfId="276" applyFont="1" applyFill="1" applyBorder="1" applyAlignment="1">
      <alignment horizontal="center" vertical="center" wrapText="1"/>
    </xf>
  </cellXfs>
  <cellStyles count="801">
    <cellStyle name="20% - Accent1 2" xfId="8"/>
    <cellStyle name="20% - Accent1 2 2" xfId="766"/>
    <cellStyle name="20% - Accent2 2" xfId="9"/>
    <cellStyle name="20% - Accent2 2 2" xfId="767"/>
    <cellStyle name="20% - Accent3 2" xfId="10"/>
    <cellStyle name="20% - Accent3 2 2" xfId="768"/>
    <cellStyle name="20% - Accent4 2" xfId="11"/>
    <cellStyle name="20% - Accent4 2 2" xfId="769"/>
    <cellStyle name="20% - Accent5 2" xfId="12"/>
    <cellStyle name="20% - Accent5 2 2" xfId="770"/>
    <cellStyle name="20% - Accent6 2" xfId="13"/>
    <cellStyle name="20% - Accent6 2 2" xfId="771"/>
    <cellStyle name="40% - Accent1 2" xfId="14"/>
    <cellStyle name="40% - Accent1 2 2" xfId="772"/>
    <cellStyle name="40% - Accent2 2" xfId="15"/>
    <cellStyle name="40% - Accent2 2 2" xfId="773"/>
    <cellStyle name="40% - Accent3 2" xfId="16"/>
    <cellStyle name="40% - Accent3 2 2" xfId="774"/>
    <cellStyle name="40% - Accent4 2" xfId="17"/>
    <cellStyle name="40% - Accent4 2 2" xfId="775"/>
    <cellStyle name="40% - Accent5 2" xfId="18"/>
    <cellStyle name="40% - Accent5 2 2" xfId="776"/>
    <cellStyle name="40% - Accent6 2" xfId="19"/>
    <cellStyle name="40% - Accent6 2 2" xfId="777"/>
    <cellStyle name="60% - Accent1 2" xfId="20"/>
    <cellStyle name="60% - Accent2 2" xfId="21"/>
    <cellStyle name="60% - Accent3 2" xfId="22"/>
    <cellStyle name="60% - Accent4 2" xfId="23"/>
    <cellStyle name="60% - Accent5 2" xfId="24"/>
    <cellStyle name="60% - Accent6 2" xfId="25"/>
    <cellStyle name="Accent1 2" xfId="26"/>
    <cellStyle name="Accent2 2" xfId="27"/>
    <cellStyle name="Accent3 2" xfId="28"/>
    <cellStyle name="Accent4 2" xfId="29"/>
    <cellStyle name="Accent5 2" xfId="30"/>
    <cellStyle name="Accent6 2" xfId="31"/>
    <cellStyle name="Bad 2" xfId="32"/>
    <cellStyle name="Calculation 2" xfId="33"/>
    <cellStyle name="Check Cell 2" xfId="34"/>
    <cellStyle name="Custom - Style8" xfId="35"/>
    <cellStyle name="Data   - Style2" xfId="36"/>
    <cellStyle name="Explanatory Text 2" xfId="37"/>
    <cellStyle name="Good 2" xfId="38"/>
    <cellStyle name="Heading 1 2" xfId="39"/>
    <cellStyle name="Heading 2 2" xfId="40"/>
    <cellStyle name="Heading 3 2" xfId="41"/>
    <cellStyle name="Heading 4 2" xfId="42"/>
    <cellStyle name="Input 2" xfId="43"/>
    <cellStyle name="Labels - Style3" xfId="44"/>
    <cellStyle name="Linked Cell 2" xfId="45"/>
    <cellStyle name="Neutral 2" xfId="46"/>
    <cellStyle name="Normal" xfId="0" builtinId="0"/>
    <cellStyle name="Normal 10" xfId="6"/>
    <cellStyle name="Normal 100" xfId="47"/>
    <cellStyle name="Normal 101" xfId="48"/>
    <cellStyle name="Normal 102" xfId="49"/>
    <cellStyle name="Normal 103" xfId="50"/>
    <cellStyle name="Normal 104" xfId="51"/>
    <cellStyle name="Normal 105" xfId="52"/>
    <cellStyle name="Normal 106" xfId="53"/>
    <cellStyle name="Normal 107" xfId="54"/>
    <cellStyle name="Normal 108" xfId="55"/>
    <cellStyle name="Normal 109" xfId="56"/>
    <cellStyle name="Normal 11" xfId="57"/>
    <cellStyle name="Normal 110" xfId="58"/>
    <cellStyle name="Normal 111" xfId="59"/>
    <cellStyle name="Normal 112" xfId="60"/>
    <cellStyle name="Normal 113" xfId="61"/>
    <cellStyle name="Normal 114" xfId="62"/>
    <cellStyle name="Normal 114 10" xfId="63"/>
    <cellStyle name="Normal 114 11" xfId="64"/>
    <cellStyle name="Normal 114 12" xfId="65"/>
    <cellStyle name="Normal 114 13" xfId="66"/>
    <cellStyle name="Normal 114 14" xfId="67"/>
    <cellStyle name="Normal 114 15" xfId="68"/>
    <cellStyle name="Normal 114 16" xfId="69"/>
    <cellStyle name="Normal 114 17" xfId="70"/>
    <cellStyle name="Normal 114 18" xfId="71"/>
    <cellStyle name="Normal 114 19" xfId="72"/>
    <cellStyle name="Normal 114 2" xfId="73"/>
    <cellStyle name="Normal 114 20" xfId="74"/>
    <cellStyle name="Normal 114 21" xfId="75"/>
    <cellStyle name="Normal 114 22" xfId="76"/>
    <cellStyle name="Normal 114 23" xfId="77"/>
    <cellStyle name="Normal 114 24" xfId="78"/>
    <cellStyle name="Normal 114 25" xfId="79"/>
    <cellStyle name="Normal 114 26" xfId="80"/>
    <cellStyle name="Normal 114 27" xfId="81"/>
    <cellStyle name="Normal 114 28" xfId="82"/>
    <cellStyle name="Normal 114 29" xfId="83"/>
    <cellStyle name="Normal 114 3" xfId="84"/>
    <cellStyle name="Normal 114 30" xfId="85"/>
    <cellStyle name="Normal 114 31" xfId="86"/>
    <cellStyle name="Normal 114 32" xfId="87"/>
    <cellStyle name="Normal 114 33" xfId="88"/>
    <cellStyle name="Normal 114 34" xfId="89"/>
    <cellStyle name="Normal 114 4" xfId="90"/>
    <cellStyle name="Normal 114 5" xfId="91"/>
    <cellStyle name="Normal 114 6" xfId="92"/>
    <cellStyle name="Normal 114 7" xfId="93"/>
    <cellStyle name="Normal 114 8" xfId="94"/>
    <cellStyle name="Normal 114 9" xfId="95"/>
    <cellStyle name="Normal 115" xfId="96"/>
    <cellStyle name="Normal 115 2" xfId="7"/>
    <cellStyle name="Normal 115 3" xfId="778"/>
    <cellStyle name="Normal 116" xfId="97"/>
    <cellStyle name="Normal 117" xfId="98"/>
    <cellStyle name="Normal 118" xfId="99"/>
    <cellStyle name="Normal 119" xfId="100"/>
    <cellStyle name="Normal 12" xfId="101"/>
    <cellStyle name="Normal 120" xfId="102"/>
    <cellStyle name="Normal 121" xfId="103"/>
    <cellStyle name="Normal 122" xfId="104"/>
    <cellStyle name="Normal 123" xfId="105"/>
    <cellStyle name="Normal 124" xfId="106"/>
    <cellStyle name="Normal 125" xfId="107"/>
    <cellStyle name="Normal 126" xfId="108"/>
    <cellStyle name="Normal 127" xfId="109"/>
    <cellStyle name="Normal 128" xfId="110"/>
    <cellStyle name="Normal 129" xfId="111"/>
    <cellStyle name="Normal 13" xfId="112"/>
    <cellStyle name="Normal 130" xfId="113"/>
    <cellStyle name="Normal 131" xfId="114"/>
    <cellStyle name="Normal 132" xfId="115"/>
    <cellStyle name="Normal 133" xfId="116"/>
    <cellStyle name="Normal 134" xfId="117"/>
    <cellStyle name="Normal 135" xfId="118"/>
    <cellStyle name="Normal 136" xfId="119"/>
    <cellStyle name="Normal 137" xfId="120"/>
    <cellStyle name="Normal 138" xfId="121"/>
    <cellStyle name="Normal 139" xfId="122"/>
    <cellStyle name="Normal 14" xfId="123"/>
    <cellStyle name="Normal 140" xfId="124"/>
    <cellStyle name="Normal 141" xfId="125"/>
    <cellStyle name="Normal 142" xfId="126"/>
    <cellStyle name="Normal 143" xfId="127"/>
    <cellStyle name="Normal 144" xfId="128"/>
    <cellStyle name="Normal 145" xfId="129"/>
    <cellStyle name="Normal 146" xfId="130"/>
    <cellStyle name="Normal 147" xfId="131"/>
    <cellStyle name="Normal 148" xfId="132"/>
    <cellStyle name="Normal 148 2" xfId="779"/>
    <cellStyle name="Normal 149" xfId="133"/>
    <cellStyle name="Normal 149 2" xfId="780"/>
    <cellStyle name="Normal 149 3" xfId="1"/>
    <cellStyle name="Normal 15" xfId="134"/>
    <cellStyle name="Normal 150" xfId="781"/>
    <cellStyle name="Normal 151" xfId="135"/>
    <cellStyle name="Normal 151 2" xfId="2"/>
    <cellStyle name="Normal 153" xfId="136"/>
    <cellStyle name="Normal 154" xfId="137"/>
    <cellStyle name="Normal 157" xfId="138"/>
    <cellStyle name="Normal 16" xfId="139"/>
    <cellStyle name="Normal 17" xfId="140"/>
    <cellStyle name="Normal 18" xfId="141"/>
    <cellStyle name="Normal 19" xfId="142"/>
    <cellStyle name="Normal 2" xfId="3"/>
    <cellStyle name="Normal 2 2" xfId="143"/>
    <cellStyle name="Normal 2 2 2" xfId="144"/>
    <cellStyle name="Normal 2 2 2 2" xfId="782"/>
    <cellStyle name="Normal 2 2 2 2 2" xfId="783"/>
    <cellStyle name="Normal 2 2 2 2 3" xfId="784"/>
    <cellStyle name="Normal 2 2 2 3" xfId="785"/>
    <cellStyle name="Normal 2 2 3" xfId="786"/>
    <cellStyle name="Normal 2 2 3 2" xfId="787"/>
    <cellStyle name="Normal 2 2 4" xfId="788"/>
    <cellStyle name="Normal 2 2 4 2" xfId="789"/>
    <cellStyle name="Normal 2 2 5" xfId="790"/>
    <cellStyle name="Normal 2 2 5 2" xfId="791"/>
    <cellStyle name="Normal 2 2 6" xfId="792"/>
    <cellStyle name="Normal 2 3" xfId="145"/>
    <cellStyle name="Normal 2 3 2" xfId="793"/>
    <cellStyle name="Normal 2 4" xfId="794"/>
    <cellStyle name="Normal 2 4 2" xfId="795"/>
    <cellStyle name="Normal 2_April-13 - Certificate" xfId="799"/>
    <cellStyle name="Normal 20" xfId="146"/>
    <cellStyle name="Normal 21" xfId="147"/>
    <cellStyle name="Normal 22" xfId="148"/>
    <cellStyle name="Normal 23" xfId="149"/>
    <cellStyle name="Normal 24" xfId="150"/>
    <cellStyle name="Normal 25" xfId="151"/>
    <cellStyle name="Normal 26" xfId="152"/>
    <cellStyle name="Normal 26 10" xfId="153"/>
    <cellStyle name="Normal 26 11" xfId="154"/>
    <cellStyle name="Normal 26 12" xfId="155"/>
    <cellStyle name="Normal 26 13" xfId="156"/>
    <cellStyle name="Normal 26 14" xfId="157"/>
    <cellStyle name="Normal 26 15" xfId="158"/>
    <cellStyle name="Normal 26 16" xfId="159"/>
    <cellStyle name="Normal 26 17" xfId="160"/>
    <cellStyle name="Normal 26 18" xfId="161"/>
    <cellStyle name="Normal 26 19" xfId="162"/>
    <cellStyle name="Normal 26 2" xfId="163"/>
    <cellStyle name="Normal 26 20" xfId="164"/>
    <cellStyle name="Normal 26 21" xfId="165"/>
    <cellStyle name="Normal 26 22" xfId="166"/>
    <cellStyle name="Normal 26 23" xfId="167"/>
    <cellStyle name="Normal 26 24" xfId="168"/>
    <cellStyle name="Normal 26 25" xfId="169"/>
    <cellStyle name="Normal 26 26" xfId="170"/>
    <cellStyle name="Normal 26 27" xfId="171"/>
    <cellStyle name="Normal 26 28" xfId="172"/>
    <cellStyle name="Normal 26 29" xfId="173"/>
    <cellStyle name="Normal 26 3" xfId="174"/>
    <cellStyle name="Normal 26 30" xfId="175"/>
    <cellStyle name="Normal 26 31" xfId="176"/>
    <cellStyle name="Normal 26 32" xfId="177"/>
    <cellStyle name="Normal 26 33" xfId="178"/>
    <cellStyle name="Normal 26 33 10" xfId="179"/>
    <cellStyle name="Normal 26 33 11" xfId="180"/>
    <cellStyle name="Normal 26 33 12" xfId="181"/>
    <cellStyle name="Normal 26 33 13" xfId="182"/>
    <cellStyle name="Normal 26 33 14" xfId="183"/>
    <cellStyle name="Normal 26 33 15" xfId="184"/>
    <cellStyle name="Normal 26 33 16" xfId="185"/>
    <cellStyle name="Normal 26 33 17" xfId="186"/>
    <cellStyle name="Normal 26 33 18" xfId="187"/>
    <cellStyle name="Normal 26 33 19" xfId="188"/>
    <cellStyle name="Normal 26 33 2" xfId="189"/>
    <cellStyle name="Normal 26 33 20" xfId="190"/>
    <cellStyle name="Normal 26 33 21" xfId="191"/>
    <cellStyle name="Normal 26 33 22" xfId="192"/>
    <cellStyle name="Normal 26 33 23" xfId="193"/>
    <cellStyle name="Normal 26 33 24" xfId="194"/>
    <cellStyle name="Normal 26 33 3" xfId="195"/>
    <cellStyle name="Normal 26 33 4" xfId="196"/>
    <cellStyle name="Normal 26 33 5" xfId="197"/>
    <cellStyle name="Normal 26 33 6" xfId="198"/>
    <cellStyle name="Normal 26 33 7" xfId="199"/>
    <cellStyle name="Normal 26 33 8" xfId="200"/>
    <cellStyle name="Normal 26 33 9" xfId="201"/>
    <cellStyle name="Normal 26 34" xfId="202"/>
    <cellStyle name="Normal 26 35" xfId="203"/>
    <cellStyle name="Normal 26 36" xfId="204"/>
    <cellStyle name="Normal 26 37" xfId="205"/>
    <cellStyle name="Normal 26 38" xfId="206"/>
    <cellStyle name="Normal 26 39" xfId="207"/>
    <cellStyle name="Normal 26 4" xfId="208"/>
    <cellStyle name="Normal 26 40" xfId="209"/>
    <cellStyle name="Normal 26 41" xfId="210"/>
    <cellStyle name="Normal 26 42" xfId="211"/>
    <cellStyle name="Normal 26 43" xfId="212"/>
    <cellStyle name="Normal 26 44" xfId="213"/>
    <cellStyle name="Normal 26 45" xfId="214"/>
    <cellStyle name="Normal 26 46" xfId="215"/>
    <cellStyle name="Normal 26 47" xfId="216"/>
    <cellStyle name="Normal 26 48" xfId="217"/>
    <cellStyle name="Normal 26 49" xfId="218"/>
    <cellStyle name="Normal 26 5" xfId="219"/>
    <cellStyle name="Normal 26 50" xfId="220"/>
    <cellStyle name="Normal 26 51" xfId="221"/>
    <cellStyle name="Normal 26 52" xfId="222"/>
    <cellStyle name="Normal 26 53" xfId="223"/>
    <cellStyle name="Normal 26 54" xfId="224"/>
    <cellStyle name="Normal 26 55" xfId="225"/>
    <cellStyle name="Normal 26 56" xfId="226"/>
    <cellStyle name="Normal 26 57" xfId="227"/>
    <cellStyle name="Normal 26 58" xfId="228"/>
    <cellStyle name="Normal 26 59" xfId="229"/>
    <cellStyle name="Normal 26 6" xfId="230"/>
    <cellStyle name="Normal 26 60" xfId="231"/>
    <cellStyle name="Normal 26 61" xfId="232"/>
    <cellStyle name="Normal 26 62" xfId="233"/>
    <cellStyle name="Normal 26 63" xfId="234"/>
    <cellStyle name="Normal 26 64" xfId="235"/>
    <cellStyle name="Normal 26 65" xfId="236"/>
    <cellStyle name="Normal 26 66" xfId="237"/>
    <cellStyle name="Normal 26 67" xfId="238"/>
    <cellStyle name="Normal 26 68" xfId="239"/>
    <cellStyle name="Normal 26 69" xfId="240"/>
    <cellStyle name="Normal 26 7" xfId="241"/>
    <cellStyle name="Normal 26 70" xfId="242"/>
    <cellStyle name="Normal 26 71" xfId="243"/>
    <cellStyle name="Normal 26 72" xfId="244"/>
    <cellStyle name="Normal 26 73" xfId="245"/>
    <cellStyle name="Normal 26 74" xfId="246"/>
    <cellStyle name="Normal 26 75" xfId="247"/>
    <cellStyle name="Normal 26 76" xfId="248"/>
    <cellStyle name="Normal 26 77" xfId="249"/>
    <cellStyle name="Normal 26 78" xfId="250"/>
    <cellStyle name="Normal 26 79" xfId="251"/>
    <cellStyle name="Normal 26 8" xfId="252"/>
    <cellStyle name="Normal 26 80" xfId="253"/>
    <cellStyle name="Normal 26 81" xfId="254"/>
    <cellStyle name="Normal 26 82" xfId="255"/>
    <cellStyle name="Normal 26 83" xfId="256"/>
    <cellStyle name="Normal 26 84" xfId="257"/>
    <cellStyle name="Normal 26 85" xfId="258"/>
    <cellStyle name="Normal 26 86" xfId="259"/>
    <cellStyle name="Normal 26 87" xfId="260"/>
    <cellStyle name="Normal 26 88" xfId="261"/>
    <cellStyle name="Normal 26 89" xfId="262"/>
    <cellStyle name="Normal 26 9" xfId="263"/>
    <cellStyle name="Normal 26 90" xfId="264"/>
    <cellStyle name="Normal 26 91" xfId="265"/>
    <cellStyle name="Normal 26 92" xfId="266"/>
    <cellStyle name="Normal 26 93" xfId="267"/>
    <cellStyle name="Normal 26 94" xfId="268"/>
    <cellStyle name="Normal 26 95" xfId="269"/>
    <cellStyle name="Normal 26 96" xfId="270"/>
    <cellStyle name="Normal 26 97" xfId="271"/>
    <cellStyle name="Normal 26 98" xfId="272"/>
    <cellStyle name="Normal 27" xfId="273"/>
    <cellStyle name="Normal 28" xfId="274"/>
    <cellStyle name="Normal 29" xfId="275"/>
    <cellStyle name="Normal 3" xfId="276"/>
    <cellStyle name="Normal 3 2" xfId="277"/>
    <cellStyle name="Normal 3_Final April 2013 elementwise availability" xfId="800"/>
    <cellStyle name="Normal 30" xfId="278"/>
    <cellStyle name="Normal 31" xfId="279"/>
    <cellStyle name="Normal 32" xfId="280"/>
    <cellStyle name="Normal 33" xfId="281"/>
    <cellStyle name="Normal 34" xfId="282"/>
    <cellStyle name="Normal 35" xfId="283"/>
    <cellStyle name="Normal 36" xfId="284"/>
    <cellStyle name="Normal 37" xfId="285"/>
    <cellStyle name="Normal 38" xfId="286"/>
    <cellStyle name="Normal 39" xfId="287"/>
    <cellStyle name="Normal 4" xfId="288"/>
    <cellStyle name="Normal 4 2" xfId="289"/>
    <cellStyle name="Normal 40" xfId="290"/>
    <cellStyle name="Normal 41" xfId="291"/>
    <cellStyle name="Normal 42" xfId="292"/>
    <cellStyle name="Normal 43" xfId="293"/>
    <cellStyle name="Normal 44" xfId="294"/>
    <cellStyle name="Normal 45" xfId="295"/>
    <cellStyle name="Normal 46" xfId="296"/>
    <cellStyle name="Normal 47" xfId="297"/>
    <cellStyle name="Normal 48" xfId="298"/>
    <cellStyle name="Normal 49" xfId="299"/>
    <cellStyle name="Normal 5" xfId="300"/>
    <cellStyle name="Normal 50" xfId="301"/>
    <cellStyle name="Normal 51" xfId="302"/>
    <cellStyle name="Normal 52" xfId="303"/>
    <cellStyle name="Normal 53" xfId="304"/>
    <cellStyle name="Normal 54" xfId="305"/>
    <cellStyle name="Normal 55" xfId="306"/>
    <cellStyle name="Normal 56" xfId="307"/>
    <cellStyle name="Normal 57" xfId="308"/>
    <cellStyle name="Normal 58" xfId="309"/>
    <cellStyle name="Normal 59" xfId="310"/>
    <cellStyle name="Normal 6" xfId="311"/>
    <cellStyle name="Normal 60" xfId="312"/>
    <cellStyle name="Normal 61" xfId="313"/>
    <cellStyle name="Normal 62" xfId="314"/>
    <cellStyle name="Normal 63" xfId="315"/>
    <cellStyle name="Normal 64" xfId="316"/>
    <cellStyle name="Normal 65" xfId="317"/>
    <cellStyle name="Normal 66" xfId="318"/>
    <cellStyle name="Normal 67" xfId="319"/>
    <cellStyle name="Normal 68" xfId="320"/>
    <cellStyle name="Normal 69" xfId="321"/>
    <cellStyle name="Normal 7" xfId="4"/>
    <cellStyle name="Normal 70" xfId="322"/>
    <cellStyle name="Normal 71" xfId="323"/>
    <cellStyle name="Normal 72" xfId="324"/>
    <cellStyle name="Normal 73" xfId="325"/>
    <cellStyle name="Normal 74" xfId="326"/>
    <cellStyle name="Normal 74 10" xfId="327"/>
    <cellStyle name="Normal 74 11" xfId="328"/>
    <cellStyle name="Normal 74 12" xfId="329"/>
    <cellStyle name="Normal 74 13" xfId="330"/>
    <cellStyle name="Normal 74 14" xfId="331"/>
    <cellStyle name="Normal 74 15" xfId="332"/>
    <cellStyle name="Normal 74 16" xfId="333"/>
    <cellStyle name="Normal 74 17" xfId="334"/>
    <cellStyle name="Normal 74 18" xfId="335"/>
    <cellStyle name="Normal 74 19" xfId="336"/>
    <cellStyle name="Normal 74 2" xfId="337"/>
    <cellStyle name="Normal 74 20" xfId="338"/>
    <cellStyle name="Normal 74 21" xfId="339"/>
    <cellStyle name="Normal 74 22" xfId="340"/>
    <cellStyle name="Normal 74 23" xfId="341"/>
    <cellStyle name="Normal 74 24" xfId="342"/>
    <cellStyle name="Normal 74 25" xfId="343"/>
    <cellStyle name="Normal 74 26" xfId="344"/>
    <cellStyle name="Normal 74 27" xfId="345"/>
    <cellStyle name="Normal 74 27 10" xfId="346"/>
    <cellStyle name="Normal 74 27 11" xfId="347"/>
    <cellStyle name="Normal 74 27 12" xfId="348"/>
    <cellStyle name="Normal 74 27 13" xfId="349"/>
    <cellStyle name="Normal 74 27 14" xfId="350"/>
    <cellStyle name="Normal 74 27 15" xfId="351"/>
    <cellStyle name="Normal 74 27 16" xfId="352"/>
    <cellStyle name="Normal 74 27 17" xfId="353"/>
    <cellStyle name="Normal 74 27 18" xfId="354"/>
    <cellStyle name="Normal 74 27 19" xfId="355"/>
    <cellStyle name="Normal 74 27 2" xfId="356"/>
    <cellStyle name="Normal 74 27 20" xfId="357"/>
    <cellStyle name="Normal 74 27 21" xfId="358"/>
    <cellStyle name="Normal 74 27 22" xfId="359"/>
    <cellStyle name="Normal 74 27 23" xfId="360"/>
    <cellStyle name="Normal 74 27 24" xfId="361"/>
    <cellStyle name="Normal 74 27 25" xfId="362"/>
    <cellStyle name="Normal 74 27 26" xfId="363"/>
    <cellStyle name="Normal 74 27 27" xfId="364"/>
    <cellStyle name="Normal 74 27 28" xfId="365"/>
    <cellStyle name="Normal 74 27 29" xfId="366"/>
    <cellStyle name="Normal 74 27 3" xfId="367"/>
    <cellStyle name="Normal 74 27 3 10" xfId="368"/>
    <cellStyle name="Normal 74 27 3 11" xfId="369"/>
    <cellStyle name="Normal 74 27 3 12" xfId="370"/>
    <cellStyle name="Normal 74 27 3 13" xfId="371"/>
    <cellStyle name="Normal 74 27 3 14" xfId="372"/>
    <cellStyle name="Normal 74 27 3 15" xfId="373"/>
    <cellStyle name="Normal 74 27 3 16" xfId="374"/>
    <cellStyle name="Normal 74 27 3 17" xfId="375"/>
    <cellStyle name="Normal 74 27 3 18" xfId="376"/>
    <cellStyle name="Normal 74 27 3 19" xfId="377"/>
    <cellStyle name="Normal 74 27 3 2" xfId="378"/>
    <cellStyle name="Normal 74 27 3 20" xfId="379"/>
    <cellStyle name="Normal 74 27 3 21" xfId="380"/>
    <cellStyle name="Normal 74 27 3 22" xfId="381"/>
    <cellStyle name="Normal 74 27 3 23" xfId="382"/>
    <cellStyle name="Normal 74 27 3 24" xfId="383"/>
    <cellStyle name="Normal 74 27 3 25" xfId="384"/>
    <cellStyle name="Normal 74 27 3 26" xfId="385"/>
    <cellStyle name="Normal 74 27 3 27" xfId="386"/>
    <cellStyle name="Normal 74 27 3 28" xfId="387"/>
    <cellStyle name="Normal 74 27 3 29" xfId="388"/>
    <cellStyle name="Normal 74 27 3 3" xfId="389"/>
    <cellStyle name="Normal 74 27 3 30" xfId="390"/>
    <cellStyle name="Normal 74 27 3 31" xfId="391"/>
    <cellStyle name="Normal 74 27 3 32" xfId="392"/>
    <cellStyle name="Normal 74 27 3 33" xfId="393"/>
    <cellStyle name="Normal 74 27 3 34" xfId="394"/>
    <cellStyle name="Normal 74 27 3 35" xfId="395"/>
    <cellStyle name="Normal 74 27 3 36" xfId="396"/>
    <cellStyle name="Normal 74 27 3 37" xfId="397"/>
    <cellStyle name="Normal 74 27 3 38" xfId="398"/>
    <cellStyle name="Normal 74 27 3 39" xfId="399"/>
    <cellStyle name="Normal 74 27 3 4" xfId="400"/>
    <cellStyle name="Normal 74 27 3 40" xfId="401"/>
    <cellStyle name="Normal 74 27 3 41" xfId="402"/>
    <cellStyle name="Normal 74 27 3 5" xfId="403"/>
    <cellStyle name="Normal 74 27 3 6" xfId="404"/>
    <cellStyle name="Normal 74 27 3 7" xfId="405"/>
    <cellStyle name="Normal 74 27 3 8" xfId="406"/>
    <cellStyle name="Normal 74 27 3 8 10" xfId="407"/>
    <cellStyle name="Normal 74 27 3 8 11" xfId="408"/>
    <cellStyle name="Normal 74 27 3 8 12" xfId="409"/>
    <cellStyle name="Normal 74 27 3 8 13" xfId="410"/>
    <cellStyle name="Normal 74 27 3 8 14" xfId="411"/>
    <cellStyle name="Normal 74 27 3 8 15" xfId="412"/>
    <cellStyle name="Normal 74 27 3 8 16" xfId="413"/>
    <cellStyle name="Normal 74 27 3 8 17" xfId="414"/>
    <cellStyle name="Normal 74 27 3 8 18" xfId="415"/>
    <cellStyle name="Normal 74 27 3 8 19" xfId="416"/>
    <cellStyle name="Normal 74 27 3 8 2" xfId="417"/>
    <cellStyle name="Normal 74 27 3 8 20" xfId="418"/>
    <cellStyle name="Normal 74 27 3 8 21" xfId="419"/>
    <cellStyle name="Normal 74 27 3 8 22" xfId="420"/>
    <cellStyle name="Normal 74 27 3 8 23" xfId="421"/>
    <cellStyle name="Normal 74 27 3 8 24" xfId="422"/>
    <cellStyle name="Normal 74 27 3 8 25" xfId="423"/>
    <cellStyle name="Normal 74 27 3 8 26" xfId="424"/>
    <cellStyle name="Normal 74 27 3 8 27" xfId="425"/>
    <cellStyle name="Normal 74 27 3 8 28" xfId="426"/>
    <cellStyle name="Normal 74 27 3 8 29" xfId="427"/>
    <cellStyle name="Normal 74 27 3 8 3" xfId="428"/>
    <cellStyle name="Normal 74 27 3 8 30" xfId="429"/>
    <cellStyle name="Normal 74 27 3 8 31" xfId="430"/>
    <cellStyle name="Normal 74 27 3 8 32" xfId="431"/>
    <cellStyle name="Normal 74 27 3 8 33" xfId="432"/>
    <cellStyle name="Normal 74 27 3 8 34" xfId="433"/>
    <cellStyle name="Normal 74 27 3 8 4" xfId="434"/>
    <cellStyle name="Normal 74 27 3 8 5" xfId="435"/>
    <cellStyle name="Normal 74 27 3 8 6" xfId="436"/>
    <cellStyle name="Normal 74 27 3 8 7" xfId="437"/>
    <cellStyle name="Normal 74 27 3 8 8" xfId="438"/>
    <cellStyle name="Normal 74 27 3 8 9" xfId="439"/>
    <cellStyle name="Normal 74 27 3 9" xfId="440"/>
    <cellStyle name="Normal 74 27 30" xfId="441"/>
    <cellStyle name="Normal 74 27 31" xfId="442"/>
    <cellStyle name="Normal 74 27 32" xfId="443"/>
    <cellStyle name="Normal 74 27 33" xfId="444"/>
    <cellStyle name="Normal 74 27 34" xfId="445"/>
    <cellStyle name="Normal 74 27 35" xfId="446"/>
    <cellStyle name="Normal 74 27 36" xfId="447"/>
    <cellStyle name="Normal 74 27 37" xfId="448"/>
    <cellStyle name="Normal 74 27 38" xfId="449"/>
    <cellStyle name="Normal 74 27 39" xfId="450"/>
    <cellStyle name="Normal 74 27 4" xfId="451"/>
    <cellStyle name="Normal 74 27 40" xfId="452"/>
    <cellStyle name="Normal 74 27 41" xfId="453"/>
    <cellStyle name="Normal 74 27 42" xfId="454"/>
    <cellStyle name="Normal 74 27 43" xfId="455"/>
    <cellStyle name="Normal 74 27 44" xfId="456"/>
    <cellStyle name="Normal 74 27 45" xfId="457"/>
    <cellStyle name="Normal 74 27 46" xfId="458"/>
    <cellStyle name="Normal 74 27 5" xfId="459"/>
    <cellStyle name="Normal 74 27 6" xfId="460"/>
    <cellStyle name="Normal 74 27 7" xfId="461"/>
    <cellStyle name="Normal 74 27 8" xfId="462"/>
    <cellStyle name="Normal 74 27 9" xfId="463"/>
    <cellStyle name="Normal 74 28" xfId="464"/>
    <cellStyle name="Normal 74 29" xfId="465"/>
    <cellStyle name="Normal 74 3" xfId="466"/>
    <cellStyle name="Normal 74 30" xfId="467"/>
    <cellStyle name="Normal 74 31" xfId="468"/>
    <cellStyle name="Normal 74 32" xfId="469"/>
    <cellStyle name="Normal 74 33" xfId="470"/>
    <cellStyle name="Normal 74 34" xfId="471"/>
    <cellStyle name="Normal 74 35" xfId="472"/>
    <cellStyle name="Normal 74 36" xfId="473"/>
    <cellStyle name="Normal 74 37" xfId="474"/>
    <cellStyle name="Normal 74 38" xfId="475"/>
    <cellStyle name="Normal 74 39" xfId="476"/>
    <cellStyle name="Normal 74 4" xfId="477"/>
    <cellStyle name="Normal 74 40" xfId="478"/>
    <cellStyle name="Normal 74 41" xfId="479"/>
    <cellStyle name="Normal 74 42" xfId="480"/>
    <cellStyle name="Normal 74 43" xfId="481"/>
    <cellStyle name="Normal 74 44" xfId="482"/>
    <cellStyle name="Normal 74 45" xfId="483"/>
    <cellStyle name="Normal 74 46" xfId="484"/>
    <cellStyle name="Normal 74 47" xfId="485"/>
    <cellStyle name="Normal 74 48" xfId="486"/>
    <cellStyle name="Normal 74 49" xfId="487"/>
    <cellStyle name="Normal 74 5" xfId="488"/>
    <cellStyle name="Normal 74 50" xfId="489"/>
    <cellStyle name="Normal 74 51" xfId="490"/>
    <cellStyle name="Normal 74 52" xfId="491"/>
    <cellStyle name="Normal 74 53" xfId="492"/>
    <cellStyle name="Normal 74 54" xfId="493"/>
    <cellStyle name="Normal 74 55" xfId="494"/>
    <cellStyle name="Normal 74 56" xfId="495"/>
    <cellStyle name="Normal 74 57" xfId="496"/>
    <cellStyle name="Normal 74 58" xfId="497"/>
    <cellStyle name="Normal 74 59" xfId="498"/>
    <cellStyle name="Normal 74 6" xfId="499"/>
    <cellStyle name="Normal 74 60" xfId="500"/>
    <cellStyle name="Normal 74 61" xfId="501"/>
    <cellStyle name="Normal 74 62" xfId="502"/>
    <cellStyle name="Normal 74 63" xfId="503"/>
    <cellStyle name="Normal 74 64" xfId="504"/>
    <cellStyle name="Normal 74 65" xfId="505"/>
    <cellStyle name="Normal 74 66" xfId="506"/>
    <cellStyle name="Normal 74 67" xfId="507"/>
    <cellStyle name="Normal 74 68" xfId="508"/>
    <cellStyle name="Normal 74 69" xfId="509"/>
    <cellStyle name="Normal 74 7" xfId="510"/>
    <cellStyle name="Normal 74 7 10" xfId="511"/>
    <cellStyle name="Normal 74 7 11" xfId="512"/>
    <cellStyle name="Normal 74 7 12" xfId="513"/>
    <cellStyle name="Normal 74 7 13" xfId="514"/>
    <cellStyle name="Normal 74 7 14" xfId="515"/>
    <cellStyle name="Normal 74 7 15" xfId="516"/>
    <cellStyle name="Normal 74 7 16" xfId="517"/>
    <cellStyle name="Normal 74 7 17" xfId="518"/>
    <cellStyle name="Normal 74 7 18" xfId="519"/>
    <cellStyle name="Normal 74 7 18 10" xfId="520"/>
    <cellStyle name="Normal 74 7 18 11" xfId="521"/>
    <cellStyle name="Normal 74 7 18 12" xfId="522"/>
    <cellStyle name="Normal 74 7 18 13" xfId="523"/>
    <cellStyle name="Normal 74 7 18 14" xfId="524"/>
    <cellStyle name="Normal 74 7 18 15" xfId="525"/>
    <cellStyle name="Normal 74 7 18 16" xfId="526"/>
    <cellStyle name="Normal 74 7 18 17" xfId="527"/>
    <cellStyle name="Normal 74 7 18 18" xfId="528"/>
    <cellStyle name="Normal 74 7 18 19" xfId="529"/>
    <cellStyle name="Normal 74 7 18 2" xfId="530"/>
    <cellStyle name="Normal 74 7 18 20" xfId="531"/>
    <cellStyle name="Normal 74 7 18 21" xfId="532"/>
    <cellStyle name="Normal 74 7 18 22" xfId="533"/>
    <cellStyle name="Normal 74 7 18 23" xfId="534"/>
    <cellStyle name="Normal 74 7 18 24" xfId="535"/>
    <cellStyle name="Normal 74 7 18 25" xfId="536"/>
    <cellStyle name="Normal 74 7 18 26" xfId="537"/>
    <cellStyle name="Normal 74 7 18 27" xfId="538"/>
    <cellStyle name="Normal 74 7 18 28" xfId="539"/>
    <cellStyle name="Normal 74 7 18 29" xfId="540"/>
    <cellStyle name="Normal 74 7 18 3" xfId="541"/>
    <cellStyle name="Normal 74 7 18 30" xfId="542"/>
    <cellStyle name="Normal 74 7 18 31" xfId="543"/>
    <cellStyle name="Normal 74 7 18 32" xfId="544"/>
    <cellStyle name="Normal 74 7 18 33" xfId="545"/>
    <cellStyle name="Normal 74 7 18 34" xfId="546"/>
    <cellStyle name="Normal 74 7 18 35" xfId="547"/>
    <cellStyle name="Normal 74 7 18 36" xfId="548"/>
    <cellStyle name="Normal 74 7 18 37" xfId="549"/>
    <cellStyle name="Normal 74 7 18 38" xfId="550"/>
    <cellStyle name="Normal 74 7 18 39" xfId="551"/>
    <cellStyle name="Normal 74 7 18 4" xfId="552"/>
    <cellStyle name="Normal 74 7 18 40" xfId="553"/>
    <cellStyle name="Normal 74 7 18 41" xfId="554"/>
    <cellStyle name="Normal 74 7 18 42" xfId="555"/>
    <cellStyle name="Normal 74 7 18 5" xfId="556"/>
    <cellStyle name="Normal 74 7 18 6" xfId="557"/>
    <cellStyle name="Normal 74 7 18 7" xfId="558"/>
    <cellStyle name="Normal 74 7 18 8" xfId="559"/>
    <cellStyle name="Normal 74 7 18 9" xfId="560"/>
    <cellStyle name="Normal 74 7 19" xfId="561"/>
    <cellStyle name="Normal 74 7 2" xfId="562"/>
    <cellStyle name="Normal 74 7 20" xfId="563"/>
    <cellStyle name="Normal 74 7 21" xfId="564"/>
    <cellStyle name="Normal 74 7 22" xfId="565"/>
    <cellStyle name="Normal 74 7 23" xfId="566"/>
    <cellStyle name="Normal 74 7 24" xfId="567"/>
    <cellStyle name="Normal 74 7 25" xfId="568"/>
    <cellStyle name="Normal 74 7 26" xfId="569"/>
    <cellStyle name="Normal 74 7 27" xfId="570"/>
    <cellStyle name="Normal 74 7 28" xfId="571"/>
    <cellStyle name="Normal 74 7 29" xfId="572"/>
    <cellStyle name="Normal 74 7 3" xfId="573"/>
    <cellStyle name="Normal 74 7 30" xfId="574"/>
    <cellStyle name="Normal 74 7 31" xfId="575"/>
    <cellStyle name="Normal 74 7 32" xfId="576"/>
    <cellStyle name="Normal 74 7 33" xfId="577"/>
    <cellStyle name="Normal 74 7 34" xfId="578"/>
    <cellStyle name="Normal 74 7 35" xfId="579"/>
    <cellStyle name="Normal 74 7 36" xfId="580"/>
    <cellStyle name="Normal 74 7 37" xfId="581"/>
    <cellStyle name="Normal 74 7 38" xfId="582"/>
    <cellStyle name="Normal 74 7 39" xfId="583"/>
    <cellStyle name="Normal 74 7 4" xfId="584"/>
    <cellStyle name="Normal 74 7 40" xfId="585"/>
    <cellStyle name="Normal 74 7 41" xfId="586"/>
    <cellStyle name="Normal 74 7 42" xfId="587"/>
    <cellStyle name="Normal 74 7 43" xfId="588"/>
    <cellStyle name="Normal 74 7 44" xfId="589"/>
    <cellStyle name="Normal 74 7 45" xfId="590"/>
    <cellStyle name="Normal 74 7 46" xfId="591"/>
    <cellStyle name="Normal 74 7 47" xfId="592"/>
    <cellStyle name="Normal 74 7 48" xfId="593"/>
    <cellStyle name="Normal 74 7 49" xfId="594"/>
    <cellStyle name="Normal 74 7 5" xfId="595"/>
    <cellStyle name="Normal 74 7 50" xfId="596"/>
    <cellStyle name="Normal 74 7 51" xfId="597"/>
    <cellStyle name="Normal 74 7 52" xfId="598"/>
    <cellStyle name="Normal 74 7 53" xfId="599"/>
    <cellStyle name="Normal 74 7 54" xfId="600"/>
    <cellStyle name="Normal 74 7 55" xfId="601"/>
    <cellStyle name="Normal 74 7 56" xfId="602"/>
    <cellStyle name="Normal 74 7 57" xfId="603"/>
    <cellStyle name="Normal 74 7 58" xfId="604"/>
    <cellStyle name="Normal 74 7 59" xfId="605"/>
    <cellStyle name="Normal 74 7 6" xfId="606"/>
    <cellStyle name="Normal 74 7 60" xfId="607"/>
    <cellStyle name="Normal 74 7 61" xfId="608"/>
    <cellStyle name="Normal 74 7 62" xfId="609"/>
    <cellStyle name="Normal 74 7 63" xfId="610"/>
    <cellStyle name="Normal 74 7 7" xfId="611"/>
    <cellStyle name="Normal 74 7 8" xfId="612"/>
    <cellStyle name="Normal 74 7 9" xfId="613"/>
    <cellStyle name="Normal 74 70" xfId="614"/>
    <cellStyle name="Normal 74 71" xfId="615"/>
    <cellStyle name="Normal 74 72" xfId="616"/>
    <cellStyle name="Normal 74 8" xfId="617"/>
    <cellStyle name="Normal 74 9" xfId="618"/>
    <cellStyle name="Normal 75" xfId="619"/>
    <cellStyle name="Normal 76" xfId="620"/>
    <cellStyle name="Normal 77" xfId="621"/>
    <cellStyle name="Normal 78" xfId="622"/>
    <cellStyle name="Normal 79" xfId="623"/>
    <cellStyle name="Normal 8" xfId="624"/>
    <cellStyle name="Normal 80" xfId="625"/>
    <cellStyle name="Normal 81" xfId="626"/>
    <cellStyle name="Normal 82" xfId="627"/>
    <cellStyle name="Normal 83" xfId="628"/>
    <cellStyle name="Normal 84" xfId="629"/>
    <cellStyle name="Normal 85" xfId="630"/>
    <cellStyle name="Normal 86" xfId="631"/>
    <cellStyle name="Normal 87" xfId="632"/>
    <cellStyle name="Normal 88" xfId="633"/>
    <cellStyle name="Normal 89" xfId="634"/>
    <cellStyle name="Normal 9" xfId="635"/>
    <cellStyle name="Normal 90" xfId="636"/>
    <cellStyle name="Normal 91" xfId="637"/>
    <cellStyle name="Normal 92" xfId="638"/>
    <cellStyle name="Normal 93" xfId="639"/>
    <cellStyle name="Normal 94" xfId="640"/>
    <cellStyle name="Normal 95" xfId="641"/>
    <cellStyle name="Normal 96" xfId="642"/>
    <cellStyle name="Normal 97" xfId="643"/>
    <cellStyle name="Normal 98" xfId="644"/>
    <cellStyle name="Normal 99" xfId="645"/>
    <cellStyle name="Note 2" xfId="646"/>
    <cellStyle name="Note 2 2" xfId="796"/>
    <cellStyle name="Output 2" xfId="647"/>
    <cellStyle name="Percent" xfId="5" builtinId="5"/>
    <cellStyle name="Percent 10" xfId="648"/>
    <cellStyle name="Percent 100" xfId="649"/>
    <cellStyle name="Percent 101" xfId="650"/>
    <cellStyle name="Percent 102" xfId="651"/>
    <cellStyle name="Percent 103" xfId="652"/>
    <cellStyle name="Percent 104" xfId="653"/>
    <cellStyle name="Percent 105" xfId="654"/>
    <cellStyle name="Percent 106" xfId="655"/>
    <cellStyle name="Percent 107" xfId="656"/>
    <cellStyle name="Percent 108" xfId="657"/>
    <cellStyle name="Percent 109" xfId="658"/>
    <cellStyle name="Percent 11" xfId="659"/>
    <cellStyle name="Percent 110" xfId="660"/>
    <cellStyle name="Percent 111" xfId="661"/>
    <cellStyle name="Percent 112" xfId="797"/>
    <cellStyle name="Percent 12" xfId="662"/>
    <cellStyle name="Percent 13" xfId="663"/>
    <cellStyle name="Percent 14" xfId="664"/>
    <cellStyle name="Percent 15" xfId="665"/>
    <cellStyle name="Percent 16" xfId="666"/>
    <cellStyle name="Percent 17" xfId="667"/>
    <cellStyle name="Percent 18" xfId="668"/>
    <cellStyle name="Percent 19" xfId="669"/>
    <cellStyle name="Percent 2" xfId="670"/>
    <cellStyle name="Percent 2 2" xfId="798"/>
    <cellStyle name="Percent 20" xfId="671"/>
    <cellStyle name="Percent 21" xfId="672"/>
    <cellStyle name="Percent 22" xfId="673"/>
    <cellStyle name="Percent 23" xfId="674"/>
    <cellStyle name="Percent 24" xfId="675"/>
    <cellStyle name="Percent 25" xfId="676"/>
    <cellStyle name="Percent 26" xfId="677"/>
    <cellStyle name="Percent 27" xfId="678"/>
    <cellStyle name="Percent 28" xfId="679"/>
    <cellStyle name="Percent 29" xfId="680"/>
    <cellStyle name="Percent 3" xfId="681"/>
    <cellStyle name="Percent 30" xfId="682"/>
    <cellStyle name="Percent 31" xfId="683"/>
    <cellStyle name="Percent 32" xfId="684"/>
    <cellStyle name="Percent 33" xfId="685"/>
    <cellStyle name="Percent 34" xfId="686"/>
    <cellStyle name="Percent 35" xfId="687"/>
    <cellStyle name="Percent 36" xfId="688"/>
    <cellStyle name="Percent 37" xfId="689"/>
    <cellStyle name="Percent 38" xfId="690"/>
    <cellStyle name="Percent 39" xfId="691"/>
    <cellStyle name="Percent 4" xfId="692"/>
    <cellStyle name="Percent 40" xfId="693"/>
    <cellStyle name="Percent 41" xfId="694"/>
    <cellStyle name="Percent 42" xfId="695"/>
    <cellStyle name="Percent 43" xfId="696"/>
    <cellStyle name="Percent 44" xfId="697"/>
    <cellStyle name="Percent 45" xfId="698"/>
    <cellStyle name="Percent 46" xfId="699"/>
    <cellStyle name="Percent 47" xfId="700"/>
    <cellStyle name="Percent 48" xfId="701"/>
    <cellStyle name="Percent 49" xfId="702"/>
    <cellStyle name="Percent 5" xfId="703"/>
    <cellStyle name="Percent 50" xfId="704"/>
    <cellStyle name="Percent 51" xfId="705"/>
    <cellStyle name="Percent 52" xfId="706"/>
    <cellStyle name="Percent 53" xfId="707"/>
    <cellStyle name="Percent 54" xfId="708"/>
    <cellStyle name="Percent 55" xfId="709"/>
    <cellStyle name="Percent 56" xfId="710"/>
    <cellStyle name="Percent 57" xfId="711"/>
    <cellStyle name="Percent 58" xfId="712"/>
    <cellStyle name="Percent 59" xfId="713"/>
    <cellStyle name="Percent 6" xfId="714"/>
    <cellStyle name="Percent 60" xfId="715"/>
    <cellStyle name="Percent 61" xfId="716"/>
    <cellStyle name="Percent 62" xfId="717"/>
    <cellStyle name="Percent 63" xfId="718"/>
    <cellStyle name="Percent 64" xfId="719"/>
    <cellStyle name="Percent 65" xfId="720"/>
    <cellStyle name="Percent 66" xfId="721"/>
    <cellStyle name="Percent 67" xfId="722"/>
    <cellStyle name="Percent 68" xfId="723"/>
    <cellStyle name="Percent 69" xfId="724"/>
    <cellStyle name="Percent 7" xfId="725"/>
    <cellStyle name="Percent 70" xfId="726"/>
    <cellStyle name="Percent 71" xfId="727"/>
    <cellStyle name="Percent 72" xfId="728"/>
    <cellStyle name="Percent 73" xfId="729"/>
    <cellStyle name="Percent 74" xfId="730"/>
    <cellStyle name="Percent 75" xfId="731"/>
    <cellStyle name="Percent 76" xfId="732"/>
    <cellStyle name="Percent 77" xfId="733"/>
    <cellStyle name="Percent 78" xfId="734"/>
    <cellStyle name="Percent 79" xfId="735"/>
    <cellStyle name="Percent 8" xfId="736"/>
    <cellStyle name="Percent 80" xfId="737"/>
    <cellStyle name="Percent 81" xfId="738"/>
    <cellStyle name="Percent 82" xfId="739"/>
    <cellStyle name="Percent 83" xfId="740"/>
    <cellStyle name="Percent 84" xfId="741"/>
    <cellStyle name="Percent 85" xfId="742"/>
    <cellStyle name="Percent 86" xfId="743"/>
    <cellStyle name="Percent 87" xfId="744"/>
    <cellStyle name="Percent 88" xfId="745"/>
    <cellStyle name="Percent 89" xfId="746"/>
    <cellStyle name="Percent 9" xfId="747"/>
    <cellStyle name="Percent 90" xfId="748"/>
    <cellStyle name="Percent 91" xfId="749"/>
    <cellStyle name="Percent 92" xfId="750"/>
    <cellStyle name="Percent 93" xfId="751"/>
    <cellStyle name="Percent 94" xfId="752"/>
    <cellStyle name="Percent 95" xfId="753"/>
    <cellStyle name="Percent 96" xfId="754"/>
    <cellStyle name="Percent 97" xfId="755"/>
    <cellStyle name="Percent 98" xfId="756"/>
    <cellStyle name="Percent 99" xfId="757"/>
    <cellStyle name="Reset  - Style7" xfId="758"/>
    <cellStyle name="Table  - Style6" xfId="759"/>
    <cellStyle name="Title  - Style1" xfId="760"/>
    <cellStyle name="Title 2" xfId="761"/>
    <cellStyle name="Total 2" xfId="762"/>
    <cellStyle name="TotCol - Style5" xfId="763"/>
    <cellStyle name="TotRow - Style4" xfId="764"/>
    <cellStyle name="Warning Text 2" xfId="765"/>
  </cellStyles>
  <dxfs count="219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3943350</xdr:colOff>
      <xdr:row>0</xdr:row>
      <xdr:rowOff>152400</xdr:rowOff>
    </xdr:from>
    <xdr:to>
      <xdr:col>2</xdr:col>
      <xdr:colOff>4505325</xdr:colOff>
      <xdr:row>4</xdr:row>
      <xdr:rowOff>104775</xdr:rowOff>
    </xdr:to>
    <xdr:pic>
      <xdr:nvPicPr>
        <xdr:cNvPr id="1314" name="Picture 1" descr="new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19850" y="152400"/>
          <a:ext cx="561975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133350</xdr:colOff>
      <xdr:row>0</xdr:row>
      <xdr:rowOff>38100</xdr:rowOff>
    </xdr:from>
    <xdr:to>
      <xdr:col>1</xdr:col>
      <xdr:colOff>866775</xdr:colOff>
      <xdr:row>0</xdr:row>
      <xdr:rowOff>1266825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85775" y="38100"/>
          <a:ext cx="733425" cy="1228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952500</xdr:colOff>
      <xdr:row>0</xdr:row>
      <xdr:rowOff>95250</xdr:rowOff>
    </xdr:from>
    <xdr:to>
      <xdr:col>18</xdr:col>
      <xdr:colOff>152400</xdr:colOff>
      <xdr:row>0</xdr:row>
      <xdr:rowOff>1514475</xdr:rowOff>
    </xdr:to>
    <xdr:pic>
      <xdr:nvPicPr>
        <xdr:cNvPr id="2" name="Picture 1" descr="POWERGRID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3888700" y="95250"/>
          <a:ext cx="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my%20OS%20backup\2014\1407%20July%202014\Availability%20calculation%20work\MAY14_TRAVL_POWERGRID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IL-ALL"/>
      <sheetName val="Base Data"/>
      <sheetName val="Sample (2)"/>
      <sheetName val="Trippings"/>
      <sheetName val="TRAVL"/>
      <sheetName val="Help"/>
      <sheetName val="category code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G2" t="e">
            <v>#REF!</v>
          </cell>
        </row>
      </sheetData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4.bin"/><Relationship Id="rId4" Type="http://schemas.openxmlformats.org/officeDocument/2006/relationships/comments" Target="../comments3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Relationship Id="rId5" Type="http://schemas.openxmlformats.org/officeDocument/2006/relationships/comments" Target="../comments1.xml"/><Relationship Id="rId4" Type="http://schemas.openxmlformats.org/officeDocument/2006/relationships/oleObject" Target="../embeddings/oleObject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BE181"/>
  <sheetViews>
    <sheetView view="pageBreakPreview" topLeftCell="A13" zoomScale="50" workbookViewId="0">
      <selection activeCell="I21" sqref="I21"/>
    </sheetView>
  </sheetViews>
  <sheetFormatPr defaultRowHeight="15"/>
  <cols>
    <col min="1" max="1" width="7.5703125" style="14" customWidth="1"/>
    <col min="2" max="2" width="18.140625" style="14" customWidth="1"/>
    <col min="3" max="3" width="66" style="13" customWidth="1"/>
    <col min="4" max="4" width="18.5703125" style="12" customWidth="1"/>
    <col min="5" max="5" width="14.140625" style="12" customWidth="1"/>
    <col min="6" max="6" width="19" style="12" customWidth="1"/>
    <col min="7" max="7" width="18.5703125" style="12" customWidth="1"/>
    <col min="8" max="8" width="21.5703125" style="12" customWidth="1"/>
    <col min="9" max="9" width="15.85546875" style="12" customWidth="1"/>
    <col min="10" max="10" width="15.28515625" style="12" customWidth="1"/>
    <col min="11" max="11" width="22.42578125" style="12" customWidth="1"/>
    <col min="12" max="12" width="13.85546875" style="12" customWidth="1"/>
    <col min="13" max="13" width="65.28515625" style="15" customWidth="1"/>
    <col min="14" max="14" width="23.28515625" style="12" customWidth="1"/>
    <col min="15" max="15" width="21.7109375" style="12" customWidth="1"/>
    <col min="16" max="16384" width="9.140625" style="13"/>
  </cols>
  <sheetData>
    <row r="1" spans="1:24" ht="25.5">
      <c r="A1" s="449" t="s">
        <v>258</v>
      </c>
      <c r="B1" s="450"/>
      <c r="C1" s="450"/>
      <c r="D1" s="450"/>
      <c r="E1" s="450"/>
      <c r="F1" s="450"/>
      <c r="G1" s="450"/>
      <c r="H1" s="450"/>
      <c r="I1" s="450"/>
      <c r="J1" s="450"/>
      <c r="K1" s="450"/>
      <c r="L1" s="450"/>
      <c r="M1" s="450"/>
      <c r="N1" s="450"/>
      <c r="O1" s="450"/>
    </row>
    <row r="2" spans="1:24" ht="15" customHeight="1" thickBot="1">
      <c r="A2" s="28"/>
    </row>
    <row r="3" spans="1:24" s="29" customFormat="1" ht="18.75" customHeight="1">
      <c r="A3" s="451" t="s">
        <v>154</v>
      </c>
      <c r="B3" s="453" t="s">
        <v>0</v>
      </c>
      <c r="C3" s="455" t="s">
        <v>158</v>
      </c>
      <c r="D3" s="457" t="s">
        <v>198</v>
      </c>
      <c r="E3" s="457" t="s">
        <v>199</v>
      </c>
      <c r="F3" s="457" t="s">
        <v>200</v>
      </c>
      <c r="G3" s="457" t="s">
        <v>201</v>
      </c>
      <c r="H3" s="442" t="s">
        <v>202</v>
      </c>
      <c r="I3" s="442" t="s">
        <v>203</v>
      </c>
      <c r="J3" s="442"/>
      <c r="K3" s="442" t="s">
        <v>204</v>
      </c>
      <c r="L3" s="444" t="s">
        <v>205</v>
      </c>
      <c r="M3" s="446" t="s">
        <v>89</v>
      </c>
      <c r="N3" s="446" t="s">
        <v>155</v>
      </c>
      <c r="O3" s="448"/>
    </row>
    <row r="4" spans="1:24" s="29" customFormat="1" ht="30.75" customHeight="1" thickBot="1">
      <c r="A4" s="452"/>
      <c r="B4" s="454"/>
      <c r="C4" s="456"/>
      <c r="D4" s="458"/>
      <c r="E4" s="458"/>
      <c r="F4" s="458"/>
      <c r="G4" s="458"/>
      <c r="H4" s="443"/>
      <c r="I4" s="16" t="s">
        <v>206</v>
      </c>
      <c r="J4" s="16" t="s">
        <v>207</v>
      </c>
      <c r="K4" s="443"/>
      <c r="L4" s="445"/>
      <c r="M4" s="447"/>
      <c r="N4" s="234" t="s">
        <v>156</v>
      </c>
      <c r="O4" s="235" t="s">
        <v>157</v>
      </c>
    </row>
    <row r="5" spans="1:24" s="75" customFormat="1" ht="45.75" customHeight="1">
      <c r="A5" s="72">
        <v>1</v>
      </c>
      <c r="B5" s="77">
        <v>904070</v>
      </c>
      <c r="C5" s="78" t="s">
        <v>208</v>
      </c>
      <c r="D5" s="82">
        <v>40658</v>
      </c>
      <c r="E5" s="83">
        <v>0.70208333333333339</v>
      </c>
      <c r="F5" s="82">
        <v>40658</v>
      </c>
      <c r="G5" s="83">
        <v>0.70208333333333339</v>
      </c>
      <c r="H5" s="233" t="str">
        <f t="shared" ref="H5:H11" si="0">IF((RIGHT(L5,1)="T"),F5+G5-D5-E5,"-")</f>
        <v>-</v>
      </c>
      <c r="I5" s="233" t="str">
        <f t="shared" ref="I5:I11" si="1">IF((RIGHT(M5,1)="U"),F5+G5-D5-E5,"-")</f>
        <v>-</v>
      </c>
      <c r="J5" s="233" t="str">
        <f t="shared" ref="J5:J11" si="2">IF((RIGHT(L5,1)="C"),F5+G5-D5-E5,"-")</f>
        <v>-</v>
      </c>
      <c r="K5" s="233">
        <f>IF((RIGHT(L6,1)="D"),F6+G6-D6-E6,"-")</f>
        <v>9.702239012199243E-13</v>
      </c>
      <c r="L5" s="49" t="s">
        <v>8</v>
      </c>
      <c r="M5" s="241" t="s">
        <v>197</v>
      </c>
      <c r="N5" s="242" t="s">
        <v>209</v>
      </c>
      <c r="O5" s="84"/>
      <c r="P5" s="236"/>
      <c r="Q5" s="237"/>
      <c r="R5" s="237"/>
      <c r="S5" s="237"/>
      <c r="V5" s="74"/>
      <c r="W5" s="74"/>
    </row>
    <row r="6" spans="1:24" s="75" customFormat="1" ht="45" customHeight="1">
      <c r="A6" s="76">
        <v>2</v>
      </c>
      <c r="B6" s="77">
        <v>904078</v>
      </c>
      <c r="C6" s="78" t="s">
        <v>210</v>
      </c>
      <c r="D6" s="79">
        <v>40659</v>
      </c>
      <c r="E6" s="86">
        <v>0.74583333333333324</v>
      </c>
      <c r="F6" s="79">
        <v>40659</v>
      </c>
      <c r="G6" s="86">
        <v>0.74583333333333324</v>
      </c>
      <c r="H6" s="233" t="str">
        <f t="shared" si="0"/>
        <v>-</v>
      </c>
      <c r="I6" s="233" t="str">
        <f t="shared" si="1"/>
        <v>-</v>
      </c>
      <c r="J6" s="233" t="str">
        <f t="shared" si="2"/>
        <v>-</v>
      </c>
      <c r="K6" s="233">
        <f>IF((RIGHT(L7,1)="D"),F7+G7-D7-E7,"-")</f>
        <v>-3.2337466038256935E-12</v>
      </c>
      <c r="L6" s="49" t="s">
        <v>8</v>
      </c>
      <c r="M6" s="106" t="s">
        <v>196</v>
      </c>
      <c r="N6" s="70" t="s">
        <v>211</v>
      </c>
      <c r="O6" s="89"/>
      <c r="P6" s="236"/>
      <c r="Q6" s="237"/>
      <c r="R6" s="237"/>
      <c r="S6" s="237"/>
      <c r="V6" s="74"/>
      <c r="W6" s="74"/>
    </row>
    <row r="7" spans="1:24" s="75" customFormat="1" ht="44.25" customHeight="1">
      <c r="A7" s="76">
        <v>3</v>
      </c>
      <c r="B7" s="77">
        <v>905010</v>
      </c>
      <c r="C7" s="78" t="s">
        <v>226</v>
      </c>
      <c r="D7" s="79">
        <v>40665</v>
      </c>
      <c r="E7" s="90">
        <v>0.62847222222222221</v>
      </c>
      <c r="F7" s="79">
        <v>40665</v>
      </c>
      <c r="G7" s="90">
        <v>0.62847222222222221</v>
      </c>
      <c r="H7" s="233" t="str">
        <f t="shared" si="0"/>
        <v>-</v>
      </c>
      <c r="I7" s="233" t="str">
        <f t="shared" si="1"/>
        <v>-</v>
      </c>
      <c r="J7" s="233" t="str">
        <f t="shared" si="2"/>
        <v>-</v>
      </c>
      <c r="K7" s="233">
        <f>IF((RIGHT(L7,1)="D"),F7+G7-D7-E7,"-")</f>
        <v>-3.2337466038256935E-12</v>
      </c>
      <c r="L7" s="68" t="s">
        <v>8</v>
      </c>
      <c r="M7" s="69" t="s">
        <v>212</v>
      </c>
      <c r="N7" s="55" t="s">
        <v>213</v>
      </c>
      <c r="O7" s="93"/>
      <c r="P7" s="236"/>
      <c r="Q7" s="237"/>
      <c r="R7" s="237"/>
      <c r="S7" s="237"/>
      <c r="V7" s="74"/>
      <c r="W7" s="74"/>
    </row>
    <row r="8" spans="1:24" s="75" customFormat="1" ht="27" customHeight="1">
      <c r="A8" s="85">
        <v>4</v>
      </c>
      <c r="B8" s="77">
        <v>905019</v>
      </c>
      <c r="C8" s="78" t="s">
        <v>225</v>
      </c>
      <c r="D8" s="79">
        <v>40670</v>
      </c>
      <c r="E8" s="90">
        <v>0.40347222222222223</v>
      </c>
      <c r="F8" s="79">
        <v>40670</v>
      </c>
      <c r="G8" s="90">
        <v>0.40347222222222223</v>
      </c>
      <c r="H8" s="233" t="str">
        <f t="shared" si="0"/>
        <v>-</v>
      </c>
      <c r="I8" s="233" t="str">
        <f t="shared" si="1"/>
        <v>-</v>
      </c>
      <c r="J8" s="233" t="str">
        <f t="shared" si="2"/>
        <v>-</v>
      </c>
      <c r="K8" s="233">
        <f>IF((RIGHT(L8,1)="D"),F8+G8-D8-E8,"-")</f>
        <v>-1.7785772854495008E-12</v>
      </c>
      <c r="L8" s="68" t="s">
        <v>8</v>
      </c>
      <c r="M8" s="106" t="s">
        <v>196</v>
      </c>
      <c r="N8" s="68" t="s">
        <v>214</v>
      </c>
      <c r="O8" s="96"/>
      <c r="P8" s="236"/>
      <c r="Q8" s="237"/>
      <c r="R8" s="237"/>
      <c r="S8" s="237"/>
    </row>
    <row r="9" spans="1:24" s="75" customFormat="1" ht="51.75" customHeight="1">
      <c r="A9" s="85">
        <v>5</v>
      </c>
      <c r="B9" s="111">
        <v>905114</v>
      </c>
      <c r="C9" s="78" t="s">
        <v>228</v>
      </c>
      <c r="D9" s="79">
        <v>40693</v>
      </c>
      <c r="E9" s="112">
        <v>0.47916666666666669</v>
      </c>
      <c r="F9" s="79">
        <v>40693</v>
      </c>
      <c r="G9" s="112">
        <v>0.47916666666666669</v>
      </c>
      <c r="H9" s="233" t="str">
        <f t="shared" si="0"/>
        <v>-</v>
      </c>
      <c r="I9" s="233" t="str">
        <f t="shared" si="1"/>
        <v>-</v>
      </c>
      <c r="J9" s="233" t="str">
        <f t="shared" si="2"/>
        <v>-</v>
      </c>
      <c r="K9" s="233">
        <f>IF((RIGHT(L9,1)="D"),F9+G9-D9-E9,"-")</f>
        <v>-2.4253377084448857E-12</v>
      </c>
      <c r="L9" s="105" t="s">
        <v>8</v>
      </c>
      <c r="M9" s="106" t="s">
        <v>196</v>
      </c>
      <c r="N9" s="55" t="s">
        <v>217</v>
      </c>
      <c r="O9" s="89"/>
      <c r="P9" s="236"/>
      <c r="Q9" s="237"/>
      <c r="R9" s="237"/>
      <c r="S9" s="237"/>
      <c r="V9" s="94"/>
      <c r="W9" s="95"/>
      <c r="X9" s="95"/>
    </row>
    <row r="10" spans="1:24" s="75" customFormat="1" ht="33.75" customHeight="1">
      <c r="A10" s="85">
        <v>6</v>
      </c>
      <c r="B10" s="92">
        <v>906020</v>
      </c>
      <c r="C10" s="78" t="s">
        <v>227</v>
      </c>
      <c r="D10" s="79">
        <v>40698</v>
      </c>
      <c r="E10" s="90">
        <v>0.21319444444444444</v>
      </c>
      <c r="F10" s="79">
        <v>40698</v>
      </c>
      <c r="G10" s="90">
        <v>0.21319444444444444</v>
      </c>
      <c r="H10" s="233" t="str">
        <f t="shared" si="0"/>
        <v>-</v>
      </c>
      <c r="I10" s="233" t="str">
        <f t="shared" si="1"/>
        <v>-</v>
      </c>
      <c r="J10" s="233" t="str">
        <f t="shared" si="2"/>
        <v>-</v>
      </c>
      <c r="K10" s="233">
        <f>IF((RIGHT(L10,1)="D"),F10+G10-D10-E10,"-")</f>
        <v>-3.5571268153233859E-12</v>
      </c>
      <c r="L10" s="49" t="s">
        <v>8</v>
      </c>
      <c r="M10" s="69" t="s">
        <v>196</v>
      </c>
      <c r="N10" s="70" t="s">
        <v>221</v>
      </c>
      <c r="O10" s="89"/>
      <c r="P10" s="236"/>
      <c r="Q10" s="237"/>
      <c r="R10" s="237"/>
      <c r="S10" s="237"/>
      <c r="V10" s="94"/>
      <c r="W10" s="95"/>
      <c r="X10" s="95"/>
    </row>
    <row r="11" spans="1:24" s="45" customFormat="1" ht="40.5" customHeight="1">
      <c r="A11" s="97">
        <v>7</v>
      </c>
      <c r="B11" s="92">
        <v>906042</v>
      </c>
      <c r="C11" s="78" t="s">
        <v>218</v>
      </c>
      <c r="D11" s="140">
        <v>40702</v>
      </c>
      <c r="E11" s="90">
        <v>0.76180555555555562</v>
      </c>
      <c r="F11" s="140">
        <v>40702</v>
      </c>
      <c r="G11" s="90">
        <v>0.76180555555555562</v>
      </c>
      <c r="H11" s="233" t="str">
        <f t="shared" si="0"/>
        <v>-</v>
      </c>
      <c r="I11" s="233" t="str">
        <f t="shared" si="1"/>
        <v>-</v>
      </c>
      <c r="J11" s="233">
        <f t="shared" si="2"/>
        <v>2.1018742302203464E-12</v>
      </c>
      <c r="K11" s="233" t="str">
        <f>IF((RIGHT(L11,1)="D"),F11+G11-D11-E11,"-")</f>
        <v>-</v>
      </c>
      <c r="L11" s="49" t="s">
        <v>34</v>
      </c>
      <c r="M11" s="69" t="s">
        <v>239</v>
      </c>
      <c r="N11" s="70"/>
      <c r="O11" s="89"/>
      <c r="P11" s="236"/>
      <c r="Q11" s="237"/>
      <c r="R11" s="237"/>
      <c r="S11" s="237"/>
      <c r="V11" s="101"/>
      <c r="W11" s="102"/>
      <c r="X11" s="102"/>
    </row>
    <row r="12" spans="1:24" s="45" customFormat="1" ht="46.5" customHeight="1">
      <c r="A12" s="103">
        <v>8</v>
      </c>
      <c r="B12" s="92">
        <v>906048</v>
      </c>
      <c r="C12" s="78" t="s">
        <v>222</v>
      </c>
      <c r="D12" s="140">
        <v>40703</v>
      </c>
      <c r="E12" s="90">
        <v>0.14722222222222223</v>
      </c>
      <c r="F12" s="140">
        <v>40703</v>
      </c>
      <c r="G12" s="90">
        <v>0.14722222222222223</v>
      </c>
      <c r="H12" s="233" t="str">
        <f t="shared" ref="H12:H18" si="3">IF((RIGHT(L12,1)="T"),F12+G12-D12-E12,"-")</f>
        <v>-</v>
      </c>
      <c r="I12" s="233" t="str">
        <f t="shared" ref="I12:I18" si="4">IF((RIGHT(M12,1)="U"),F12+G12-D12-E12,"-")</f>
        <v>-</v>
      </c>
      <c r="J12" s="233" t="str">
        <f t="shared" ref="J12:J18" si="5">IF((RIGHT(L12,1)="C"),F12+G12-D12-E12,"-")</f>
        <v>-</v>
      </c>
      <c r="K12" s="233">
        <f t="shared" ref="K12:K18" si="6">IF((RIGHT(L12,1)="D"),F12+G12-D12-E12,"-")</f>
        <v>-3.2338021149769247E-13</v>
      </c>
      <c r="L12" s="49" t="s">
        <v>8</v>
      </c>
      <c r="M12" s="69" t="s">
        <v>219</v>
      </c>
      <c r="N12" s="70" t="s">
        <v>223</v>
      </c>
      <c r="O12" s="89"/>
      <c r="P12" s="236"/>
      <c r="Q12" s="237"/>
      <c r="R12" s="237"/>
      <c r="S12" s="237"/>
      <c r="V12" s="101"/>
      <c r="W12" s="102"/>
      <c r="X12" s="102"/>
    </row>
    <row r="13" spans="1:24" s="108" customFormat="1" ht="46.5" customHeight="1">
      <c r="A13" s="103">
        <v>9</v>
      </c>
      <c r="B13" s="92">
        <v>906068</v>
      </c>
      <c r="C13" s="78" t="s">
        <v>230</v>
      </c>
      <c r="D13" s="79">
        <v>40709</v>
      </c>
      <c r="E13" s="90">
        <v>0.25</v>
      </c>
      <c r="F13" s="79">
        <v>40709</v>
      </c>
      <c r="G13" s="90">
        <v>0.25</v>
      </c>
      <c r="H13" s="233" t="str">
        <f t="shared" si="3"/>
        <v>-</v>
      </c>
      <c r="I13" s="233" t="str">
        <f t="shared" si="4"/>
        <v>-</v>
      </c>
      <c r="J13" s="233">
        <f t="shared" si="5"/>
        <v>0</v>
      </c>
      <c r="K13" s="233" t="str">
        <f t="shared" si="6"/>
        <v>-</v>
      </c>
      <c r="L13" s="49" t="s">
        <v>7</v>
      </c>
      <c r="M13" s="44" t="s">
        <v>233</v>
      </c>
      <c r="N13" s="70"/>
      <c r="O13" s="89"/>
      <c r="P13" s="236"/>
      <c r="Q13" s="237"/>
      <c r="R13" s="237"/>
      <c r="S13" s="237"/>
      <c r="V13" s="101"/>
      <c r="W13" s="102"/>
      <c r="X13" s="102"/>
    </row>
    <row r="14" spans="1:24" s="108" customFormat="1" ht="30" customHeight="1">
      <c r="A14" s="103">
        <v>10</v>
      </c>
      <c r="B14" s="92">
        <v>906069</v>
      </c>
      <c r="C14" s="78" t="s">
        <v>232</v>
      </c>
      <c r="D14" s="79">
        <v>40709</v>
      </c>
      <c r="E14" s="90">
        <v>0.28472222222222221</v>
      </c>
      <c r="F14" s="79">
        <v>40709</v>
      </c>
      <c r="G14" s="90">
        <v>0.28472222222222221</v>
      </c>
      <c r="H14" s="233" t="str">
        <f t="shared" si="3"/>
        <v>-</v>
      </c>
      <c r="I14" s="233" t="str">
        <f t="shared" si="4"/>
        <v>-</v>
      </c>
      <c r="J14" s="233" t="str">
        <f t="shared" si="5"/>
        <v>-</v>
      </c>
      <c r="K14" s="233">
        <f t="shared" si="6"/>
        <v>-3.2337466038256935E-12</v>
      </c>
      <c r="L14" s="49" t="s">
        <v>8</v>
      </c>
      <c r="M14" s="69" t="s">
        <v>231</v>
      </c>
      <c r="N14" s="70" t="s">
        <v>234</v>
      </c>
      <c r="O14" s="89"/>
      <c r="P14" s="236"/>
      <c r="Q14" s="237"/>
      <c r="R14" s="237"/>
      <c r="S14" s="237"/>
      <c r="V14" s="101"/>
      <c r="W14" s="102"/>
      <c r="X14" s="102"/>
    </row>
    <row r="15" spans="1:24" s="108" customFormat="1" ht="28.5" customHeight="1">
      <c r="A15" s="103">
        <v>11</v>
      </c>
      <c r="B15" s="151">
        <v>906072</v>
      </c>
      <c r="C15" s="152" t="s">
        <v>235</v>
      </c>
      <c r="D15" s="153">
        <v>40710</v>
      </c>
      <c r="E15" s="154">
        <v>0.17361111111111113</v>
      </c>
      <c r="F15" s="153">
        <v>40710</v>
      </c>
      <c r="G15" s="154">
        <v>0.17361111111111113</v>
      </c>
      <c r="H15" s="233" t="str">
        <f t="shared" si="3"/>
        <v>-</v>
      </c>
      <c r="I15" s="233" t="str">
        <f t="shared" si="4"/>
        <v>-</v>
      </c>
      <c r="J15" s="233" t="str">
        <f t="shared" si="5"/>
        <v>-</v>
      </c>
      <c r="K15" s="233">
        <f t="shared" si="6"/>
        <v>-1.6169010574884624E-12</v>
      </c>
      <c r="L15" s="41" t="s">
        <v>8</v>
      </c>
      <c r="M15" s="188" t="s">
        <v>231</v>
      </c>
      <c r="N15" s="148" t="s">
        <v>238</v>
      </c>
      <c r="O15" s="159"/>
      <c r="P15" s="236"/>
      <c r="Q15" s="237"/>
      <c r="R15" s="237"/>
      <c r="S15" s="237"/>
      <c r="V15" s="101"/>
      <c r="W15" s="102"/>
      <c r="X15" s="102"/>
    </row>
    <row r="16" spans="1:24" s="108" customFormat="1" ht="24.75" customHeight="1">
      <c r="A16" s="103">
        <v>12</v>
      </c>
      <c r="B16" s="92">
        <v>906089</v>
      </c>
      <c r="C16" s="78" t="s">
        <v>240</v>
      </c>
      <c r="D16" s="79">
        <v>40712</v>
      </c>
      <c r="E16" s="86">
        <v>0.34722222222222227</v>
      </c>
      <c r="F16" s="79">
        <v>40712</v>
      </c>
      <c r="G16" s="86">
        <v>0.34722222222222227</v>
      </c>
      <c r="H16" s="233" t="str">
        <f t="shared" si="3"/>
        <v>-</v>
      </c>
      <c r="I16" s="233" t="str">
        <f t="shared" si="4"/>
        <v>-</v>
      </c>
      <c r="J16" s="233" t="str">
        <f t="shared" si="5"/>
        <v>-</v>
      </c>
      <c r="K16" s="233">
        <f t="shared" si="6"/>
        <v>-3.2338021149769247E-12</v>
      </c>
      <c r="L16" s="49" t="s">
        <v>8</v>
      </c>
      <c r="M16" s="69" t="s">
        <v>241</v>
      </c>
      <c r="N16" s="70" t="s">
        <v>242</v>
      </c>
      <c r="O16" s="86"/>
      <c r="P16" s="236"/>
      <c r="Q16" s="237"/>
      <c r="R16" s="237"/>
      <c r="S16" s="237"/>
      <c r="V16" s="101"/>
      <c r="W16" s="102"/>
      <c r="X16" s="102"/>
    </row>
    <row r="17" spans="1:24" s="75" customFormat="1" ht="28.5" customHeight="1">
      <c r="A17" s="110">
        <v>13</v>
      </c>
      <c r="B17" s="92">
        <v>906093</v>
      </c>
      <c r="C17" s="196" t="s">
        <v>167</v>
      </c>
      <c r="D17" s="79">
        <v>40714</v>
      </c>
      <c r="E17" s="86">
        <v>0.68680555555555556</v>
      </c>
      <c r="F17" s="79">
        <v>40714</v>
      </c>
      <c r="G17" s="86">
        <v>0.68680555555555556</v>
      </c>
      <c r="H17" s="233" t="str">
        <f t="shared" si="3"/>
        <v>-</v>
      </c>
      <c r="I17" s="233" t="str">
        <f t="shared" si="4"/>
        <v>-</v>
      </c>
      <c r="J17" s="233" t="str">
        <f t="shared" si="5"/>
        <v>-</v>
      </c>
      <c r="K17" s="233">
        <f t="shared" si="6"/>
        <v>-2.2636337249082317E-12</v>
      </c>
      <c r="L17" s="49" t="s">
        <v>4</v>
      </c>
      <c r="M17" s="69" t="s">
        <v>243</v>
      </c>
      <c r="N17" s="55" t="s">
        <v>244</v>
      </c>
      <c r="O17" s="92"/>
      <c r="P17" s="236"/>
      <c r="Q17" s="237"/>
      <c r="R17" s="237"/>
      <c r="S17" s="237"/>
      <c r="V17" s="94"/>
      <c r="W17" s="95"/>
      <c r="X17" s="95"/>
    </row>
    <row r="18" spans="1:24" s="108" customFormat="1" ht="23.25" customHeight="1">
      <c r="A18" s="103">
        <v>14</v>
      </c>
      <c r="B18" s="92">
        <v>906095</v>
      </c>
      <c r="C18" s="78" t="s">
        <v>237</v>
      </c>
      <c r="D18" s="79">
        <v>40715</v>
      </c>
      <c r="E18" s="86">
        <v>0.73472222222222217</v>
      </c>
      <c r="F18" s="79">
        <v>40715</v>
      </c>
      <c r="G18" s="86">
        <v>0.73472222222222217</v>
      </c>
      <c r="H18" s="233" t="str">
        <f t="shared" si="3"/>
        <v>-</v>
      </c>
      <c r="I18" s="233" t="str">
        <f t="shared" si="4"/>
        <v>-</v>
      </c>
      <c r="J18" s="233" t="str">
        <f t="shared" si="5"/>
        <v>-</v>
      </c>
      <c r="K18" s="233">
        <f t="shared" si="6"/>
        <v>1.1318723736053471E-12</v>
      </c>
      <c r="L18" s="49" t="s">
        <v>8</v>
      </c>
      <c r="M18" s="69" t="s">
        <v>241</v>
      </c>
      <c r="N18" s="70" t="s">
        <v>246</v>
      </c>
      <c r="O18" s="92"/>
      <c r="P18" s="236"/>
      <c r="Q18" s="237"/>
      <c r="R18" s="237"/>
      <c r="S18" s="237"/>
      <c r="V18" s="101"/>
      <c r="W18" s="102"/>
      <c r="X18" s="102"/>
    </row>
    <row r="19" spans="1:24" s="45" customFormat="1" ht="27" customHeight="1">
      <c r="A19" s="103">
        <v>15</v>
      </c>
      <c r="B19" s="156">
        <v>906104</v>
      </c>
      <c r="C19" s="211" t="s">
        <v>247</v>
      </c>
      <c r="D19" s="212">
        <v>40718</v>
      </c>
      <c r="E19" s="213">
        <v>0.34722222222222227</v>
      </c>
      <c r="F19" s="212">
        <v>40718</v>
      </c>
      <c r="G19" s="213">
        <v>0.34722222222222227</v>
      </c>
      <c r="H19" s="99"/>
      <c r="I19" s="99"/>
      <c r="J19" s="99"/>
      <c r="K19" s="100"/>
      <c r="L19" s="41" t="s">
        <v>129</v>
      </c>
      <c r="M19" s="188" t="s">
        <v>248</v>
      </c>
      <c r="N19" s="243" t="s">
        <v>249</v>
      </c>
      <c r="O19" s="216"/>
      <c r="P19" s="71"/>
      <c r="Q19" s="71"/>
      <c r="R19" s="101"/>
      <c r="S19" s="101"/>
      <c r="T19" s="101"/>
      <c r="U19" s="101"/>
      <c r="V19" s="101"/>
      <c r="W19" s="102"/>
      <c r="X19" s="102"/>
    </row>
    <row r="20" spans="1:24" s="108" customFormat="1" ht="46.5" customHeight="1">
      <c r="A20" s="103">
        <v>16</v>
      </c>
      <c r="B20" s="77">
        <v>906109</v>
      </c>
      <c r="C20" s="219" t="s">
        <v>245</v>
      </c>
      <c r="D20" s="220">
        <v>40718</v>
      </c>
      <c r="E20" s="221">
        <v>0.92152777777777783</v>
      </c>
      <c r="F20" s="220">
        <v>40718</v>
      </c>
      <c r="G20" s="221">
        <v>0.92152777777777783</v>
      </c>
      <c r="H20" s="99"/>
      <c r="I20" s="99"/>
      <c r="J20" s="99"/>
      <c r="K20" s="100"/>
      <c r="L20" s="49" t="s">
        <v>8</v>
      </c>
      <c r="M20" s="69" t="s">
        <v>220</v>
      </c>
      <c r="N20" s="54" t="s">
        <v>250</v>
      </c>
      <c r="O20" s="225"/>
      <c r="P20" s="115"/>
      <c r="Q20" s="115"/>
      <c r="R20" s="101"/>
      <c r="S20" s="101"/>
      <c r="T20" s="101"/>
      <c r="U20" s="101"/>
      <c r="V20" s="101"/>
      <c r="W20" s="102"/>
      <c r="X20" s="102"/>
    </row>
    <row r="21" spans="1:24" s="108" customFormat="1" ht="53.25" customHeight="1">
      <c r="A21" s="103">
        <v>17</v>
      </c>
      <c r="B21" s="77">
        <v>906121</v>
      </c>
      <c r="C21" s="219" t="s">
        <v>216</v>
      </c>
      <c r="D21" s="220">
        <v>40720</v>
      </c>
      <c r="E21" s="86">
        <v>0.29444444444444445</v>
      </c>
      <c r="F21" s="220">
        <v>40720</v>
      </c>
      <c r="G21" s="86">
        <v>0.29444444444444445</v>
      </c>
      <c r="H21" s="99"/>
      <c r="I21" s="99"/>
      <c r="J21" s="99"/>
      <c r="K21" s="100"/>
      <c r="L21" s="49" t="s">
        <v>8</v>
      </c>
      <c r="M21" s="69" t="s">
        <v>220</v>
      </c>
      <c r="N21" s="54" t="s">
        <v>251</v>
      </c>
      <c r="O21" s="228"/>
      <c r="P21" s="115"/>
      <c r="Q21" s="115"/>
      <c r="R21" s="101"/>
      <c r="S21" s="101"/>
      <c r="T21" s="101"/>
      <c r="U21" s="101"/>
      <c r="V21" s="101"/>
      <c r="W21" s="102"/>
      <c r="X21" s="102"/>
    </row>
    <row r="22" spans="1:24" s="108" customFormat="1" ht="46.5" customHeight="1">
      <c r="A22" s="103">
        <v>18</v>
      </c>
      <c r="B22" s="77">
        <v>906124</v>
      </c>
      <c r="C22" s="219" t="s">
        <v>215</v>
      </c>
      <c r="D22" s="220">
        <v>40720</v>
      </c>
      <c r="E22" s="86">
        <v>0.33611111111111108</v>
      </c>
      <c r="F22" s="220">
        <v>40720</v>
      </c>
      <c r="G22" s="86">
        <v>0.33611111111111108</v>
      </c>
      <c r="H22" s="99"/>
      <c r="I22" s="99"/>
      <c r="J22" s="99"/>
      <c r="K22" s="100"/>
      <c r="L22" s="49" t="s">
        <v>8</v>
      </c>
      <c r="M22" s="69" t="s">
        <v>220</v>
      </c>
      <c r="N22" s="54" t="s">
        <v>252</v>
      </c>
      <c r="O22" s="230"/>
      <c r="P22" s="71"/>
      <c r="Q22" s="71"/>
      <c r="R22" s="101"/>
      <c r="S22" s="101"/>
      <c r="T22" s="101"/>
      <c r="U22" s="101"/>
      <c r="V22" s="101"/>
      <c r="W22" s="102"/>
      <c r="X22" s="102"/>
    </row>
    <row r="23" spans="1:24" s="108" customFormat="1" ht="42.75" customHeight="1">
      <c r="A23" s="103">
        <v>19</v>
      </c>
      <c r="B23" s="77">
        <v>906125</v>
      </c>
      <c r="C23" s="219" t="s">
        <v>224</v>
      </c>
      <c r="D23" s="220">
        <v>40721</v>
      </c>
      <c r="E23" s="221">
        <v>7.6388888888888886E-3</v>
      </c>
      <c r="F23" s="220">
        <v>40721</v>
      </c>
      <c r="G23" s="221">
        <v>7.6388888888888886E-3</v>
      </c>
      <c r="H23" s="99"/>
      <c r="I23" s="99"/>
      <c r="J23" s="99"/>
      <c r="K23" s="100"/>
      <c r="L23" s="49" t="s">
        <v>8</v>
      </c>
      <c r="M23" s="69" t="s">
        <v>220</v>
      </c>
      <c r="N23" s="54" t="s">
        <v>253</v>
      </c>
      <c r="O23" s="230"/>
      <c r="P23" s="71"/>
      <c r="Q23" s="71"/>
      <c r="R23" s="101"/>
      <c r="S23" s="101"/>
      <c r="T23" s="101"/>
      <c r="U23" s="101"/>
      <c r="V23" s="101"/>
      <c r="W23" s="102"/>
      <c r="X23" s="102"/>
    </row>
    <row r="24" spans="1:24" s="108" customFormat="1" ht="27" customHeight="1">
      <c r="A24" s="103">
        <v>20</v>
      </c>
      <c r="B24" s="77">
        <v>906133</v>
      </c>
      <c r="C24" s="219" t="s">
        <v>229</v>
      </c>
      <c r="D24" s="220">
        <v>40723</v>
      </c>
      <c r="E24" s="221">
        <v>0.34375</v>
      </c>
      <c r="F24" s="220">
        <v>40723</v>
      </c>
      <c r="G24" s="221">
        <v>0.34375</v>
      </c>
      <c r="H24" s="99"/>
      <c r="I24" s="99"/>
      <c r="J24" s="99"/>
      <c r="K24" s="100"/>
      <c r="L24" s="53" t="s">
        <v>23</v>
      </c>
      <c r="M24" s="44" t="s">
        <v>254</v>
      </c>
      <c r="N24" s="54" t="s">
        <v>255</v>
      </c>
      <c r="O24" s="224"/>
      <c r="P24" s="71"/>
      <c r="Q24" s="71"/>
      <c r="R24" s="101"/>
      <c r="S24" s="101"/>
      <c r="T24" s="101"/>
      <c r="U24" s="101"/>
      <c r="V24" s="101"/>
      <c r="W24" s="102"/>
      <c r="X24" s="102"/>
    </row>
    <row r="25" spans="1:24" s="75" customFormat="1" ht="25.5" customHeight="1">
      <c r="A25" s="238">
        <v>21</v>
      </c>
      <c r="B25" s="77">
        <v>906141</v>
      </c>
      <c r="C25" s="239" t="s">
        <v>236</v>
      </c>
      <c r="D25" s="220">
        <v>40724</v>
      </c>
      <c r="E25" s="221">
        <v>0.72916666666666663</v>
      </c>
      <c r="F25" s="220">
        <v>40724</v>
      </c>
      <c r="G25" s="221">
        <v>0.72916666666666663</v>
      </c>
      <c r="H25" s="80"/>
      <c r="I25" s="80"/>
      <c r="J25" s="80"/>
      <c r="K25" s="81"/>
      <c r="L25" s="53" t="s">
        <v>23</v>
      </c>
      <c r="M25" s="44" t="s">
        <v>256</v>
      </c>
      <c r="N25" s="66" t="s">
        <v>257</v>
      </c>
      <c r="O25" s="240"/>
      <c r="P25" s="113"/>
      <c r="Q25" s="113"/>
    </row>
    <row r="26" spans="1:24" s="108" customFormat="1" ht="23.25" customHeight="1">
      <c r="A26" s="116">
        <v>22</v>
      </c>
      <c r="B26" s="49"/>
      <c r="C26" s="98"/>
      <c r="D26" s="57"/>
      <c r="E26" s="66"/>
      <c r="F26" s="57"/>
      <c r="G26" s="58"/>
      <c r="H26" s="99"/>
      <c r="I26" s="99"/>
      <c r="J26" s="99"/>
      <c r="K26" s="100"/>
      <c r="L26" s="49"/>
      <c r="M26" s="69"/>
      <c r="N26" s="70"/>
      <c r="O26" s="70"/>
      <c r="P26" s="71"/>
      <c r="Q26" s="71"/>
    </row>
    <row r="27" spans="1:24" s="108" customFormat="1" ht="22.5" customHeight="1">
      <c r="A27" s="116">
        <v>23</v>
      </c>
      <c r="B27" s="49"/>
      <c r="C27" s="98"/>
      <c r="D27" s="57"/>
      <c r="E27" s="66"/>
      <c r="F27" s="57"/>
      <c r="G27" s="58"/>
      <c r="H27" s="99"/>
      <c r="I27" s="99"/>
      <c r="J27" s="99"/>
      <c r="K27" s="100"/>
      <c r="L27" s="49"/>
      <c r="M27" s="69"/>
      <c r="N27" s="70"/>
      <c r="O27" s="70"/>
      <c r="P27" s="115"/>
      <c r="Q27" s="115"/>
    </row>
    <row r="28" spans="1:24" s="108" customFormat="1" ht="28.5" customHeight="1">
      <c r="A28" s="117">
        <v>24</v>
      </c>
      <c r="B28" s="49"/>
      <c r="C28" s="98"/>
      <c r="D28" s="57"/>
      <c r="E28" s="66"/>
      <c r="F28" s="57"/>
      <c r="G28" s="118"/>
      <c r="H28" s="99"/>
      <c r="I28" s="99"/>
      <c r="J28" s="99"/>
      <c r="K28" s="100"/>
      <c r="L28" s="49"/>
      <c r="M28" s="69"/>
      <c r="N28" s="70"/>
      <c r="O28" s="70"/>
      <c r="P28" s="71"/>
      <c r="Q28" s="71"/>
    </row>
    <row r="29" spans="1:24" s="108" customFormat="1" ht="65.25" customHeight="1">
      <c r="A29" s="116">
        <v>25</v>
      </c>
      <c r="B29" s="49"/>
      <c r="C29" s="98"/>
      <c r="D29" s="57"/>
      <c r="E29" s="66"/>
      <c r="F29" s="57"/>
      <c r="G29" s="118"/>
      <c r="H29" s="99"/>
      <c r="I29" s="99"/>
      <c r="J29" s="99"/>
      <c r="K29" s="100"/>
      <c r="L29" s="49"/>
      <c r="M29" s="69"/>
      <c r="N29" s="55"/>
      <c r="O29" s="55"/>
      <c r="P29" s="71"/>
      <c r="Q29" s="71"/>
    </row>
    <row r="30" spans="1:24" s="108" customFormat="1" ht="72" customHeight="1">
      <c r="A30" s="116">
        <v>26</v>
      </c>
      <c r="B30" s="49"/>
      <c r="C30" s="98"/>
      <c r="D30" s="57"/>
      <c r="E30" s="66"/>
      <c r="F30" s="57"/>
      <c r="G30" s="118"/>
      <c r="H30" s="99"/>
      <c r="I30" s="99"/>
      <c r="J30" s="99"/>
      <c r="K30" s="100"/>
      <c r="L30" s="49"/>
      <c r="M30" s="69"/>
      <c r="N30" s="55"/>
      <c r="O30" s="55"/>
      <c r="P30" s="71"/>
      <c r="Q30" s="71"/>
    </row>
    <row r="31" spans="1:24" s="108" customFormat="1" ht="40.5" customHeight="1">
      <c r="A31" s="116">
        <v>27</v>
      </c>
      <c r="B31" s="55"/>
      <c r="C31" s="98"/>
      <c r="D31" s="57"/>
      <c r="E31" s="66"/>
      <c r="F31" s="57"/>
      <c r="G31" s="58"/>
      <c r="H31" s="99"/>
      <c r="I31" s="99"/>
      <c r="J31" s="99"/>
      <c r="K31" s="100"/>
      <c r="L31" s="49"/>
      <c r="M31" s="69"/>
      <c r="N31" s="49"/>
      <c r="O31" s="49"/>
    </row>
    <row r="32" spans="1:24" s="45" customFormat="1" ht="21.75" customHeight="1">
      <c r="A32" s="48">
        <v>28</v>
      </c>
      <c r="B32" s="55"/>
      <c r="C32" s="114"/>
      <c r="D32" s="57"/>
      <c r="E32" s="66"/>
      <c r="F32" s="57"/>
      <c r="G32" s="58"/>
      <c r="H32" s="99"/>
      <c r="I32" s="99"/>
      <c r="J32" s="99"/>
      <c r="K32" s="100"/>
      <c r="L32" s="49"/>
      <c r="M32" s="69"/>
      <c r="N32" s="49"/>
      <c r="O32" s="70"/>
    </row>
    <row r="33" spans="1:17" s="108" customFormat="1" ht="71.25" customHeight="1">
      <c r="A33" s="116">
        <v>29</v>
      </c>
      <c r="B33" s="55"/>
      <c r="C33" s="98"/>
      <c r="D33" s="57"/>
      <c r="E33" s="104"/>
      <c r="F33" s="57"/>
      <c r="G33" s="58"/>
      <c r="H33" s="99"/>
      <c r="I33" s="99"/>
      <c r="J33" s="99"/>
      <c r="K33" s="100"/>
      <c r="L33" s="49"/>
      <c r="M33" s="44"/>
      <c r="N33" s="49"/>
      <c r="O33" s="49"/>
    </row>
    <row r="34" spans="1:17" s="108" customFormat="1" ht="88.5" customHeight="1">
      <c r="A34" s="116">
        <v>30</v>
      </c>
      <c r="B34" s="55"/>
      <c r="C34" s="98"/>
      <c r="D34" s="57"/>
      <c r="E34" s="66"/>
      <c r="F34" s="57"/>
      <c r="G34" s="118"/>
      <c r="H34" s="99"/>
      <c r="I34" s="99"/>
      <c r="J34" s="99"/>
      <c r="K34" s="100"/>
      <c r="L34" s="49"/>
      <c r="M34" s="44"/>
      <c r="N34" s="49"/>
      <c r="O34" s="49"/>
    </row>
    <row r="35" spans="1:17" s="108" customFormat="1" ht="51.75" customHeight="1">
      <c r="A35" s="116">
        <v>31</v>
      </c>
      <c r="B35" s="55"/>
      <c r="C35" s="98"/>
      <c r="D35" s="57"/>
      <c r="E35" s="119"/>
      <c r="F35" s="57"/>
      <c r="G35" s="58"/>
      <c r="H35" s="99"/>
      <c r="I35" s="99"/>
      <c r="J35" s="99"/>
      <c r="K35" s="100"/>
      <c r="L35" s="49"/>
      <c r="M35" s="44"/>
      <c r="N35" s="49"/>
      <c r="O35" s="49"/>
    </row>
    <row r="36" spans="1:17" s="75" customFormat="1" ht="62.25" customHeight="1">
      <c r="A36" s="48">
        <v>32</v>
      </c>
      <c r="B36" s="55"/>
      <c r="C36" s="98"/>
      <c r="D36" s="57"/>
      <c r="E36" s="66"/>
      <c r="F36" s="57"/>
      <c r="G36" s="58"/>
      <c r="H36" s="99"/>
      <c r="I36" s="99"/>
      <c r="J36" s="99"/>
      <c r="K36" s="100"/>
      <c r="L36" s="49"/>
      <c r="M36" s="44"/>
      <c r="N36" s="70"/>
      <c r="O36" s="49"/>
    </row>
    <row r="37" spans="1:17" s="108" customFormat="1" ht="40.5" customHeight="1">
      <c r="A37" s="116">
        <v>33</v>
      </c>
      <c r="B37" s="55"/>
      <c r="C37" s="98"/>
      <c r="D37" s="57"/>
      <c r="E37" s="66"/>
      <c r="F37" s="57"/>
      <c r="G37" s="58"/>
      <c r="H37" s="99"/>
      <c r="I37" s="99"/>
      <c r="J37" s="99"/>
      <c r="K37" s="100"/>
      <c r="L37" s="49"/>
      <c r="M37" s="69"/>
      <c r="N37" s="70"/>
      <c r="O37" s="107"/>
      <c r="P37" s="71"/>
      <c r="Q37" s="71"/>
    </row>
    <row r="38" spans="1:17" s="108" customFormat="1" ht="40.5" customHeight="1">
      <c r="A38" s="116">
        <v>34</v>
      </c>
      <c r="B38" s="55"/>
      <c r="C38" s="98"/>
      <c r="D38" s="57"/>
      <c r="E38" s="66"/>
      <c r="F38" s="57"/>
      <c r="G38" s="58"/>
      <c r="H38" s="99"/>
      <c r="I38" s="99"/>
      <c r="J38" s="99"/>
      <c r="K38" s="100"/>
      <c r="L38" s="49"/>
      <c r="M38" s="69"/>
      <c r="N38" s="70"/>
      <c r="O38" s="70"/>
      <c r="P38" s="71"/>
      <c r="Q38" s="71"/>
    </row>
    <row r="39" spans="1:17" s="75" customFormat="1" ht="40.5" customHeight="1">
      <c r="A39" s="120">
        <v>34</v>
      </c>
      <c r="B39" s="92"/>
      <c r="C39" s="78"/>
      <c r="D39" s="79"/>
      <c r="E39" s="90"/>
      <c r="F39" s="87"/>
      <c r="G39" s="121"/>
      <c r="H39" s="81"/>
      <c r="I39" s="81"/>
      <c r="J39" s="81"/>
      <c r="K39" s="81"/>
      <c r="L39" s="77"/>
      <c r="M39" s="91"/>
      <c r="N39" s="88"/>
      <c r="O39" s="89"/>
      <c r="P39" s="113"/>
      <c r="Q39" s="113"/>
    </row>
    <row r="40" spans="1:17" s="108" customFormat="1" ht="101.25" customHeight="1">
      <c r="A40" s="116">
        <v>34</v>
      </c>
      <c r="B40" s="55"/>
      <c r="C40" s="98"/>
      <c r="D40" s="122"/>
      <c r="E40" s="123"/>
      <c r="F40" s="122"/>
      <c r="G40" s="124"/>
      <c r="H40" s="99"/>
      <c r="I40" s="99"/>
      <c r="J40" s="99"/>
      <c r="K40" s="100"/>
      <c r="L40" s="55"/>
      <c r="M40" s="69"/>
      <c r="N40" s="70"/>
      <c r="O40" s="70"/>
      <c r="P40" s="115"/>
      <c r="Q40" s="115"/>
    </row>
    <row r="41" spans="1:17" s="108" customFormat="1" ht="40.5" customHeight="1">
      <c r="A41" s="116">
        <v>35</v>
      </c>
      <c r="B41" s="55"/>
      <c r="C41" s="98"/>
      <c r="D41" s="57"/>
      <c r="E41" s="66"/>
      <c r="F41" s="57"/>
      <c r="G41" s="58"/>
      <c r="H41" s="99"/>
      <c r="I41" s="99"/>
      <c r="J41" s="99"/>
      <c r="K41" s="100"/>
      <c r="L41" s="49"/>
      <c r="M41" s="69"/>
      <c r="N41" s="70"/>
      <c r="O41" s="70"/>
      <c r="P41" s="115"/>
      <c r="Q41" s="115"/>
    </row>
    <row r="42" spans="1:17" s="108" customFormat="1" ht="40.5" customHeight="1">
      <c r="A42" s="116">
        <v>36</v>
      </c>
      <c r="B42" s="55"/>
      <c r="C42" s="98"/>
      <c r="D42" s="57"/>
      <c r="E42" s="66"/>
      <c r="F42" s="57"/>
      <c r="G42" s="58"/>
      <c r="H42" s="99"/>
      <c r="I42" s="99"/>
      <c r="J42" s="99"/>
      <c r="K42" s="100"/>
      <c r="L42" s="49"/>
      <c r="M42" s="69"/>
      <c r="N42" s="70"/>
      <c r="O42" s="70"/>
      <c r="P42" s="115"/>
      <c r="Q42" s="115"/>
    </row>
    <row r="43" spans="1:17" s="108" customFormat="1" ht="40.5" customHeight="1">
      <c r="A43" s="116">
        <v>37</v>
      </c>
      <c r="B43" s="55"/>
      <c r="C43" s="98"/>
      <c r="D43" s="57"/>
      <c r="E43" s="66"/>
      <c r="F43" s="57"/>
      <c r="G43" s="58"/>
      <c r="H43" s="99"/>
      <c r="I43" s="99"/>
      <c r="J43" s="99"/>
      <c r="K43" s="100"/>
      <c r="L43" s="49"/>
      <c r="M43" s="69"/>
      <c r="N43" s="70"/>
      <c r="O43" s="107"/>
      <c r="P43" s="115"/>
      <c r="Q43" s="115"/>
    </row>
    <row r="44" spans="1:17" s="108" customFormat="1" ht="40.5" customHeight="1">
      <c r="A44" s="116">
        <v>38</v>
      </c>
      <c r="B44" s="55"/>
      <c r="C44" s="98"/>
      <c r="D44" s="57"/>
      <c r="E44" s="66"/>
      <c r="F44" s="57"/>
      <c r="G44" s="58"/>
      <c r="H44" s="99"/>
      <c r="I44" s="99"/>
      <c r="J44" s="99"/>
      <c r="K44" s="100"/>
      <c r="L44" s="49"/>
      <c r="M44" s="69"/>
      <c r="N44" s="55"/>
      <c r="O44" s="55"/>
      <c r="P44" s="115"/>
      <c r="Q44" s="115"/>
    </row>
    <row r="45" spans="1:17" s="108" customFormat="1" ht="89.25" customHeight="1">
      <c r="A45" s="116">
        <v>39</v>
      </c>
      <c r="B45" s="55"/>
      <c r="C45" s="98"/>
      <c r="D45" s="57"/>
      <c r="E45" s="66"/>
      <c r="F45" s="57"/>
      <c r="G45" s="58"/>
      <c r="H45" s="99"/>
      <c r="I45" s="99"/>
      <c r="J45" s="99"/>
      <c r="K45" s="100"/>
      <c r="L45" s="49"/>
      <c r="M45" s="69"/>
      <c r="N45" s="55"/>
      <c r="O45" s="55"/>
      <c r="P45" s="115"/>
      <c r="Q45" s="115"/>
    </row>
    <row r="46" spans="1:17" s="108" customFormat="1" ht="78.75" customHeight="1">
      <c r="A46" s="116">
        <v>40</v>
      </c>
      <c r="B46" s="55"/>
      <c r="C46" s="98"/>
      <c r="D46" s="57"/>
      <c r="E46" s="66"/>
      <c r="F46" s="57"/>
      <c r="G46" s="58"/>
      <c r="H46" s="99"/>
      <c r="I46" s="99"/>
      <c r="J46" s="99"/>
      <c r="K46" s="100"/>
      <c r="L46" s="49"/>
      <c r="M46" s="44"/>
      <c r="N46" s="55"/>
      <c r="O46" s="55"/>
      <c r="P46" s="115"/>
      <c r="Q46" s="115"/>
    </row>
    <row r="47" spans="1:17" s="108" customFormat="1" ht="57" customHeight="1">
      <c r="A47" s="116">
        <v>41</v>
      </c>
      <c r="B47" s="55"/>
      <c r="C47" s="98"/>
      <c r="D47" s="57"/>
      <c r="E47" s="66"/>
      <c r="F47" s="57"/>
      <c r="G47" s="125"/>
      <c r="H47" s="99"/>
      <c r="I47" s="99"/>
      <c r="J47" s="99"/>
      <c r="K47" s="100"/>
      <c r="L47" s="49"/>
      <c r="M47" s="69"/>
      <c r="N47" s="55"/>
      <c r="O47" s="55"/>
      <c r="P47" s="115"/>
      <c r="Q47" s="115"/>
    </row>
    <row r="48" spans="1:17" s="108" customFormat="1" ht="85.5" customHeight="1">
      <c r="A48" s="116">
        <v>42</v>
      </c>
      <c r="B48" s="55"/>
      <c r="C48" s="98"/>
      <c r="D48" s="57"/>
      <c r="E48" s="66"/>
      <c r="F48" s="57"/>
      <c r="G48" s="58"/>
      <c r="H48" s="99"/>
      <c r="I48" s="99"/>
      <c r="J48" s="99"/>
      <c r="K48" s="100"/>
      <c r="L48" s="49"/>
      <c r="M48" s="69"/>
      <c r="N48" s="55"/>
      <c r="O48" s="55"/>
      <c r="P48" s="115"/>
      <c r="Q48" s="115"/>
    </row>
    <row r="49" spans="1:17" s="108" customFormat="1" ht="40.5" customHeight="1">
      <c r="A49" s="116">
        <v>43</v>
      </c>
      <c r="B49" s="55"/>
      <c r="C49" s="98"/>
      <c r="D49" s="57"/>
      <c r="E49" s="119"/>
      <c r="F49" s="57"/>
      <c r="G49" s="58"/>
      <c r="H49" s="99"/>
      <c r="I49" s="99"/>
      <c r="J49" s="99"/>
      <c r="K49" s="100"/>
      <c r="L49" s="49"/>
      <c r="M49" s="69"/>
      <c r="N49" s="49"/>
      <c r="O49" s="49"/>
    </row>
    <row r="50" spans="1:17" s="108" customFormat="1" ht="40.5" customHeight="1">
      <c r="A50" s="116">
        <v>44</v>
      </c>
      <c r="B50" s="55"/>
      <c r="C50" s="114"/>
      <c r="D50" s="57"/>
      <c r="E50" s="119"/>
      <c r="F50" s="57"/>
      <c r="G50" s="58"/>
      <c r="H50" s="99"/>
      <c r="I50" s="99"/>
      <c r="J50" s="99"/>
      <c r="K50" s="100"/>
      <c r="L50" s="49"/>
      <c r="M50" s="69"/>
      <c r="N50" s="49"/>
      <c r="O50" s="107"/>
    </row>
    <row r="51" spans="1:17" s="138" customFormat="1" ht="62.25" customHeight="1">
      <c r="A51" s="126">
        <v>45</v>
      </c>
      <c r="B51" s="127"/>
      <c r="C51" s="128"/>
      <c r="D51" s="129"/>
      <c r="E51" s="130"/>
      <c r="F51" s="129"/>
      <c r="G51" s="131"/>
      <c r="H51" s="132"/>
      <c r="I51" s="132"/>
      <c r="J51" s="132"/>
      <c r="K51" s="132"/>
      <c r="L51" s="133"/>
      <c r="M51" s="134"/>
      <c r="N51" s="135"/>
      <c r="O51" s="136"/>
      <c r="P51" s="137"/>
      <c r="Q51" s="137"/>
    </row>
    <row r="52" spans="1:17" s="108" customFormat="1" ht="67.5" customHeight="1">
      <c r="A52" s="116">
        <v>46</v>
      </c>
      <c r="B52" s="55"/>
      <c r="C52" s="98"/>
      <c r="D52" s="57"/>
      <c r="E52" s="66"/>
      <c r="F52" s="57"/>
      <c r="G52" s="58"/>
      <c r="H52" s="99"/>
      <c r="I52" s="99"/>
      <c r="J52" s="99"/>
      <c r="K52" s="100"/>
      <c r="L52" s="49"/>
      <c r="M52" s="44"/>
      <c r="N52" s="55"/>
      <c r="O52" s="55"/>
      <c r="P52" s="115"/>
      <c r="Q52" s="115"/>
    </row>
    <row r="53" spans="1:17" s="108" customFormat="1" ht="68.25" customHeight="1">
      <c r="A53" s="116">
        <v>47</v>
      </c>
      <c r="B53" s="55"/>
      <c r="C53" s="98"/>
      <c r="D53" s="57"/>
      <c r="E53" s="66"/>
      <c r="F53" s="57"/>
      <c r="G53" s="58"/>
      <c r="H53" s="99"/>
      <c r="I53" s="99"/>
      <c r="J53" s="99"/>
      <c r="K53" s="100"/>
      <c r="L53" s="49"/>
      <c r="M53" s="44"/>
      <c r="N53" s="70"/>
      <c r="O53" s="70"/>
      <c r="P53" s="115"/>
      <c r="Q53" s="115"/>
    </row>
    <row r="54" spans="1:17" s="108" customFormat="1" ht="38.25" customHeight="1">
      <c r="A54" s="116">
        <v>48</v>
      </c>
      <c r="B54" s="55"/>
      <c r="C54" s="98"/>
      <c r="D54" s="57"/>
      <c r="E54" s="66"/>
      <c r="F54" s="57"/>
      <c r="G54" s="58"/>
      <c r="H54" s="99"/>
      <c r="I54" s="99"/>
      <c r="J54" s="99"/>
      <c r="K54" s="100"/>
      <c r="L54" s="49"/>
      <c r="M54" s="44"/>
      <c r="N54" s="70"/>
      <c r="O54" s="70"/>
      <c r="P54" s="115"/>
      <c r="Q54" s="115"/>
    </row>
    <row r="55" spans="1:17" s="108" customFormat="1" ht="73.5" customHeight="1">
      <c r="A55" s="116">
        <v>49</v>
      </c>
      <c r="B55" s="55"/>
      <c r="C55" s="98"/>
      <c r="D55" s="57"/>
      <c r="E55" s="66"/>
      <c r="F55" s="57"/>
      <c r="G55" s="58"/>
      <c r="H55" s="99"/>
      <c r="I55" s="99"/>
      <c r="J55" s="99"/>
      <c r="K55" s="100"/>
      <c r="L55" s="49"/>
      <c r="M55" s="44"/>
      <c r="N55" s="70"/>
      <c r="O55" s="107"/>
      <c r="P55" s="115"/>
      <c r="Q55" s="115"/>
    </row>
    <row r="56" spans="1:17" s="108" customFormat="1" ht="40.5" customHeight="1">
      <c r="A56" s="48">
        <v>50</v>
      </c>
      <c r="B56" s="55"/>
      <c r="C56" s="98"/>
      <c r="D56" s="57"/>
      <c r="E56" s="66"/>
      <c r="F56" s="57"/>
      <c r="G56" s="58"/>
      <c r="H56" s="99"/>
      <c r="I56" s="99"/>
      <c r="J56" s="99"/>
      <c r="K56" s="100"/>
      <c r="L56" s="49"/>
      <c r="M56" s="44"/>
      <c r="N56" s="70"/>
      <c r="O56" s="70"/>
      <c r="P56" s="115"/>
      <c r="Q56" s="115"/>
    </row>
    <row r="57" spans="1:17" s="108" customFormat="1" ht="58.5" customHeight="1">
      <c r="A57" s="116">
        <v>51</v>
      </c>
      <c r="B57" s="55"/>
      <c r="C57" s="98"/>
      <c r="D57" s="57"/>
      <c r="E57" s="66"/>
      <c r="F57" s="57"/>
      <c r="G57" s="58"/>
      <c r="H57" s="99"/>
      <c r="I57" s="99"/>
      <c r="J57" s="99"/>
      <c r="K57" s="100"/>
      <c r="L57" s="49"/>
      <c r="M57" s="44"/>
      <c r="N57" s="70"/>
      <c r="O57" s="139"/>
      <c r="P57" s="115"/>
      <c r="Q57" s="115"/>
    </row>
    <row r="58" spans="1:17" s="108" customFormat="1" ht="70.5" customHeight="1">
      <c r="A58" s="116">
        <v>52</v>
      </c>
      <c r="B58" s="55"/>
      <c r="C58" s="98"/>
      <c r="D58" s="57"/>
      <c r="E58" s="66"/>
      <c r="F58" s="57"/>
      <c r="G58" s="58"/>
      <c r="H58" s="99"/>
      <c r="I58" s="99"/>
      <c r="J58" s="99"/>
      <c r="K58" s="100"/>
      <c r="L58" s="49"/>
      <c r="M58" s="44"/>
      <c r="N58" s="70"/>
      <c r="O58" s="70"/>
      <c r="P58" s="115"/>
      <c r="Q58" s="115"/>
    </row>
    <row r="59" spans="1:17" s="108" customFormat="1" ht="57.75" customHeight="1">
      <c r="A59" s="116">
        <v>53</v>
      </c>
      <c r="B59" s="55"/>
      <c r="C59" s="98"/>
      <c r="D59" s="109"/>
      <c r="E59" s="66"/>
      <c r="F59" s="109"/>
      <c r="G59" s="58"/>
      <c r="H59" s="99"/>
      <c r="I59" s="99"/>
      <c r="J59" s="99"/>
      <c r="K59" s="100"/>
      <c r="L59" s="49"/>
      <c r="M59" s="69"/>
      <c r="N59" s="70"/>
      <c r="O59" s="70"/>
      <c r="P59" s="115"/>
      <c r="Q59" s="115"/>
    </row>
    <row r="60" spans="1:17" s="108" customFormat="1" ht="54" customHeight="1">
      <c r="A60" s="116">
        <v>54</v>
      </c>
      <c r="B60" s="55"/>
      <c r="C60" s="98"/>
      <c r="D60" s="109"/>
      <c r="E60" s="66"/>
      <c r="F60" s="109"/>
      <c r="G60" s="58"/>
      <c r="H60" s="99"/>
      <c r="I60" s="99"/>
      <c r="J60" s="99"/>
      <c r="K60" s="100"/>
      <c r="L60" s="49"/>
      <c r="M60" s="69"/>
      <c r="N60" s="70"/>
      <c r="O60" s="70"/>
      <c r="P60" s="115"/>
      <c r="Q60" s="115"/>
    </row>
    <row r="61" spans="1:17" s="108" customFormat="1" ht="84" customHeight="1">
      <c r="A61" s="116">
        <v>55</v>
      </c>
      <c r="B61" s="55"/>
      <c r="C61" s="98"/>
      <c r="D61" s="109"/>
      <c r="E61" s="66"/>
      <c r="F61" s="109"/>
      <c r="G61" s="58"/>
      <c r="H61" s="99"/>
      <c r="I61" s="99"/>
      <c r="J61" s="99"/>
      <c r="K61" s="100"/>
      <c r="L61" s="49"/>
      <c r="M61" s="69"/>
      <c r="N61" s="70"/>
      <c r="O61" s="70"/>
      <c r="P61" s="115"/>
      <c r="Q61" s="115"/>
    </row>
    <row r="62" spans="1:17" s="75" customFormat="1" ht="84" customHeight="1">
      <c r="A62" s="120">
        <v>56</v>
      </c>
      <c r="B62" s="92"/>
      <c r="C62" s="78"/>
      <c r="D62" s="140"/>
      <c r="E62" s="90"/>
      <c r="F62" s="87"/>
      <c r="G62" s="121"/>
      <c r="H62" s="81"/>
      <c r="I62" s="81"/>
      <c r="J62" s="81"/>
      <c r="K62" s="81"/>
      <c r="L62" s="77"/>
      <c r="M62" s="91"/>
      <c r="N62" s="88"/>
      <c r="O62" s="89"/>
      <c r="P62" s="113"/>
      <c r="Q62" s="113"/>
    </row>
    <row r="63" spans="1:17" s="108" customFormat="1" ht="84" customHeight="1">
      <c r="A63" s="116">
        <v>57</v>
      </c>
      <c r="B63" s="55"/>
      <c r="C63" s="98"/>
      <c r="D63" s="109"/>
      <c r="E63" s="66"/>
      <c r="F63" s="109"/>
      <c r="G63" s="58"/>
      <c r="H63" s="99"/>
      <c r="I63" s="99"/>
      <c r="J63" s="99"/>
      <c r="K63" s="100"/>
      <c r="L63" s="49"/>
      <c r="M63" s="69"/>
      <c r="N63" s="70"/>
      <c r="O63" s="107"/>
      <c r="P63" s="115"/>
      <c r="Q63" s="115"/>
    </row>
    <row r="64" spans="1:17" s="108" customFormat="1" ht="63" customHeight="1">
      <c r="A64" s="116">
        <v>58</v>
      </c>
      <c r="B64" s="55"/>
      <c r="C64" s="98"/>
      <c r="D64" s="109"/>
      <c r="E64" s="66"/>
      <c r="F64" s="109"/>
      <c r="G64" s="58"/>
      <c r="H64" s="99"/>
      <c r="I64" s="99"/>
      <c r="J64" s="99"/>
      <c r="K64" s="100"/>
      <c r="L64" s="49"/>
      <c r="M64" s="69"/>
      <c r="N64" s="70"/>
      <c r="O64" s="107"/>
      <c r="P64" s="115"/>
      <c r="Q64" s="115"/>
    </row>
    <row r="65" spans="1:17" s="108" customFormat="1" ht="61.5" customHeight="1">
      <c r="A65" s="116">
        <v>59</v>
      </c>
      <c r="B65" s="55"/>
      <c r="C65" s="98"/>
      <c r="D65" s="109"/>
      <c r="E65" s="66"/>
      <c r="F65" s="109"/>
      <c r="G65" s="58"/>
      <c r="H65" s="99"/>
      <c r="I65" s="99"/>
      <c r="J65" s="99"/>
      <c r="K65" s="100"/>
      <c r="L65" s="49"/>
      <c r="M65" s="69"/>
      <c r="N65" s="70"/>
      <c r="O65" s="70"/>
      <c r="P65" s="115"/>
      <c r="Q65" s="115"/>
    </row>
    <row r="66" spans="1:17" s="108" customFormat="1" ht="40.5" customHeight="1">
      <c r="A66" s="116">
        <v>60</v>
      </c>
      <c r="B66" s="55"/>
      <c r="C66" s="98"/>
      <c r="D66" s="109"/>
      <c r="E66" s="66"/>
      <c r="F66" s="109"/>
      <c r="G66" s="58"/>
      <c r="H66" s="99"/>
      <c r="I66" s="99"/>
      <c r="J66" s="99"/>
      <c r="K66" s="100"/>
      <c r="L66" s="49"/>
      <c r="M66" s="69"/>
      <c r="N66" s="70"/>
      <c r="O66" s="70"/>
      <c r="P66" s="115"/>
      <c r="Q66" s="115"/>
    </row>
    <row r="67" spans="1:17" s="108" customFormat="1" ht="40.5" customHeight="1">
      <c r="A67" s="116">
        <v>61</v>
      </c>
      <c r="B67" s="55"/>
      <c r="C67" s="98"/>
      <c r="D67" s="109"/>
      <c r="E67" s="66"/>
      <c r="F67" s="109"/>
      <c r="G67" s="58"/>
      <c r="H67" s="99"/>
      <c r="I67" s="99"/>
      <c r="J67" s="99"/>
      <c r="K67" s="100"/>
      <c r="L67" s="49"/>
      <c r="M67" s="69"/>
      <c r="N67" s="70"/>
      <c r="O67" s="70"/>
      <c r="P67" s="115"/>
      <c r="Q67" s="115"/>
    </row>
    <row r="68" spans="1:17" s="75" customFormat="1" ht="51.75" customHeight="1">
      <c r="A68" s="120">
        <v>62</v>
      </c>
      <c r="B68" s="92"/>
      <c r="C68" s="78"/>
      <c r="D68" s="140"/>
      <c r="E68" s="90"/>
      <c r="F68" s="87"/>
      <c r="G68" s="121"/>
      <c r="H68" s="81"/>
      <c r="I68" s="81"/>
      <c r="J68" s="81"/>
      <c r="K68" s="81"/>
      <c r="L68" s="77"/>
      <c r="M68" s="91"/>
      <c r="N68" s="88"/>
      <c r="O68" s="89"/>
      <c r="P68" s="113"/>
      <c r="Q68" s="113"/>
    </row>
    <row r="69" spans="1:17" s="108" customFormat="1" ht="59.25" customHeight="1">
      <c r="A69" s="116">
        <v>63</v>
      </c>
      <c r="B69" s="55"/>
      <c r="C69" s="98"/>
      <c r="D69" s="109"/>
      <c r="E69" s="66"/>
      <c r="F69" s="109"/>
      <c r="G69" s="58"/>
      <c r="H69" s="99"/>
      <c r="I69" s="99"/>
      <c r="J69" s="99"/>
      <c r="K69" s="100"/>
      <c r="L69" s="49"/>
      <c r="M69" s="69"/>
      <c r="N69" s="70"/>
      <c r="O69" s="70"/>
      <c r="P69" s="115"/>
      <c r="Q69" s="115"/>
    </row>
    <row r="70" spans="1:17" s="108" customFormat="1" ht="40.5" customHeight="1">
      <c r="A70" s="116">
        <v>64</v>
      </c>
      <c r="B70" s="55"/>
      <c r="C70" s="98"/>
      <c r="D70" s="109"/>
      <c r="E70" s="66"/>
      <c r="F70" s="109"/>
      <c r="G70" s="58"/>
      <c r="H70" s="99"/>
      <c r="I70" s="99"/>
      <c r="J70" s="99"/>
      <c r="K70" s="100"/>
      <c r="L70" s="49"/>
      <c r="M70" s="69"/>
      <c r="N70" s="70"/>
      <c r="O70" s="70"/>
      <c r="P70" s="115"/>
      <c r="Q70" s="115"/>
    </row>
    <row r="71" spans="1:17" s="108" customFormat="1" ht="40.5" customHeight="1">
      <c r="A71" s="116">
        <v>65</v>
      </c>
      <c r="B71" s="55"/>
      <c r="C71" s="98"/>
      <c r="D71" s="109"/>
      <c r="E71" s="66"/>
      <c r="F71" s="109"/>
      <c r="G71" s="58"/>
      <c r="H71" s="99"/>
      <c r="I71" s="99"/>
      <c r="J71" s="99"/>
      <c r="K71" s="100"/>
      <c r="L71" s="49"/>
      <c r="M71" s="69"/>
      <c r="N71" s="70"/>
      <c r="O71" s="70"/>
      <c r="P71" s="115"/>
      <c r="Q71" s="115"/>
    </row>
    <row r="72" spans="1:17" s="108" customFormat="1" ht="40.5" customHeight="1">
      <c r="A72" s="116">
        <v>66</v>
      </c>
      <c r="B72" s="55"/>
      <c r="C72" s="98"/>
      <c r="D72" s="109"/>
      <c r="E72" s="66"/>
      <c r="F72" s="109"/>
      <c r="G72" s="58"/>
      <c r="H72" s="99"/>
      <c r="I72" s="99"/>
      <c r="J72" s="99"/>
      <c r="K72" s="100"/>
      <c r="L72" s="49"/>
      <c r="M72" s="69"/>
      <c r="N72" s="70"/>
      <c r="O72" s="107"/>
      <c r="P72" s="115"/>
      <c r="Q72" s="115"/>
    </row>
    <row r="73" spans="1:17" s="108" customFormat="1" ht="78" customHeight="1">
      <c r="A73" s="116">
        <v>67</v>
      </c>
      <c r="B73" s="55"/>
      <c r="C73" s="98"/>
      <c r="D73" s="109"/>
      <c r="E73" s="66"/>
      <c r="F73" s="109"/>
      <c r="G73" s="58"/>
      <c r="H73" s="99"/>
      <c r="I73" s="99"/>
      <c r="J73" s="99"/>
      <c r="K73" s="100"/>
      <c r="L73" s="49"/>
      <c r="M73" s="69"/>
      <c r="N73" s="70"/>
      <c r="O73" s="70"/>
      <c r="P73" s="115"/>
      <c r="Q73" s="115"/>
    </row>
    <row r="74" spans="1:17" s="108" customFormat="1" ht="96.75" customHeight="1">
      <c r="A74" s="116">
        <v>68</v>
      </c>
      <c r="B74" s="55"/>
      <c r="C74" s="98"/>
      <c r="D74" s="109"/>
      <c r="E74" s="66"/>
      <c r="F74" s="109"/>
      <c r="G74" s="58"/>
      <c r="H74" s="99"/>
      <c r="I74" s="99"/>
      <c r="J74" s="99"/>
      <c r="K74" s="100"/>
      <c r="L74" s="49"/>
      <c r="M74" s="69"/>
      <c r="N74" s="55"/>
      <c r="O74" s="70"/>
      <c r="P74" s="115"/>
      <c r="Q74" s="115"/>
    </row>
    <row r="75" spans="1:17" s="108" customFormat="1" ht="51.75" customHeight="1">
      <c r="A75" s="116">
        <v>69</v>
      </c>
      <c r="B75" s="55"/>
      <c r="C75" s="98"/>
      <c r="D75" s="109"/>
      <c r="E75" s="66"/>
      <c r="F75" s="109"/>
      <c r="G75" s="58"/>
      <c r="H75" s="99"/>
      <c r="I75" s="99"/>
      <c r="J75" s="99"/>
      <c r="K75" s="100"/>
      <c r="L75" s="49"/>
      <c r="M75" s="69"/>
      <c r="N75" s="70"/>
      <c r="O75" s="70"/>
      <c r="P75" s="115"/>
      <c r="Q75" s="115"/>
    </row>
    <row r="76" spans="1:17" s="108" customFormat="1" ht="78.75" customHeight="1">
      <c r="A76" s="116">
        <v>70</v>
      </c>
      <c r="B76" s="55"/>
      <c r="C76" s="98"/>
      <c r="D76" s="109"/>
      <c r="E76" s="66"/>
      <c r="F76" s="109"/>
      <c r="G76" s="58"/>
      <c r="H76" s="99"/>
      <c r="I76" s="99"/>
      <c r="J76" s="99"/>
      <c r="K76" s="100"/>
      <c r="L76" s="49"/>
      <c r="M76" s="69"/>
      <c r="N76" s="55"/>
      <c r="O76" s="107"/>
      <c r="P76" s="115"/>
      <c r="Q76" s="115"/>
    </row>
    <row r="77" spans="1:17" s="108" customFormat="1" ht="86.25" customHeight="1">
      <c r="A77" s="116">
        <v>71</v>
      </c>
      <c r="B77" s="55"/>
      <c r="C77" s="141"/>
      <c r="D77" s="142"/>
      <c r="E77" s="66"/>
      <c r="F77" s="57"/>
      <c r="G77" s="58"/>
      <c r="H77" s="143"/>
      <c r="I77" s="143"/>
      <c r="J77" s="143"/>
      <c r="K77" s="143"/>
      <c r="L77" s="144"/>
      <c r="M77" s="69"/>
      <c r="N77" s="70"/>
      <c r="O77" s="70"/>
      <c r="P77" s="115"/>
      <c r="Q77" s="115"/>
    </row>
    <row r="78" spans="1:17" s="108" customFormat="1" ht="54" customHeight="1">
      <c r="A78" s="116">
        <v>72</v>
      </c>
      <c r="B78" s="55"/>
      <c r="C78" s="141"/>
      <c r="D78" s="142"/>
      <c r="E78" s="66"/>
      <c r="F78" s="57"/>
      <c r="G78" s="58"/>
      <c r="H78" s="143"/>
      <c r="I78" s="143"/>
      <c r="J78" s="143"/>
      <c r="K78" s="143"/>
      <c r="L78" s="144"/>
      <c r="M78" s="69"/>
      <c r="N78" s="70"/>
      <c r="O78" s="70"/>
      <c r="P78" s="115"/>
      <c r="Q78" s="115"/>
    </row>
    <row r="79" spans="1:17" s="108" customFormat="1" ht="86.25" customHeight="1">
      <c r="A79" s="116">
        <v>73</v>
      </c>
      <c r="B79" s="55"/>
      <c r="C79" s="141"/>
      <c r="D79" s="142"/>
      <c r="E79" s="66"/>
      <c r="F79" s="57"/>
      <c r="G79" s="58"/>
      <c r="H79" s="143"/>
      <c r="I79" s="143"/>
      <c r="J79" s="143"/>
      <c r="K79" s="143"/>
      <c r="L79" s="144"/>
      <c r="M79" s="69"/>
      <c r="N79" s="70"/>
      <c r="O79" s="70"/>
      <c r="P79" s="115"/>
      <c r="Q79" s="115"/>
    </row>
    <row r="80" spans="1:17" s="108" customFormat="1" ht="86.25" customHeight="1">
      <c r="A80" s="116">
        <v>74</v>
      </c>
      <c r="B80" s="55"/>
      <c r="C80" s="141"/>
      <c r="D80" s="142"/>
      <c r="E80" s="66"/>
      <c r="F80" s="142"/>
      <c r="G80" s="58"/>
      <c r="H80" s="143"/>
      <c r="I80" s="143"/>
      <c r="J80" s="143"/>
      <c r="K80" s="143"/>
      <c r="L80" s="144"/>
      <c r="M80" s="69"/>
      <c r="N80" s="70"/>
      <c r="O80" s="70"/>
      <c r="P80" s="115"/>
      <c r="Q80" s="115"/>
    </row>
    <row r="81" spans="1:17" s="108" customFormat="1" ht="166.5" customHeight="1">
      <c r="A81" s="116">
        <v>75</v>
      </c>
      <c r="B81" s="55"/>
      <c r="C81" s="141"/>
      <c r="D81" s="142"/>
      <c r="E81" s="66"/>
      <c r="F81" s="142"/>
      <c r="G81" s="58"/>
      <c r="H81" s="143"/>
      <c r="I81" s="143"/>
      <c r="J81" s="143"/>
      <c r="K81" s="143"/>
      <c r="L81" s="144"/>
      <c r="M81" s="145"/>
      <c r="N81" s="70"/>
      <c r="O81" s="70"/>
    </row>
    <row r="82" spans="1:17" s="108" customFormat="1" ht="93.75" customHeight="1">
      <c r="A82" s="116">
        <v>76</v>
      </c>
      <c r="B82" s="55"/>
      <c r="C82" s="141"/>
      <c r="D82" s="57"/>
      <c r="E82" s="66"/>
      <c r="F82" s="57"/>
      <c r="G82" s="58"/>
      <c r="H82" s="68"/>
      <c r="I82" s="68"/>
      <c r="J82" s="146"/>
      <c r="K82" s="100"/>
      <c r="L82" s="144"/>
      <c r="M82" s="69"/>
      <c r="N82" s="70"/>
      <c r="O82" s="70"/>
      <c r="P82" s="115"/>
      <c r="Q82" s="115"/>
    </row>
    <row r="83" spans="1:17" s="108" customFormat="1" ht="116.25" customHeight="1">
      <c r="A83" s="116">
        <v>77</v>
      </c>
      <c r="B83" s="55"/>
      <c r="C83" s="141"/>
      <c r="D83" s="57"/>
      <c r="E83" s="66"/>
      <c r="F83" s="57"/>
      <c r="G83" s="58"/>
      <c r="H83" s="146"/>
      <c r="I83" s="68"/>
      <c r="J83" s="146"/>
      <c r="K83" s="100"/>
      <c r="L83" s="144"/>
      <c r="M83" s="69"/>
      <c r="N83" s="70"/>
      <c r="O83" s="70"/>
      <c r="P83" s="115"/>
      <c r="Q83" s="115"/>
    </row>
    <row r="84" spans="1:17" s="108" customFormat="1" ht="63" customHeight="1">
      <c r="A84" s="116">
        <v>78</v>
      </c>
      <c r="B84" s="55"/>
      <c r="C84" s="147"/>
      <c r="D84" s="57"/>
      <c r="E84" s="66"/>
      <c r="F84" s="57"/>
      <c r="G84" s="58"/>
      <c r="H84" s="68"/>
      <c r="I84" s="68"/>
      <c r="J84" s="146"/>
      <c r="K84" s="100"/>
      <c r="L84" s="144"/>
      <c r="M84" s="69"/>
      <c r="N84" s="70"/>
      <c r="O84" s="70"/>
      <c r="P84" s="115"/>
      <c r="Q84" s="115"/>
    </row>
    <row r="85" spans="1:17" s="108" customFormat="1" ht="40.5" customHeight="1">
      <c r="A85" s="116">
        <v>79</v>
      </c>
      <c r="B85" s="55"/>
      <c r="C85" s="98"/>
      <c r="D85" s="57"/>
      <c r="E85" s="66"/>
      <c r="F85" s="57"/>
      <c r="G85" s="58"/>
      <c r="H85" s="146"/>
      <c r="I85" s="68"/>
      <c r="J85" s="146"/>
      <c r="K85" s="100"/>
      <c r="L85" s="144"/>
      <c r="M85" s="69"/>
      <c r="N85" s="70"/>
      <c r="O85" s="70"/>
      <c r="P85" s="115"/>
      <c r="Q85" s="115"/>
    </row>
    <row r="86" spans="1:17" s="108" customFormat="1" ht="75" customHeight="1">
      <c r="A86" s="116">
        <v>80</v>
      </c>
      <c r="B86" s="55"/>
      <c r="C86" s="141"/>
      <c r="D86" s="57"/>
      <c r="E86" s="66"/>
      <c r="F86" s="57"/>
      <c r="G86" s="58"/>
      <c r="H86" s="68"/>
      <c r="I86" s="68"/>
      <c r="J86" s="146"/>
      <c r="K86" s="100"/>
      <c r="L86" s="144"/>
      <c r="M86" s="69"/>
      <c r="N86" s="148"/>
      <c r="O86" s="47"/>
      <c r="P86" s="115"/>
      <c r="Q86" s="115"/>
    </row>
    <row r="87" spans="1:17" s="108" customFormat="1" ht="27" customHeight="1">
      <c r="A87" s="116">
        <v>81</v>
      </c>
      <c r="B87" s="55"/>
      <c r="C87" s="141"/>
      <c r="D87" s="57"/>
      <c r="E87" s="66"/>
      <c r="F87" s="57"/>
      <c r="G87" s="58"/>
      <c r="H87" s="146"/>
      <c r="I87" s="68"/>
      <c r="J87" s="146"/>
      <c r="K87" s="100"/>
      <c r="L87" s="144"/>
      <c r="M87" s="69"/>
      <c r="N87" s="70"/>
      <c r="O87" s="107"/>
      <c r="P87" s="115"/>
      <c r="Q87" s="115"/>
    </row>
    <row r="88" spans="1:17" s="75" customFormat="1" ht="95.25" customHeight="1">
      <c r="A88" s="120">
        <v>82</v>
      </c>
      <c r="B88" s="92"/>
      <c r="C88" s="78"/>
      <c r="D88" s="79"/>
      <c r="E88" s="90"/>
      <c r="F88" s="87"/>
      <c r="G88" s="121"/>
      <c r="H88" s="81"/>
      <c r="I88" s="81"/>
      <c r="J88" s="81"/>
      <c r="K88" s="81"/>
      <c r="L88" s="77"/>
      <c r="M88" s="149"/>
      <c r="N88" s="88"/>
      <c r="O88" s="89"/>
      <c r="P88" s="113"/>
      <c r="Q88" s="113"/>
    </row>
    <row r="89" spans="1:17" s="75" customFormat="1" ht="40.5" customHeight="1">
      <c r="A89" s="120">
        <v>83</v>
      </c>
      <c r="B89" s="92"/>
      <c r="C89" s="78"/>
      <c r="D89" s="79"/>
      <c r="E89" s="90"/>
      <c r="F89" s="87"/>
      <c r="G89" s="121"/>
      <c r="H89" s="81"/>
      <c r="I89" s="81"/>
      <c r="J89" s="81"/>
      <c r="K89" s="81"/>
      <c r="L89" s="77"/>
      <c r="M89" s="91"/>
      <c r="N89" s="88"/>
      <c r="O89" s="89"/>
      <c r="P89" s="113"/>
      <c r="Q89" s="113"/>
    </row>
    <row r="90" spans="1:17" s="108" customFormat="1" ht="108" customHeight="1">
      <c r="A90" s="116">
        <v>84</v>
      </c>
      <c r="B90" s="55"/>
      <c r="C90" s="141"/>
      <c r="D90" s="57"/>
      <c r="E90" s="66"/>
      <c r="F90" s="57"/>
      <c r="G90" s="58"/>
      <c r="H90" s="146"/>
      <c r="I90" s="68"/>
      <c r="J90" s="68"/>
      <c r="K90" s="100"/>
      <c r="L90" s="144"/>
      <c r="M90" s="44"/>
      <c r="N90" s="70"/>
      <c r="O90" s="70"/>
      <c r="P90" s="115"/>
      <c r="Q90" s="115"/>
    </row>
    <row r="91" spans="1:17" s="108" customFormat="1" ht="108" customHeight="1">
      <c r="A91" s="116">
        <v>85</v>
      </c>
      <c r="B91" s="55"/>
      <c r="C91" s="141"/>
      <c r="D91" s="57"/>
      <c r="E91" s="66"/>
      <c r="F91" s="57"/>
      <c r="G91" s="58"/>
      <c r="H91" s="146"/>
      <c r="I91" s="68"/>
      <c r="J91" s="146"/>
      <c r="K91" s="100"/>
      <c r="L91" s="144"/>
      <c r="M91" s="69"/>
      <c r="N91" s="55"/>
      <c r="O91" s="55"/>
      <c r="P91" s="71"/>
      <c r="Q91" s="71"/>
    </row>
    <row r="92" spans="1:17" s="161" customFormat="1" ht="108" customHeight="1">
      <c r="A92" s="150">
        <v>86</v>
      </c>
      <c r="B92" s="151"/>
      <c r="C92" s="152"/>
      <c r="D92" s="153"/>
      <c r="E92" s="154"/>
      <c r="F92" s="155"/>
      <c r="G92" s="155"/>
      <c r="H92" s="80"/>
      <c r="I92" s="80"/>
      <c r="J92" s="80"/>
      <c r="K92" s="80"/>
      <c r="L92" s="156"/>
      <c r="M92" s="157"/>
      <c r="N92" s="158"/>
      <c r="O92" s="159"/>
      <c r="P92" s="160"/>
      <c r="Q92" s="160"/>
    </row>
    <row r="93" spans="1:17" s="108" customFormat="1" ht="40.5" customHeight="1">
      <c r="A93" s="116">
        <v>87</v>
      </c>
      <c r="B93" s="55"/>
      <c r="C93" s="141"/>
      <c r="D93" s="57"/>
      <c r="E93" s="58"/>
      <c r="F93" s="57"/>
      <c r="G93" s="58"/>
      <c r="H93" s="146"/>
      <c r="I93" s="68"/>
      <c r="J93" s="146"/>
      <c r="K93" s="100"/>
      <c r="L93" s="144"/>
      <c r="M93" s="69"/>
      <c r="N93" s="70"/>
      <c r="O93" s="70"/>
      <c r="P93" s="71"/>
      <c r="Q93" s="71"/>
    </row>
    <row r="94" spans="1:17" s="108" customFormat="1" ht="69" customHeight="1">
      <c r="A94" s="116">
        <v>88</v>
      </c>
      <c r="B94" s="55"/>
      <c r="C94" s="141"/>
      <c r="D94" s="57"/>
      <c r="E94" s="58"/>
      <c r="F94" s="57"/>
      <c r="G94" s="58"/>
      <c r="H94" s="68"/>
      <c r="I94" s="68"/>
      <c r="J94" s="146"/>
      <c r="K94" s="100"/>
      <c r="L94" s="144"/>
      <c r="M94" s="69"/>
      <c r="N94" s="70"/>
      <c r="O94" s="70"/>
      <c r="P94" s="71"/>
      <c r="Q94" s="71"/>
    </row>
    <row r="95" spans="1:17" s="108" customFormat="1" ht="40.5" customHeight="1">
      <c r="A95" s="116">
        <v>89</v>
      </c>
      <c r="B95" s="55"/>
      <c r="C95" s="141"/>
      <c r="D95" s="57"/>
      <c r="E95" s="58"/>
      <c r="F95" s="57"/>
      <c r="G95" s="58"/>
      <c r="H95" s="146"/>
      <c r="I95" s="68"/>
      <c r="J95" s="146"/>
      <c r="K95" s="100"/>
      <c r="L95" s="144"/>
      <c r="M95" s="69"/>
      <c r="N95" s="70"/>
      <c r="O95" s="107"/>
      <c r="P95" s="71"/>
      <c r="Q95" s="71"/>
    </row>
    <row r="96" spans="1:17" s="45" customFormat="1" ht="40.5" customHeight="1">
      <c r="A96" s="48">
        <v>90</v>
      </c>
      <c r="B96" s="55"/>
      <c r="C96" s="67"/>
      <c r="D96" s="57"/>
      <c r="E96" s="58"/>
      <c r="F96" s="162"/>
      <c r="G96" s="163"/>
      <c r="H96" s="68"/>
      <c r="I96" s="68"/>
      <c r="J96" s="68"/>
      <c r="K96" s="68"/>
      <c r="L96" s="49"/>
      <c r="M96" s="69"/>
      <c r="N96" s="70"/>
      <c r="O96" s="59"/>
      <c r="P96" s="71"/>
      <c r="Q96" s="71"/>
    </row>
    <row r="97" spans="1:57" s="46" customFormat="1" ht="40.5" customHeight="1">
      <c r="A97" s="40">
        <v>91</v>
      </c>
      <c r="B97" s="47"/>
      <c r="C97" s="231"/>
      <c r="D97" s="36"/>
      <c r="E97" s="37"/>
      <c r="F97" s="164"/>
      <c r="G97" s="165"/>
      <c r="H97" s="146"/>
      <c r="I97" s="146"/>
      <c r="J97" s="146"/>
      <c r="K97" s="146"/>
      <c r="L97" s="41"/>
      <c r="M97" s="188"/>
      <c r="N97" s="148"/>
      <c r="O97" s="232"/>
      <c r="P97" s="115"/>
      <c r="Q97" s="115"/>
    </row>
    <row r="98" spans="1:57" s="108" customFormat="1" ht="40.5" customHeight="1">
      <c r="A98" s="116">
        <v>92</v>
      </c>
      <c r="B98" s="55"/>
      <c r="C98" s="166"/>
      <c r="D98" s="57"/>
      <c r="E98" s="58"/>
      <c r="F98" s="162"/>
      <c r="G98" s="125"/>
      <c r="H98" s="146"/>
      <c r="I98" s="68"/>
      <c r="J98" s="146"/>
      <c r="K98" s="100"/>
      <c r="L98" s="144"/>
      <c r="M98" s="69"/>
      <c r="N98" s="70"/>
      <c r="O98" s="107"/>
      <c r="P98" s="71"/>
      <c r="Q98" s="71"/>
    </row>
    <row r="99" spans="1:57" s="108" customFormat="1" ht="81.75" customHeight="1">
      <c r="A99" s="167">
        <v>93</v>
      </c>
      <c r="B99" s="55"/>
      <c r="C99" s="98"/>
      <c r="D99" s="57"/>
      <c r="E99" s="58"/>
      <c r="F99" s="57"/>
      <c r="G99" s="58"/>
      <c r="H99" s="68"/>
      <c r="I99" s="68"/>
      <c r="J99" s="146"/>
      <c r="K99" s="100"/>
      <c r="L99" s="92"/>
      <c r="M99" s="91"/>
      <c r="N99" s="92"/>
      <c r="O99" s="55"/>
      <c r="P99" s="113"/>
      <c r="Q99" s="113"/>
    </row>
    <row r="100" spans="1:57" s="180" customFormat="1" ht="81.75" customHeight="1">
      <c r="A100" s="168">
        <v>94</v>
      </c>
      <c r="B100" s="169"/>
      <c r="C100" s="170"/>
      <c r="D100" s="171"/>
      <c r="E100" s="172"/>
      <c r="F100" s="171"/>
      <c r="G100" s="172"/>
      <c r="H100" s="173"/>
      <c r="I100" s="173"/>
      <c r="J100" s="174"/>
      <c r="K100" s="173"/>
      <c r="L100" s="175"/>
      <c r="M100" s="176"/>
      <c r="N100" s="177"/>
      <c r="O100" s="177"/>
      <c r="P100" s="178"/>
      <c r="Q100" s="178"/>
      <c r="R100" s="179"/>
      <c r="S100" s="179"/>
      <c r="T100" s="179"/>
      <c r="U100" s="179"/>
      <c r="V100" s="179"/>
      <c r="W100" s="179"/>
      <c r="X100" s="179"/>
      <c r="Y100" s="179"/>
      <c r="Z100" s="179"/>
      <c r="AA100" s="179"/>
      <c r="AB100" s="179"/>
      <c r="AC100" s="179"/>
      <c r="AD100" s="179"/>
      <c r="AE100" s="179"/>
      <c r="AF100" s="179"/>
      <c r="AG100" s="179"/>
      <c r="AH100" s="179"/>
      <c r="AI100" s="179"/>
      <c r="AJ100" s="179"/>
      <c r="AK100" s="179"/>
      <c r="AL100" s="179"/>
      <c r="AM100" s="179"/>
      <c r="AN100" s="179"/>
      <c r="AO100" s="179"/>
      <c r="AP100" s="179"/>
      <c r="AQ100" s="179"/>
      <c r="AR100" s="179"/>
      <c r="AS100" s="179"/>
      <c r="AT100" s="179"/>
      <c r="AU100" s="179"/>
      <c r="AV100" s="179"/>
      <c r="AW100" s="179"/>
      <c r="AX100" s="179"/>
      <c r="AY100" s="179"/>
      <c r="AZ100" s="179"/>
      <c r="BA100" s="179"/>
      <c r="BB100" s="179"/>
      <c r="BC100" s="179"/>
      <c r="BD100" s="179"/>
      <c r="BE100" s="179"/>
    </row>
    <row r="101" spans="1:57" s="108" customFormat="1" ht="48" customHeight="1">
      <c r="A101" s="181">
        <v>95</v>
      </c>
      <c r="B101" s="55"/>
      <c r="C101" s="141"/>
      <c r="D101" s="57"/>
      <c r="E101" s="58"/>
      <c r="F101" s="57"/>
      <c r="G101" s="125"/>
      <c r="H101" s="68"/>
      <c r="I101" s="68"/>
      <c r="J101" s="146"/>
      <c r="K101" s="100"/>
      <c r="L101" s="49"/>
      <c r="M101" s="69"/>
      <c r="N101" s="70"/>
      <c r="O101" s="182"/>
      <c r="P101" s="115"/>
      <c r="Q101" s="115"/>
    </row>
    <row r="102" spans="1:57" s="108" customFormat="1" ht="143.25" customHeight="1">
      <c r="A102" s="116">
        <v>96</v>
      </c>
      <c r="B102" s="55"/>
      <c r="C102" s="141"/>
      <c r="D102" s="57"/>
      <c r="E102" s="58"/>
      <c r="F102" s="57"/>
      <c r="G102" s="125"/>
      <c r="H102" s="68"/>
      <c r="I102" s="68"/>
      <c r="J102" s="146"/>
      <c r="K102" s="100"/>
      <c r="L102" s="144"/>
      <c r="M102" s="69"/>
      <c r="N102" s="70"/>
      <c r="O102" s="43"/>
      <c r="P102" s="71"/>
      <c r="Q102" s="71"/>
    </row>
    <row r="103" spans="1:57" s="108" customFormat="1" ht="40.5" customHeight="1">
      <c r="A103" s="116">
        <v>97</v>
      </c>
      <c r="B103" s="55"/>
      <c r="C103" s="141"/>
      <c r="D103" s="57"/>
      <c r="E103" s="58"/>
      <c r="F103" s="57"/>
      <c r="G103" s="125"/>
      <c r="H103" s="68"/>
      <c r="I103" s="68"/>
      <c r="J103" s="146"/>
      <c r="K103" s="100"/>
      <c r="L103" s="144"/>
      <c r="M103" s="69"/>
      <c r="N103" s="70"/>
      <c r="O103" s="182"/>
      <c r="P103" s="115"/>
      <c r="Q103" s="115"/>
    </row>
    <row r="104" spans="1:57" s="108" customFormat="1" ht="49.5" customHeight="1">
      <c r="A104" s="116">
        <v>98</v>
      </c>
      <c r="B104" s="55"/>
      <c r="C104" s="141"/>
      <c r="D104" s="57"/>
      <c r="E104" s="58"/>
      <c r="F104" s="57"/>
      <c r="G104" s="125"/>
      <c r="H104" s="68"/>
      <c r="I104" s="68"/>
      <c r="J104" s="146"/>
      <c r="K104" s="100"/>
      <c r="L104" s="144"/>
      <c r="M104" s="69"/>
      <c r="N104" s="182"/>
      <c r="O104" s="182"/>
      <c r="P104" s="115"/>
      <c r="Q104" s="115"/>
    </row>
    <row r="105" spans="1:57" s="45" customFormat="1" ht="49.5" customHeight="1">
      <c r="A105" s="48">
        <v>99</v>
      </c>
      <c r="B105" s="55"/>
      <c r="C105" s="69"/>
      <c r="D105" s="183"/>
      <c r="E105" s="184"/>
      <c r="F105" s="183"/>
      <c r="G105" s="184"/>
      <c r="H105" s="68"/>
      <c r="I105" s="68"/>
      <c r="J105" s="68"/>
      <c r="K105" s="68"/>
      <c r="L105" s="49"/>
      <c r="M105" s="69"/>
      <c r="N105" s="55"/>
      <c r="O105" s="185"/>
      <c r="P105" s="71"/>
      <c r="Q105" s="71"/>
    </row>
    <row r="106" spans="1:57" s="108" customFormat="1" ht="49.5" customHeight="1">
      <c r="A106" s="116">
        <v>100</v>
      </c>
      <c r="B106" s="55"/>
      <c r="C106" s="141"/>
      <c r="D106" s="57"/>
      <c r="E106" s="58"/>
      <c r="F106" s="57"/>
      <c r="G106" s="186"/>
      <c r="H106" s="68"/>
      <c r="I106" s="68"/>
      <c r="J106" s="146"/>
      <c r="K106" s="100"/>
      <c r="L106" s="144"/>
      <c r="M106" s="69"/>
      <c r="N106" s="70"/>
      <c r="O106" s="182"/>
      <c r="P106" s="115"/>
      <c r="Q106" s="115"/>
    </row>
    <row r="107" spans="1:57" s="108" customFormat="1" ht="49.5" customHeight="1">
      <c r="A107" s="116">
        <v>101</v>
      </c>
      <c r="B107" s="55"/>
      <c r="C107" s="141"/>
      <c r="D107" s="57"/>
      <c r="E107" s="58"/>
      <c r="F107" s="57"/>
      <c r="G107" s="186"/>
      <c r="H107" s="68"/>
      <c r="I107" s="68"/>
      <c r="J107" s="146"/>
      <c r="K107" s="100"/>
      <c r="L107" s="144"/>
      <c r="M107" s="69"/>
      <c r="N107" s="70"/>
      <c r="O107" s="182"/>
      <c r="P107" s="115"/>
      <c r="Q107" s="115"/>
    </row>
    <row r="108" spans="1:57" s="108" customFormat="1" ht="216.75" customHeight="1">
      <c r="A108" s="116">
        <v>102</v>
      </c>
      <c r="B108" s="55"/>
      <c r="C108" s="141"/>
      <c r="D108" s="57"/>
      <c r="E108" s="58"/>
      <c r="F108" s="57"/>
      <c r="G108" s="58"/>
      <c r="H108" s="187"/>
      <c r="I108" s="68"/>
      <c r="J108" s="146"/>
      <c r="K108" s="100"/>
      <c r="L108" s="144"/>
      <c r="M108" s="188"/>
      <c r="N108" s="70"/>
      <c r="O108" s="182"/>
      <c r="P108" s="115"/>
      <c r="Q108" s="115"/>
    </row>
    <row r="109" spans="1:57" s="45" customFormat="1" ht="75.75" customHeight="1">
      <c r="A109" s="48">
        <v>103</v>
      </c>
      <c r="B109" s="55"/>
      <c r="C109" s="67"/>
      <c r="D109" s="57"/>
      <c r="E109" s="58"/>
      <c r="F109" s="36"/>
      <c r="G109" s="37"/>
      <c r="H109" s="68"/>
      <c r="I109" s="68"/>
      <c r="J109" s="68"/>
      <c r="K109" s="68"/>
      <c r="L109" s="49"/>
      <c r="M109" s="69"/>
      <c r="N109" s="70"/>
      <c r="O109" s="66"/>
      <c r="P109" s="71"/>
      <c r="Q109" s="71"/>
    </row>
    <row r="110" spans="1:57" s="75" customFormat="1" ht="49.5" customHeight="1">
      <c r="A110" s="120">
        <v>104</v>
      </c>
      <c r="B110" s="92"/>
      <c r="C110" s="78"/>
      <c r="D110" s="79"/>
      <c r="E110" s="86"/>
      <c r="F110" s="87"/>
      <c r="G110" s="87"/>
      <c r="H110" s="81"/>
      <c r="I110" s="81"/>
      <c r="J110" s="81"/>
      <c r="K110" s="81"/>
      <c r="L110" s="77"/>
      <c r="M110" s="91"/>
      <c r="N110" s="88"/>
      <c r="O110" s="86"/>
      <c r="P110" s="113"/>
      <c r="Q110" s="113"/>
    </row>
    <row r="111" spans="1:57" s="108" customFormat="1" ht="66.75" customHeight="1">
      <c r="A111" s="116">
        <v>105</v>
      </c>
      <c r="B111" s="55"/>
      <c r="C111" s="141"/>
      <c r="D111" s="57"/>
      <c r="E111" s="58"/>
      <c r="F111" s="57"/>
      <c r="G111" s="125"/>
      <c r="H111" s="68"/>
      <c r="I111" s="68"/>
      <c r="J111" s="68"/>
      <c r="K111" s="100"/>
      <c r="L111" s="144"/>
      <c r="M111" s="69"/>
      <c r="N111" s="70"/>
      <c r="O111" s="66"/>
      <c r="P111" s="115"/>
      <c r="Q111" s="115"/>
    </row>
    <row r="112" spans="1:57" s="108" customFormat="1" ht="55.5" customHeight="1">
      <c r="A112" s="116">
        <v>106</v>
      </c>
      <c r="B112" s="55"/>
      <c r="C112" s="141"/>
      <c r="D112" s="57"/>
      <c r="E112" s="58"/>
      <c r="F112" s="57"/>
      <c r="G112" s="125"/>
      <c r="H112" s="68"/>
      <c r="I112" s="100"/>
      <c r="J112" s="68"/>
      <c r="K112" s="100"/>
      <c r="L112" s="144"/>
      <c r="M112" s="69"/>
      <c r="N112" s="70"/>
      <c r="O112" s="66"/>
      <c r="P112" s="115"/>
      <c r="Q112" s="115"/>
    </row>
    <row r="113" spans="1:17" s="194" customFormat="1" ht="83.25" customHeight="1">
      <c r="A113" s="189">
        <v>107</v>
      </c>
      <c r="B113" s="190"/>
      <c r="C113" s="170"/>
      <c r="D113" s="171"/>
      <c r="E113" s="172"/>
      <c r="F113" s="171"/>
      <c r="G113" s="191"/>
      <c r="H113" s="174"/>
      <c r="I113" s="174"/>
      <c r="J113" s="174"/>
      <c r="K113" s="174"/>
      <c r="L113" s="175"/>
      <c r="M113" s="176"/>
      <c r="N113" s="192"/>
      <c r="O113" s="193"/>
      <c r="P113" s="178"/>
      <c r="Q113" s="178"/>
    </row>
    <row r="114" spans="1:17" s="108" customFormat="1" ht="55.5" customHeight="1">
      <c r="A114" s="116">
        <v>108</v>
      </c>
      <c r="B114" s="55"/>
      <c r="C114" s="147"/>
      <c r="D114" s="57"/>
      <c r="E114" s="58"/>
      <c r="F114" s="57"/>
      <c r="G114" s="125"/>
      <c r="H114" s="195"/>
      <c r="I114" s="195"/>
      <c r="J114" s="195"/>
      <c r="K114" s="195"/>
      <c r="L114" s="49"/>
      <c r="M114" s="44"/>
      <c r="N114" s="92"/>
      <c r="O114" s="92"/>
      <c r="P114" s="113"/>
      <c r="Q114" s="113"/>
    </row>
    <row r="115" spans="1:17" s="75" customFormat="1" ht="51.75" customHeight="1">
      <c r="A115" s="120">
        <v>109</v>
      </c>
      <c r="B115" s="92"/>
      <c r="C115" s="196"/>
      <c r="D115" s="79"/>
      <c r="E115" s="86"/>
      <c r="F115" s="87"/>
      <c r="G115" s="87"/>
      <c r="H115" s="81"/>
      <c r="I115" s="81"/>
      <c r="J115" s="81"/>
      <c r="K115" s="81"/>
      <c r="L115" s="77"/>
      <c r="M115" s="91"/>
      <c r="N115" s="92"/>
      <c r="O115" s="92"/>
      <c r="P115" s="113"/>
      <c r="Q115" s="113"/>
    </row>
    <row r="116" spans="1:17" s="108" customFormat="1" ht="32.25" customHeight="1">
      <c r="A116" s="116">
        <v>110</v>
      </c>
      <c r="B116" s="55"/>
      <c r="C116" s="141"/>
      <c r="D116" s="57"/>
      <c r="E116" s="58"/>
      <c r="F116" s="57"/>
      <c r="G116" s="58"/>
      <c r="H116" s="195"/>
      <c r="I116" s="195"/>
      <c r="J116" s="195"/>
      <c r="K116" s="195"/>
      <c r="L116" s="144"/>
      <c r="M116" s="69"/>
      <c r="N116" s="70"/>
      <c r="O116" s="66"/>
      <c r="P116" s="71"/>
      <c r="Q116" s="71"/>
    </row>
    <row r="117" spans="1:17" s="194" customFormat="1" ht="81" customHeight="1">
      <c r="A117" s="189">
        <v>111</v>
      </c>
      <c r="B117" s="169"/>
      <c r="C117" s="170"/>
      <c r="D117" s="171"/>
      <c r="E117" s="172"/>
      <c r="F117" s="171"/>
      <c r="G117" s="172"/>
      <c r="H117" s="174"/>
      <c r="I117" s="174"/>
      <c r="J117" s="174"/>
      <c r="K117" s="174"/>
      <c r="L117" s="175"/>
      <c r="M117" s="176"/>
      <c r="N117" s="197"/>
      <c r="O117" s="197"/>
      <c r="P117" s="178"/>
      <c r="Q117" s="178"/>
    </row>
    <row r="118" spans="1:17" s="75" customFormat="1" ht="32.25" customHeight="1">
      <c r="A118" s="120">
        <v>112</v>
      </c>
      <c r="B118" s="92"/>
      <c r="C118" s="78"/>
      <c r="D118" s="79"/>
      <c r="E118" s="86"/>
      <c r="F118" s="87"/>
      <c r="G118" s="87"/>
      <c r="H118" s="81"/>
      <c r="I118" s="81"/>
      <c r="J118" s="81"/>
      <c r="K118" s="81"/>
      <c r="L118" s="77"/>
      <c r="M118" s="91"/>
      <c r="N118" s="88"/>
      <c r="O118" s="92"/>
      <c r="P118" s="113"/>
      <c r="Q118" s="113"/>
    </row>
    <row r="119" spans="1:17" s="108" customFormat="1" ht="45.75" customHeight="1">
      <c r="A119" s="116">
        <v>113</v>
      </c>
      <c r="B119" s="198"/>
      <c r="C119" s="141"/>
      <c r="D119" s="57"/>
      <c r="E119" s="58"/>
      <c r="F119" s="57"/>
      <c r="G119" s="58"/>
      <c r="H119" s="195"/>
      <c r="I119" s="195"/>
      <c r="J119" s="195"/>
      <c r="K119" s="195"/>
      <c r="L119" s="144"/>
      <c r="M119" s="69"/>
      <c r="N119" s="55"/>
      <c r="O119" s="55"/>
      <c r="P119" s="113"/>
      <c r="Q119" s="113"/>
    </row>
    <row r="120" spans="1:17" s="108" customFormat="1" ht="51" customHeight="1">
      <c r="A120" s="116">
        <v>114</v>
      </c>
      <c r="B120" s="198"/>
      <c r="C120" s="141"/>
      <c r="D120" s="57"/>
      <c r="E120" s="58"/>
      <c r="F120" s="57"/>
      <c r="G120" s="58"/>
      <c r="H120" s="195"/>
      <c r="I120" s="195"/>
      <c r="J120" s="195"/>
      <c r="K120" s="195"/>
      <c r="L120" s="144"/>
      <c r="M120" s="69"/>
      <c r="N120" s="55"/>
      <c r="O120" s="55"/>
      <c r="P120" s="113"/>
      <c r="Q120" s="113"/>
    </row>
    <row r="121" spans="1:17" s="108" customFormat="1" ht="64.5" customHeight="1">
      <c r="A121" s="116">
        <v>115</v>
      </c>
      <c r="B121" s="198"/>
      <c r="C121" s="141"/>
      <c r="D121" s="57"/>
      <c r="E121" s="58"/>
      <c r="F121" s="57"/>
      <c r="G121" s="58"/>
      <c r="H121" s="195"/>
      <c r="I121" s="195"/>
      <c r="J121" s="195"/>
      <c r="K121" s="195"/>
      <c r="L121" s="144"/>
      <c r="M121" s="69"/>
      <c r="N121" s="55"/>
      <c r="O121" s="55"/>
      <c r="P121" s="113"/>
      <c r="Q121" s="113"/>
    </row>
    <row r="122" spans="1:17" s="108" customFormat="1" ht="63" customHeight="1">
      <c r="A122" s="116">
        <v>116</v>
      </c>
      <c r="B122" s="198"/>
      <c r="C122" s="141"/>
      <c r="D122" s="57"/>
      <c r="E122" s="58"/>
      <c r="F122" s="57"/>
      <c r="G122" s="58"/>
      <c r="H122" s="195"/>
      <c r="I122" s="195"/>
      <c r="J122" s="195"/>
      <c r="K122" s="195"/>
      <c r="L122" s="144"/>
      <c r="M122" s="69"/>
      <c r="N122" s="55"/>
      <c r="O122" s="55"/>
      <c r="P122" s="113"/>
      <c r="Q122" s="113"/>
    </row>
    <row r="123" spans="1:17" s="194" customFormat="1" ht="66" customHeight="1">
      <c r="A123" s="189">
        <v>117</v>
      </c>
      <c r="B123" s="169"/>
      <c r="C123" s="170"/>
      <c r="D123" s="171"/>
      <c r="E123" s="172"/>
      <c r="F123" s="199"/>
      <c r="G123" s="200"/>
      <c r="H123" s="173"/>
      <c r="I123" s="173"/>
      <c r="J123" s="173"/>
      <c r="K123" s="173"/>
      <c r="L123" s="175"/>
      <c r="M123" s="176"/>
      <c r="N123" s="192"/>
      <c r="O123" s="201"/>
      <c r="P123" s="178"/>
      <c r="Q123" s="178"/>
    </row>
    <row r="124" spans="1:17" s="108" customFormat="1" ht="39.75" customHeight="1">
      <c r="A124" s="116">
        <v>118</v>
      </c>
      <c r="B124" s="198"/>
      <c r="C124" s="141"/>
      <c r="D124" s="57"/>
      <c r="E124" s="58"/>
      <c r="F124" s="202"/>
      <c r="G124" s="203"/>
      <c r="H124" s="195"/>
      <c r="I124" s="195"/>
      <c r="J124" s="195"/>
      <c r="K124" s="195"/>
      <c r="L124" s="144"/>
      <c r="M124" s="69"/>
      <c r="N124" s="55"/>
      <c r="O124" s="204"/>
      <c r="P124" s="113"/>
      <c r="Q124" s="113"/>
    </row>
    <row r="125" spans="1:17" s="194" customFormat="1" ht="69.75" customHeight="1">
      <c r="A125" s="189">
        <v>119</v>
      </c>
      <c r="B125" s="169"/>
      <c r="C125" s="170"/>
      <c r="D125" s="171"/>
      <c r="E125" s="172"/>
      <c r="F125" s="171"/>
      <c r="G125" s="172"/>
      <c r="H125" s="195"/>
      <c r="I125" s="195"/>
      <c r="J125" s="195"/>
      <c r="K125" s="195"/>
      <c r="L125" s="175"/>
      <c r="M125" s="176"/>
      <c r="N125" s="192"/>
      <c r="O125" s="192"/>
      <c r="P125" s="178"/>
      <c r="Q125" s="178"/>
    </row>
    <row r="126" spans="1:17" s="108" customFormat="1" ht="216.75" customHeight="1">
      <c r="A126" s="116">
        <v>120</v>
      </c>
      <c r="B126" s="198"/>
      <c r="C126" s="141"/>
      <c r="D126" s="57"/>
      <c r="E126" s="58"/>
      <c r="F126" s="57"/>
      <c r="G126" s="58"/>
      <c r="H126" s="195"/>
      <c r="I126" s="195"/>
      <c r="J126" s="195"/>
      <c r="K126" s="195"/>
      <c r="L126" s="144"/>
      <c r="M126" s="69"/>
      <c r="N126" s="55"/>
      <c r="O126" s="55"/>
      <c r="P126" s="113"/>
      <c r="Q126" s="113"/>
    </row>
    <row r="127" spans="1:17" s="45" customFormat="1" ht="27.75" customHeight="1">
      <c r="A127" s="48">
        <v>121</v>
      </c>
      <c r="B127" s="49"/>
      <c r="C127" s="205"/>
      <c r="D127" s="183"/>
      <c r="E127" s="184"/>
      <c r="F127" s="206"/>
      <c r="G127" s="207"/>
      <c r="H127" s="68"/>
      <c r="I127" s="68"/>
      <c r="J127" s="68"/>
      <c r="K127" s="68"/>
      <c r="L127" s="49"/>
      <c r="M127" s="69"/>
      <c r="N127" s="208"/>
      <c r="O127" s="185"/>
      <c r="P127" s="71"/>
      <c r="Q127" s="71"/>
    </row>
    <row r="128" spans="1:17" s="108" customFormat="1" ht="27.75" customHeight="1">
      <c r="A128" s="116">
        <v>122</v>
      </c>
      <c r="B128" s="198"/>
      <c r="C128" s="209"/>
      <c r="D128" s="206"/>
      <c r="E128" s="207"/>
      <c r="F128" s="183"/>
      <c r="G128" s="207"/>
      <c r="H128" s="195"/>
      <c r="I128" s="195"/>
      <c r="J128" s="195"/>
      <c r="K128" s="195"/>
      <c r="L128" s="210"/>
      <c r="M128" s="69"/>
      <c r="N128" s="208"/>
      <c r="O128" s="185"/>
      <c r="P128" s="113"/>
      <c r="Q128" s="113"/>
    </row>
    <row r="129" spans="1:17" s="161" customFormat="1" ht="53.25" customHeight="1">
      <c r="A129" s="150">
        <v>123</v>
      </c>
      <c r="B129" s="156"/>
      <c r="C129" s="211"/>
      <c r="D129" s="212"/>
      <c r="E129" s="213"/>
      <c r="F129" s="214"/>
      <c r="G129" s="214"/>
      <c r="H129" s="80"/>
      <c r="I129" s="80"/>
      <c r="J129" s="80"/>
      <c r="K129" s="80"/>
      <c r="L129" s="156"/>
      <c r="M129" s="157"/>
      <c r="N129" s="215"/>
      <c r="O129" s="216"/>
      <c r="P129" s="160"/>
      <c r="Q129" s="160"/>
    </row>
    <row r="130" spans="1:17" s="108" customFormat="1" ht="51.75" customHeight="1">
      <c r="A130" s="116">
        <v>124</v>
      </c>
      <c r="B130" s="198"/>
      <c r="C130" s="217"/>
      <c r="D130" s="51"/>
      <c r="E130" s="52"/>
      <c r="F130" s="218"/>
      <c r="G130" s="203"/>
      <c r="H130" s="195"/>
      <c r="I130" s="195"/>
      <c r="J130" s="195"/>
      <c r="K130" s="195"/>
      <c r="L130" s="210"/>
      <c r="M130" s="69"/>
      <c r="N130" s="66"/>
      <c r="O130" s="204"/>
      <c r="P130" s="113"/>
      <c r="Q130" s="113"/>
    </row>
    <row r="131" spans="1:17" s="108" customFormat="1" ht="40.5" customHeight="1">
      <c r="A131" s="116">
        <v>125</v>
      </c>
      <c r="B131" s="198"/>
      <c r="C131" s="217"/>
      <c r="D131" s="51"/>
      <c r="E131" s="52"/>
      <c r="F131" s="218"/>
      <c r="G131" s="203"/>
      <c r="H131" s="195"/>
      <c r="I131" s="195"/>
      <c r="J131" s="195"/>
      <c r="K131" s="195"/>
      <c r="L131" s="210"/>
      <c r="M131" s="69"/>
      <c r="N131" s="54"/>
      <c r="O131" s="204"/>
      <c r="P131" s="113"/>
      <c r="Q131" s="113"/>
    </row>
    <row r="132" spans="1:17" s="45" customFormat="1" ht="45.75" customHeight="1">
      <c r="A132" s="48">
        <v>126</v>
      </c>
      <c r="B132" s="49"/>
      <c r="C132" s="50"/>
      <c r="D132" s="51"/>
      <c r="E132" s="52"/>
      <c r="F132" s="60"/>
      <c r="G132" s="52"/>
      <c r="H132" s="68"/>
      <c r="I132" s="68"/>
      <c r="J132" s="68"/>
      <c r="K132" s="68"/>
      <c r="L132" s="49"/>
      <c r="M132" s="69"/>
      <c r="N132" s="54"/>
      <c r="O132" s="59"/>
      <c r="P132" s="71"/>
      <c r="Q132" s="71"/>
    </row>
    <row r="133" spans="1:17" s="108" customFormat="1" ht="32.25" customHeight="1">
      <c r="A133" s="116">
        <v>127</v>
      </c>
      <c r="B133" s="198"/>
      <c r="C133" s="217"/>
      <c r="D133" s="51"/>
      <c r="E133" s="52"/>
      <c r="F133" s="218"/>
      <c r="G133" s="203"/>
      <c r="H133" s="195"/>
      <c r="I133" s="195"/>
      <c r="J133" s="195"/>
      <c r="K133" s="195"/>
      <c r="L133" s="210"/>
      <c r="M133" s="69"/>
      <c r="N133" s="54"/>
      <c r="O133" s="204"/>
      <c r="P133" s="113"/>
      <c r="Q133" s="113"/>
    </row>
    <row r="134" spans="1:17" s="75" customFormat="1" ht="42" customHeight="1">
      <c r="A134" s="120">
        <v>128</v>
      </c>
      <c r="B134" s="77"/>
      <c r="C134" s="219"/>
      <c r="D134" s="220"/>
      <c r="E134" s="221"/>
      <c r="F134" s="222"/>
      <c r="G134" s="223"/>
      <c r="H134" s="81"/>
      <c r="I134" s="81"/>
      <c r="J134" s="81"/>
      <c r="K134" s="81"/>
      <c r="L134" s="77"/>
      <c r="M134" s="91"/>
      <c r="N134" s="224"/>
      <c r="O134" s="225"/>
      <c r="P134" s="113"/>
      <c r="Q134" s="113"/>
    </row>
    <row r="135" spans="1:17" s="45" customFormat="1" ht="32.25" customHeight="1">
      <c r="A135" s="48">
        <v>129</v>
      </c>
      <c r="B135" s="49"/>
      <c r="C135" s="50"/>
      <c r="D135" s="51"/>
      <c r="E135" s="52"/>
      <c r="F135" s="60"/>
      <c r="G135" s="52"/>
      <c r="H135" s="68"/>
      <c r="I135" s="68"/>
      <c r="J135" s="68"/>
      <c r="K135" s="68"/>
      <c r="L135" s="49"/>
      <c r="M135" s="69"/>
      <c r="N135" s="54"/>
      <c r="O135" s="59"/>
      <c r="P135" s="71"/>
      <c r="Q135" s="71"/>
    </row>
    <row r="136" spans="1:17" s="108" customFormat="1" ht="49.5" customHeight="1">
      <c r="A136" s="116">
        <v>130</v>
      </c>
      <c r="B136" s="198"/>
      <c r="C136" s="217"/>
      <c r="D136" s="51"/>
      <c r="E136" s="52"/>
      <c r="F136" s="218"/>
      <c r="G136" s="203"/>
      <c r="H136" s="195"/>
      <c r="I136" s="195"/>
      <c r="J136" s="195"/>
      <c r="K136" s="195"/>
      <c r="L136" s="210"/>
      <c r="M136" s="69"/>
      <c r="N136" s="54"/>
      <c r="O136" s="226"/>
      <c r="P136" s="113"/>
      <c r="Q136" s="113"/>
    </row>
    <row r="137" spans="1:17" s="108" customFormat="1" ht="32.25" customHeight="1">
      <c r="A137" s="116">
        <v>131</v>
      </c>
      <c r="B137" s="198"/>
      <c r="C137" s="217"/>
      <c r="D137" s="51"/>
      <c r="E137" s="52"/>
      <c r="F137" s="218"/>
      <c r="G137" s="203"/>
      <c r="H137" s="195"/>
      <c r="I137" s="195"/>
      <c r="J137" s="195"/>
      <c r="K137" s="195"/>
      <c r="L137" s="144"/>
      <c r="M137" s="69"/>
      <c r="N137" s="54"/>
      <c r="O137" s="204"/>
      <c r="P137" s="113"/>
      <c r="Q137" s="113"/>
    </row>
    <row r="138" spans="1:17" s="108" customFormat="1" ht="68.25" customHeight="1">
      <c r="A138" s="116">
        <v>132</v>
      </c>
      <c r="B138" s="198"/>
      <c r="C138" s="217"/>
      <c r="D138" s="51"/>
      <c r="E138" s="52"/>
      <c r="F138" s="60"/>
      <c r="G138" s="52"/>
      <c r="H138" s="38"/>
      <c r="I138" s="38"/>
      <c r="J138" s="38"/>
      <c r="K138" s="38"/>
      <c r="L138" s="210"/>
      <c r="M138" s="69"/>
      <c r="N138" s="54"/>
      <c r="O138" s="59"/>
      <c r="P138" s="113"/>
      <c r="Q138" s="113"/>
    </row>
    <row r="139" spans="1:17" s="108" customFormat="1" ht="32.25" customHeight="1">
      <c r="A139" s="116">
        <v>133</v>
      </c>
      <c r="B139" s="198"/>
      <c r="C139" s="217"/>
      <c r="D139" s="51"/>
      <c r="E139" s="52"/>
      <c r="F139" s="60"/>
      <c r="G139" s="52"/>
      <c r="H139" s="38"/>
      <c r="I139" s="38"/>
      <c r="J139" s="38"/>
      <c r="K139" s="38"/>
      <c r="L139" s="210"/>
      <c r="M139" s="69"/>
      <c r="N139" s="54"/>
      <c r="O139" s="59"/>
      <c r="P139" s="113"/>
      <c r="Q139" s="113"/>
    </row>
    <row r="140" spans="1:17" s="108" customFormat="1" ht="49.5" customHeight="1">
      <c r="A140" s="116">
        <v>134</v>
      </c>
      <c r="B140" s="198"/>
      <c r="C140" s="217"/>
      <c r="D140" s="51"/>
      <c r="E140" s="52"/>
      <c r="F140" s="60"/>
      <c r="G140" s="52"/>
      <c r="H140" s="38"/>
      <c r="I140" s="38"/>
      <c r="J140" s="38"/>
      <c r="K140" s="38"/>
      <c r="L140" s="210"/>
      <c r="M140" s="69"/>
      <c r="N140" s="54"/>
      <c r="O140" s="59"/>
      <c r="P140" s="113"/>
      <c r="Q140" s="113"/>
    </row>
    <row r="141" spans="1:17" s="45" customFormat="1" ht="20.25">
      <c r="A141" s="48">
        <v>135</v>
      </c>
      <c r="B141" s="49"/>
      <c r="C141" s="50"/>
      <c r="D141" s="51"/>
      <c r="E141" s="52"/>
      <c r="F141" s="60"/>
      <c r="G141" s="52"/>
      <c r="H141" s="39"/>
      <c r="I141" s="39"/>
      <c r="J141" s="39"/>
      <c r="K141" s="39"/>
      <c r="L141" s="53"/>
      <c r="M141" s="69"/>
      <c r="N141" s="54"/>
      <c r="O141" s="227"/>
      <c r="P141" s="71"/>
      <c r="Q141" s="71"/>
    </row>
    <row r="142" spans="1:17" s="108" customFormat="1" ht="42.75" customHeight="1">
      <c r="A142" s="116">
        <v>136</v>
      </c>
      <c r="B142" s="198"/>
      <c r="C142" s="217"/>
      <c r="D142" s="51"/>
      <c r="E142" s="52"/>
      <c r="F142" s="60"/>
      <c r="G142" s="52"/>
      <c r="H142" s="38"/>
      <c r="I142" s="38"/>
      <c r="J142" s="38"/>
      <c r="K142" s="38"/>
      <c r="L142" s="210"/>
      <c r="M142" s="69"/>
      <c r="N142" s="54"/>
      <c r="O142" s="59"/>
      <c r="P142" s="113"/>
      <c r="Q142" s="113"/>
    </row>
    <row r="143" spans="1:17" s="45" customFormat="1" ht="49.5" customHeight="1">
      <c r="A143" s="48">
        <v>137</v>
      </c>
      <c r="B143" s="49"/>
      <c r="C143" s="50"/>
      <c r="D143" s="51"/>
      <c r="E143" s="52"/>
      <c r="F143" s="60"/>
      <c r="G143" s="52"/>
      <c r="H143" s="39"/>
      <c r="I143" s="39"/>
      <c r="J143" s="39"/>
      <c r="K143" s="39"/>
      <c r="L143" s="53"/>
      <c r="M143" s="69"/>
      <c r="N143" s="54"/>
      <c r="O143" s="59"/>
      <c r="P143" s="71"/>
      <c r="Q143" s="71"/>
    </row>
    <row r="144" spans="1:17" s="45" customFormat="1" ht="58.5" customHeight="1">
      <c r="A144" s="48">
        <v>138</v>
      </c>
      <c r="B144" s="49"/>
      <c r="C144" s="50"/>
      <c r="D144" s="51"/>
      <c r="E144" s="52"/>
      <c r="F144" s="60"/>
      <c r="G144" s="52"/>
      <c r="H144" s="39"/>
      <c r="I144" s="39"/>
      <c r="J144" s="39"/>
      <c r="K144" s="39"/>
      <c r="L144" s="53"/>
      <c r="M144" s="69"/>
      <c r="N144" s="54"/>
      <c r="O144" s="59"/>
      <c r="P144" s="71"/>
      <c r="Q144" s="71"/>
    </row>
    <row r="145" spans="1:17" s="45" customFormat="1" ht="53.25" customHeight="1">
      <c r="A145" s="48">
        <v>139</v>
      </c>
      <c r="B145" s="49"/>
      <c r="C145" s="50"/>
      <c r="D145" s="51"/>
      <c r="E145" s="52"/>
      <c r="F145" s="60"/>
      <c r="G145" s="52"/>
      <c r="H145" s="39"/>
      <c r="I145" s="39"/>
      <c r="J145" s="39"/>
      <c r="K145" s="39"/>
      <c r="L145" s="53"/>
      <c r="M145" s="69"/>
      <c r="N145" s="54"/>
      <c r="O145" s="59"/>
      <c r="P145" s="71"/>
      <c r="Q145" s="71"/>
    </row>
    <row r="146" spans="1:17" s="75" customFormat="1" ht="32.25" customHeight="1">
      <c r="A146" s="120">
        <v>140</v>
      </c>
      <c r="B146" s="77"/>
      <c r="C146" s="219"/>
      <c r="D146" s="220"/>
      <c r="E146" s="86"/>
      <c r="F146" s="87"/>
      <c r="G146" s="223"/>
      <c r="H146" s="73"/>
      <c r="I146" s="73"/>
      <c r="J146" s="73"/>
      <c r="K146" s="73"/>
      <c r="L146" s="77"/>
      <c r="M146" s="91"/>
      <c r="N146" s="224"/>
      <c r="O146" s="228"/>
      <c r="P146" s="113"/>
      <c r="Q146" s="113"/>
    </row>
    <row r="147" spans="1:17" s="108" customFormat="1" ht="32.25" customHeight="1">
      <c r="A147" s="116">
        <v>141</v>
      </c>
      <c r="B147" s="198"/>
      <c r="C147" s="217"/>
      <c r="D147" s="51"/>
      <c r="E147" s="58"/>
      <c r="F147" s="51"/>
      <c r="G147" s="58"/>
      <c r="H147" s="38"/>
      <c r="I147" s="38"/>
      <c r="J147" s="38"/>
      <c r="K147" s="38"/>
      <c r="L147" s="144"/>
      <c r="M147" s="69"/>
      <c r="N147" s="54"/>
      <c r="O147" s="229"/>
      <c r="P147" s="113"/>
      <c r="Q147" s="113"/>
    </row>
    <row r="148" spans="1:17" s="45" customFormat="1" ht="49.5" customHeight="1">
      <c r="A148" s="48">
        <v>142</v>
      </c>
      <c r="B148" s="49"/>
      <c r="C148" s="50"/>
      <c r="D148" s="51"/>
      <c r="E148" s="58"/>
      <c r="F148" s="60"/>
      <c r="G148" s="52"/>
      <c r="H148" s="39"/>
      <c r="I148" s="39"/>
      <c r="J148" s="39"/>
      <c r="K148" s="39"/>
      <c r="L148" s="49"/>
      <c r="M148" s="69"/>
      <c r="N148" s="54"/>
      <c r="O148" s="59"/>
      <c r="P148" s="71"/>
      <c r="Q148" s="71"/>
    </row>
    <row r="149" spans="1:17" s="75" customFormat="1" ht="20.25">
      <c r="A149" s="120">
        <v>143</v>
      </c>
      <c r="B149" s="77"/>
      <c r="C149" s="219"/>
      <c r="D149" s="220"/>
      <c r="E149" s="86"/>
      <c r="F149" s="222"/>
      <c r="G149" s="223"/>
      <c r="H149" s="73"/>
      <c r="I149" s="73"/>
      <c r="J149" s="73"/>
      <c r="K149" s="73"/>
      <c r="L149" s="77"/>
      <c r="M149" s="91"/>
      <c r="N149" s="224"/>
      <c r="O149" s="230"/>
    </row>
    <row r="150" spans="1:17" s="75" customFormat="1" ht="38.25" customHeight="1">
      <c r="A150" s="120">
        <v>144</v>
      </c>
      <c r="B150" s="77"/>
      <c r="C150" s="219"/>
      <c r="D150" s="220"/>
      <c r="E150" s="221"/>
      <c r="F150" s="222"/>
      <c r="G150" s="223"/>
      <c r="H150" s="73"/>
      <c r="I150" s="73"/>
      <c r="J150" s="73"/>
      <c r="K150" s="73"/>
      <c r="L150" s="77"/>
      <c r="M150" s="91"/>
      <c r="N150" s="224"/>
      <c r="O150" s="230"/>
    </row>
    <row r="151" spans="1:17" s="45" customFormat="1" ht="71.25" customHeight="1">
      <c r="A151" s="48">
        <v>145</v>
      </c>
      <c r="B151" s="49"/>
      <c r="C151" s="61"/>
      <c r="D151" s="51"/>
      <c r="E151" s="52"/>
      <c r="F151" s="60"/>
      <c r="G151" s="52"/>
      <c r="H151" s="39"/>
      <c r="I151" s="39"/>
      <c r="J151" s="39"/>
      <c r="K151" s="39"/>
      <c r="L151" s="53"/>
      <c r="M151" s="44"/>
      <c r="N151" s="54"/>
      <c r="O151" s="54"/>
    </row>
    <row r="152" spans="1:17" s="45" customFormat="1" ht="67.5" customHeight="1">
      <c r="A152" s="48">
        <v>146</v>
      </c>
      <c r="B152" s="49"/>
      <c r="C152" s="64"/>
      <c r="D152" s="51"/>
      <c r="E152" s="52"/>
      <c r="F152" s="60"/>
      <c r="G152" s="52"/>
      <c r="H152" s="39"/>
      <c r="I152" s="39"/>
      <c r="J152" s="39"/>
      <c r="K152" s="39"/>
      <c r="L152" s="53"/>
      <c r="M152" s="44"/>
      <c r="N152" s="54"/>
      <c r="O152" s="54"/>
    </row>
    <row r="153" spans="1:17" s="45" customFormat="1" ht="20.25">
      <c r="A153" s="48">
        <v>147</v>
      </c>
      <c r="B153" s="49"/>
      <c r="C153" s="50"/>
      <c r="D153" s="51"/>
      <c r="E153" s="52"/>
      <c r="F153" s="60"/>
      <c r="G153" s="52"/>
      <c r="H153" s="39"/>
      <c r="I153" s="39"/>
      <c r="J153" s="39"/>
      <c r="K153" s="39"/>
      <c r="L153" s="53"/>
      <c r="M153" s="44"/>
      <c r="N153" s="54"/>
      <c r="O153" s="59"/>
    </row>
    <row r="154" spans="1:17" s="45" customFormat="1" ht="20.25">
      <c r="A154" s="48">
        <v>148</v>
      </c>
      <c r="B154" s="49"/>
      <c r="C154" s="50"/>
      <c r="D154" s="51"/>
      <c r="E154" s="52"/>
      <c r="F154" s="60"/>
      <c r="G154" s="52"/>
      <c r="H154" s="39"/>
      <c r="I154" s="39"/>
      <c r="J154" s="39"/>
      <c r="K154" s="39"/>
      <c r="L154" s="53"/>
      <c r="M154" s="44"/>
      <c r="N154" s="54"/>
      <c r="O154" s="59"/>
    </row>
    <row r="155" spans="1:17" s="45" customFormat="1" ht="20.25">
      <c r="A155" s="48">
        <v>149</v>
      </c>
      <c r="B155" s="49"/>
      <c r="C155" s="61"/>
      <c r="D155" s="51"/>
      <c r="E155" s="52"/>
      <c r="F155" s="57"/>
      <c r="G155" s="58"/>
      <c r="H155" s="39"/>
      <c r="I155" s="39"/>
      <c r="J155" s="39"/>
      <c r="K155" s="39"/>
      <c r="L155" s="53"/>
      <c r="M155" s="44"/>
      <c r="N155" s="49"/>
      <c r="O155" s="49"/>
    </row>
    <row r="156" spans="1:17" s="45" customFormat="1" ht="20.25">
      <c r="A156" s="48">
        <v>150</v>
      </c>
      <c r="B156" s="49"/>
      <c r="C156" s="64"/>
      <c r="D156" s="51"/>
      <c r="E156" s="52"/>
      <c r="F156" s="51"/>
      <c r="G156" s="52"/>
      <c r="H156" s="39"/>
      <c r="I156" s="39"/>
      <c r="J156" s="39"/>
      <c r="K156" s="39"/>
      <c r="L156" s="53"/>
      <c r="M156" s="44"/>
      <c r="N156" s="49"/>
      <c r="O156" s="49"/>
    </row>
    <row r="157" spans="1:17" s="45" customFormat="1" ht="20.25" customHeight="1">
      <c r="A157" s="48">
        <v>151</v>
      </c>
      <c r="B157" s="49"/>
      <c r="C157" s="50"/>
      <c r="D157" s="51"/>
      <c r="E157" s="52"/>
      <c r="F157" s="51"/>
      <c r="G157" s="52"/>
      <c r="H157" s="39"/>
      <c r="I157" s="39"/>
      <c r="J157" s="39"/>
      <c r="K157" s="39"/>
      <c r="L157" s="53"/>
      <c r="M157" s="44"/>
      <c r="N157" s="54"/>
      <c r="O157" s="54"/>
    </row>
    <row r="158" spans="1:17" s="45" customFormat="1" ht="20.25">
      <c r="A158" s="48">
        <v>152</v>
      </c>
      <c r="B158" s="49"/>
      <c r="C158" s="50"/>
      <c r="D158" s="51"/>
      <c r="E158" s="52"/>
      <c r="F158" s="42"/>
      <c r="G158" s="43"/>
      <c r="H158" s="39"/>
      <c r="I158" s="39"/>
      <c r="J158" s="39"/>
      <c r="K158" s="39"/>
      <c r="L158" s="53"/>
      <c r="M158" s="44"/>
      <c r="N158" s="54"/>
      <c r="O158" s="54"/>
    </row>
    <row r="159" spans="1:17" s="45" customFormat="1" ht="20.25">
      <c r="A159" s="48">
        <v>153</v>
      </c>
      <c r="B159" s="49"/>
      <c r="C159" s="50"/>
      <c r="D159" s="51"/>
      <c r="E159" s="52"/>
      <c r="F159" s="51"/>
      <c r="G159" s="52"/>
      <c r="H159" s="39"/>
      <c r="I159" s="39"/>
      <c r="J159" s="39"/>
      <c r="K159" s="39"/>
      <c r="L159" s="53"/>
      <c r="M159" s="44"/>
      <c r="N159" s="54"/>
      <c r="O159" s="54"/>
    </row>
    <row r="160" spans="1:17" s="45" customFormat="1" ht="96" customHeight="1">
      <c r="A160" s="55">
        <v>154</v>
      </c>
      <c r="B160" s="49"/>
      <c r="C160" s="50"/>
      <c r="D160" s="51"/>
      <c r="E160" s="52"/>
      <c r="F160" s="51"/>
      <c r="G160" s="52"/>
      <c r="H160" s="39"/>
      <c r="I160" s="39"/>
      <c r="J160" s="39"/>
      <c r="K160" s="39"/>
      <c r="L160" s="53"/>
      <c r="M160" s="44"/>
      <c r="N160" s="54"/>
      <c r="O160" s="56"/>
    </row>
    <row r="161" spans="1:15" s="45" customFormat="1" ht="128.25" customHeight="1">
      <c r="A161" s="55">
        <v>155</v>
      </c>
      <c r="B161" s="49"/>
      <c r="C161" s="50"/>
      <c r="D161" s="51"/>
      <c r="E161" s="52"/>
      <c r="F161" s="57"/>
      <c r="G161" s="58"/>
      <c r="H161" s="39"/>
      <c r="I161" s="39"/>
      <c r="J161" s="39"/>
      <c r="K161" s="39"/>
      <c r="L161" s="53"/>
      <c r="M161" s="44"/>
      <c r="N161" s="54"/>
      <c r="O161" s="59"/>
    </row>
    <row r="162" spans="1:15" s="45" customFormat="1" ht="45.75" customHeight="1">
      <c r="A162" s="55">
        <v>156</v>
      </c>
      <c r="B162" s="49"/>
      <c r="C162" s="50"/>
      <c r="D162" s="57"/>
      <c r="E162" s="58"/>
      <c r="F162" s="57"/>
      <c r="G162" s="58"/>
      <c r="H162" s="39"/>
      <c r="I162" s="39"/>
      <c r="J162" s="39"/>
      <c r="K162" s="39"/>
      <c r="L162" s="53"/>
      <c r="M162" s="44"/>
      <c r="N162" s="54"/>
      <c r="O162" s="59"/>
    </row>
    <row r="163" spans="1:15" s="45" customFormat="1" ht="45.75" customHeight="1">
      <c r="A163" s="55">
        <v>157</v>
      </c>
      <c r="B163" s="49"/>
      <c r="C163" s="50"/>
      <c r="D163" s="51"/>
      <c r="E163" s="52"/>
      <c r="F163" s="60"/>
      <c r="G163" s="52"/>
      <c r="H163" s="39"/>
      <c r="I163" s="39"/>
      <c r="J163" s="39"/>
      <c r="K163" s="39"/>
      <c r="L163" s="53"/>
      <c r="M163" s="44"/>
      <c r="N163" s="54"/>
      <c r="O163" s="59"/>
    </row>
    <row r="164" spans="1:15" s="45" customFormat="1" ht="45.75" customHeight="1">
      <c r="A164" s="55">
        <v>158</v>
      </c>
      <c r="B164" s="49"/>
      <c r="C164" s="50"/>
      <c r="D164" s="51"/>
      <c r="E164" s="52"/>
      <c r="F164" s="60"/>
      <c r="G164" s="52"/>
      <c r="H164" s="39"/>
      <c r="I164" s="39"/>
      <c r="J164" s="39"/>
      <c r="K164" s="39"/>
      <c r="L164" s="53"/>
      <c r="M164" s="44"/>
      <c r="N164" s="54"/>
      <c r="O164" s="59"/>
    </row>
    <row r="165" spans="1:15" s="45" customFormat="1" ht="45.75" customHeight="1">
      <c r="A165" s="55">
        <v>159</v>
      </c>
      <c r="B165" s="49"/>
      <c r="C165" s="61"/>
      <c r="D165" s="51"/>
      <c r="E165" s="52"/>
      <c r="F165" s="60"/>
      <c r="G165" s="52"/>
      <c r="H165" s="39"/>
      <c r="I165" s="39"/>
      <c r="J165" s="39"/>
      <c r="K165" s="39"/>
      <c r="L165" s="53"/>
      <c r="M165" s="44"/>
      <c r="N165" s="62"/>
      <c r="O165" s="63"/>
    </row>
    <row r="166" spans="1:15" s="45" customFormat="1" ht="45.75" customHeight="1">
      <c r="A166" s="55">
        <v>160</v>
      </c>
      <c r="B166" s="49"/>
      <c r="C166" s="64"/>
      <c r="D166" s="51"/>
      <c r="E166" s="52"/>
      <c r="F166" s="42"/>
      <c r="G166" s="65"/>
      <c r="H166" s="39"/>
      <c r="I166" s="39"/>
      <c r="J166" s="39"/>
      <c r="K166" s="39"/>
      <c r="L166" s="53"/>
      <c r="M166" s="44"/>
      <c r="N166" s="66"/>
      <c r="O166" s="63"/>
    </row>
    <row r="167" spans="1:15" s="27" customFormat="1" ht="45.75" customHeight="1">
      <c r="A167" s="17"/>
      <c r="B167" s="18"/>
      <c r="C167" s="19"/>
      <c r="D167" s="20"/>
      <c r="E167" s="31"/>
      <c r="F167" s="20"/>
      <c r="G167" s="31"/>
      <c r="H167" s="21"/>
      <c r="I167" s="25"/>
      <c r="J167" s="25"/>
      <c r="K167" s="25"/>
      <c r="L167" s="22"/>
      <c r="M167" s="23"/>
      <c r="N167" s="26"/>
      <c r="O167" s="26"/>
    </row>
    <row r="168" spans="1:15" s="27" customFormat="1" ht="27.75" customHeight="1">
      <c r="A168" s="24"/>
      <c r="B168" s="24"/>
      <c r="C168" s="35"/>
      <c r="D168" s="26"/>
      <c r="E168" s="26"/>
      <c r="F168" s="26"/>
      <c r="G168" s="26"/>
      <c r="H168" s="26"/>
      <c r="I168" s="26"/>
      <c r="J168" s="26"/>
      <c r="K168" s="26"/>
      <c r="L168" s="26"/>
      <c r="M168" s="30"/>
      <c r="N168" s="26"/>
      <c r="O168" s="26"/>
    </row>
    <row r="169" spans="1:15" s="27" customFormat="1" ht="20.25">
      <c r="A169" s="32"/>
      <c r="B169" s="32"/>
      <c r="D169" s="34"/>
      <c r="E169" s="34"/>
      <c r="F169" s="34"/>
      <c r="G169" s="34"/>
      <c r="H169" s="34"/>
      <c r="I169" s="34"/>
      <c r="J169" s="34"/>
      <c r="K169" s="34"/>
      <c r="L169" s="34"/>
      <c r="M169" s="33"/>
      <c r="N169" s="34"/>
      <c r="O169" s="34"/>
    </row>
    <row r="170" spans="1:15" s="27" customFormat="1" ht="20.25">
      <c r="A170" s="32"/>
      <c r="B170" s="32"/>
      <c r="D170" s="34"/>
      <c r="E170" s="34"/>
      <c r="F170" s="34"/>
      <c r="G170" s="34"/>
      <c r="H170" s="34"/>
      <c r="I170" s="34"/>
      <c r="J170" s="34"/>
      <c r="K170" s="34"/>
      <c r="L170" s="34"/>
      <c r="M170" s="33"/>
      <c r="N170" s="34"/>
      <c r="O170" s="34"/>
    </row>
    <row r="171" spans="1:15" s="27" customFormat="1" ht="20.25">
      <c r="A171" s="32"/>
      <c r="B171" s="32"/>
      <c r="D171" s="34"/>
      <c r="E171" s="34"/>
      <c r="F171" s="34"/>
      <c r="G171" s="34"/>
      <c r="H171" s="34"/>
      <c r="I171" s="34"/>
      <c r="J171" s="34"/>
      <c r="K171" s="34"/>
      <c r="L171" s="34"/>
      <c r="M171" s="33"/>
      <c r="N171" s="34"/>
      <c r="O171" s="34"/>
    </row>
    <row r="172" spans="1:15" s="27" customFormat="1" ht="20.25">
      <c r="A172" s="32"/>
      <c r="B172" s="32"/>
      <c r="D172" s="34"/>
      <c r="E172" s="34"/>
      <c r="F172" s="34"/>
      <c r="G172" s="34"/>
      <c r="H172" s="34"/>
      <c r="I172" s="34"/>
      <c r="J172" s="34"/>
      <c r="K172" s="34"/>
      <c r="L172" s="34"/>
      <c r="M172" s="33"/>
      <c r="N172" s="34"/>
      <c r="O172" s="34"/>
    </row>
    <row r="173" spans="1:15" s="27" customFormat="1" ht="20.25">
      <c r="A173" s="32"/>
      <c r="B173" s="32"/>
      <c r="D173" s="34"/>
      <c r="E173" s="34"/>
      <c r="F173" s="34"/>
      <c r="G173" s="34"/>
      <c r="H173" s="34"/>
      <c r="I173" s="34"/>
      <c r="J173" s="34"/>
      <c r="K173" s="34"/>
      <c r="L173" s="34"/>
      <c r="M173" s="33"/>
      <c r="N173" s="34"/>
      <c r="O173" s="34"/>
    </row>
    <row r="174" spans="1:15" s="27" customFormat="1" ht="20.25">
      <c r="A174" s="32"/>
      <c r="B174" s="32"/>
      <c r="D174" s="34"/>
      <c r="E174" s="34"/>
      <c r="F174" s="34"/>
      <c r="G174" s="34"/>
      <c r="H174" s="34"/>
      <c r="I174" s="34"/>
      <c r="J174" s="34"/>
      <c r="K174" s="34"/>
      <c r="L174" s="34"/>
      <c r="M174" s="33"/>
      <c r="N174" s="34"/>
      <c r="O174" s="34"/>
    </row>
    <row r="175" spans="1:15" s="27" customFormat="1" ht="20.25">
      <c r="A175" s="32"/>
      <c r="B175" s="32"/>
      <c r="D175" s="34"/>
      <c r="E175" s="34"/>
      <c r="F175" s="34"/>
      <c r="G175" s="34"/>
      <c r="H175" s="34"/>
      <c r="I175" s="34"/>
      <c r="J175" s="34"/>
      <c r="K175" s="34"/>
      <c r="L175" s="34"/>
      <c r="M175" s="33"/>
      <c r="N175" s="34"/>
      <c r="O175" s="34"/>
    </row>
    <row r="176" spans="1:15" s="27" customFormat="1" ht="20.25">
      <c r="A176" s="32"/>
      <c r="B176" s="32"/>
      <c r="D176" s="34"/>
      <c r="E176" s="34"/>
      <c r="F176" s="34"/>
      <c r="G176" s="34"/>
      <c r="H176" s="34"/>
      <c r="I176" s="34"/>
      <c r="J176" s="34"/>
      <c r="K176" s="34"/>
      <c r="L176" s="34"/>
      <c r="M176" s="33"/>
      <c r="N176" s="34"/>
      <c r="O176" s="34"/>
    </row>
    <row r="177" spans="1:15" s="27" customFormat="1" ht="20.25">
      <c r="A177" s="32"/>
      <c r="B177" s="32"/>
      <c r="D177" s="34"/>
      <c r="E177" s="34"/>
      <c r="F177" s="34"/>
      <c r="G177" s="34"/>
      <c r="H177" s="34"/>
      <c r="I177" s="34"/>
      <c r="J177" s="34"/>
      <c r="K177" s="34"/>
      <c r="L177" s="34"/>
      <c r="M177" s="33"/>
      <c r="N177" s="34"/>
      <c r="O177" s="34"/>
    </row>
    <row r="178" spans="1:15" s="27" customFormat="1" ht="20.25">
      <c r="A178" s="32"/>
      <c r="B178" s="32"/>
      <c r="D178" s="34"/>
      <c r="E178" s="34"/>
      <c r="F178" s="34"/>
      <c r="G178" s="34"/>
      <c r="H178" s="34"/>
      <c r="I178" s="34"/>
      <c r="J178" s="34"/>
      <c r="K178" s="34"/>
      <c r="L178" s="34"/>
      <c r="M178" s="33"/>
      <c r="N178" s="34"/>
      <c r="O178" s="34"/>
    </row>
    <row r="179" spans="1:15" s="27" customFormat="1" ht="20.25">
      <c r="A179" s="32"/>
      <c r="B179" s="32"/>
      <c r="D179" s="34"/>
      <c r="E179" s="34"/>
      <c r="F179" s="34"/>
      <c r="G179" s="34"/>
      <c r="H179" s="34"/>
      <c r="I179" s="34"/>
      <c r="J179" s="34"/>
      <c r="K179" s="34"/>
      <c r="L179" s="34"/>
      <c r="M179" s="33"/>
      <c r="N179" s="34"/>
      <c r="O179" s="34"/>
    </row>
    <row r="180" spans="1:15" s="27" customFormat="1" ht="20.25">
      <c r="A180" s="32"/>
      <c r="B180" s="32"/>
      <c r="D180" s="34"/>
      <c r="E180" s="34"/>
      <c r="F180" s="34"/>
      <c r="G180" s="34"/>
      <c r="H180" s="34"/>
      <c r="I180" s="34"/>
      <c r="J180" s="34"/>
      <c r="K180" s="34"/>
      <c r="L180" s="34"/>
      <c r="M180" s="33"/>
      <c r="N180" s="34"/>
      <c r="O180" s="34"/>
    </row>
    <row r="181" spans="1:15" s="27" customFormat="1" ht="20.25">
      <c r="A181" s="32"/>
      <c r="B181" s="32"/>
      <c r="D181" s="34"/>
      <c r="E181" s="34"/>
      <c r="F181" s="34"/>
      <c r="G181" s="34"/>
      <c r="H181" s="34"/>
      <c r="I181" s="34"/>
      <c r="J181" s="34"/>
      <c r="K181" s="34"/>
      <c r="L181" s="34"/>
      <c r="M181" s="33"/>
      <c r="N181" s="34"/>
      <c r="O181" s="34"/>
    </row>
  </sheetData>
  <customSheetViews>
    <customSheetView guid="{8C9569C5-B726-4A17-94F3-4ACCCD0FE05B}" scale="50" showPageBreaks="1" printArea="1" state="hidden" view="pageBreakPreview" topLeftCell="A13">
      <selection activeCell="I21" sqref="I21"/>
      <rowBreaks count="8" manualBreakCount="8">
        <brk id="35" max="14" man="1"/>
        <brk id="36" max="14" man="1"/>
        <brk id="59" max="14" man="1"/>
        <brk id="80" max="14" man="1"/>
        <brk id="89" max="14" man="1"/>
        <brk id="100" max="14" man="1"/>
        <brk id="120" max="14" man="1"/>
        <brk id="146" max="14" man="1"/>
      </rowBreaks>
      <pageMargins left="0.17" right="0.17" top="0.73" bottom="0.31" header="0.34" footer="0.16"/>
      <printOptions horizontalCentered="1"/>
      <pageSetup paperSize="9" scale="39" orientation="landscape" r:id="rId1"/>
    </customSheetView>
  </customSheetViews>
  <mergeCells count="14">
    <mergeCell ref="K3:K4"/>
    <mergeCell ref="L3:L4"/>
    <mergeCell ref="M3:M4"/>
    <mergeCell ref="N3:O3"/>
    <mergeCell ref="A1:O1"/>
    <mergeCell ref="A3:A4"/>
    <mergeCell ref="B3:B4"/>
    <mergeCell ref="C3:C4"/>
    <mergeCell ref="D3:D4"/>
    <mergeCell ref="E3:E4"/>
    <mergeCell ref="F3:F4"/>
    <mergeCell ref="G3:G4"/>
    <mergeCell ref="H3:H4"/>
    <mergeCell ref="I3:J3"/>
  </mergeCells>
  <dataValidations count="4">
    <dataValidation allowBlank="1" showInputMessage="1" showErrorMessage="1" sqref="E35 E49:E50"/>
    <dataValidation showDropDown="1" sqref="L100:L167 L10:L98 L3:L6"/>
    <dataValidation showInputMessage="1" showErrorMessage="1" errorTitle="Check &amp; Enter" error="Not as per list" promptTitle="List of Line/ICT/BR" prompt="Please select item as per drop down list" sqref="C39 C8:C10 C84:C85 C37"/>
    <dataValidation allowBlank="1" showErrorMessage="1" sqref="O19:O23 F9:F10 G10 D11:G25 N25:O25 D9:D10 E10 G26:G27 D6:G8 N130 O123:O124 O116 F37:G75 O101:O113 F31:G33 E37:E48 F35:G35 D33:D35 E34:F34 O16 N104 D26:E32 D36:G36 O96 O153:O154 O127:O150 O161:O166 D76:G166 D37:D50 D51:E75 N165:N166 F26:F30"/>
  </dataValidations>
  <printOptions horizontalCentered="1"/>
  <pageMargins left="0.17" right="0.17" top="0.73" bottom="0.31" header="0.34" footer="0.16"/>
  <pageSetup paperSize="9" scale="39" orientation="landscape" r:id="rId2"/>
  <rowBreaks count="8" manualBreakCount="8">
    <brk id="35" max="14" man="1"/>
    <brk id="36" max="14" man="1"/>
    <brk id="59" max="14" man="1"/>
    <brk id="80" max="14" man="1"/>
    <brk id="89" max="14" man="1"/>
    <brk id="100" max="14" man="1"/>
    <brk id="120" max="14" man="1"/>
    <brk id="146" max="14" man="1"/>
  </rowBreaks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2:G38"/>
  <sheetViews>
    <sheetView view="pageBreakPreview" zoomScale="90" zoomScaleSheetLayoutView="90" workbookViewId="0">
      <selection activeCell="C29" sqref="C29:F29"/>
    </sheetView>
  </sheetViews>
  <sheetFormatPr defaultRowHeight="12.75"/>
  <cols>
    <col min="1" max="1" width="9.140625" style="4"/>
    <col min="2" max="2" width="30.140625" style="4" customWidth="1"/>
    <col min="3" max="3" width="39" style="4" customWidth="1"/>
    <col min="4" max="4" width="15.5703125" style="4" customWidth="1"/>
    <col min="5" max="5" width="10.5703125" style="4" customWidth="1"/>
    <col min="6" max="6" width="11.140625" style="4" customWidth="1"/>
    <col min="7" max="7" width="16.42578125" style="4" customWidth="1"/>
    <col min="8" max="16384" width="9.140625" style="4"/>
  </cols>
  <sheetData>
    <row r="2" spans="1:7" ht="15.75">
      <c r="A2" s="418" t="s">
        <v>1289</v>
      </c>
      <c r="B2" s="418"/>
    </row>
    <row r="3" spans="1:7" ht="15">
      <c r="G3" s="419" t="s">
        <v>1332</v>
      </c>
    </row>
    <row r="4" spans="1:7" ht="38.25" customHeight="1">
      <c r="A4" s="420" t="s">
        <v>154</v>
      </c>
      <c r="B4" s="420" t="s">
        <v>1290</v>
      </c>
      <c r="C4" s="420" t="s">
        <v>1291</v>
      </c>
      <c r="D4" s="485" t="s">
        <v>1292</v>
      </c>
      <c r="E4" s="485"/>
      <c r="F4" s="485"/>
      <c r="G4" s="421" t="s">
        <v>1293</v>
      </c>
    </row>
    <row r="5" spans="1:7" ht="30" customHeight="1">
      <c r="A5" s="420" t="s">
        <v>1199</v>
      </c>
      <c r="B5" s="420"/>
      <c r="C5" s="486" t="s">
        <v>1294</v>
      </c>
      <c r="D5" s="486"/>
      <c r="E5" s="486"/>
      <c r="F5" s="486"/>
      <c r="G5" s="422"/>
    </row>
    <row r="6" spans="1:7">
      <c r="A6" s="487">
        <v>1</v>
      </c>
      <c r="B6" s="421"/>
      <c r="C6" s="487" t="s">
        <v>1295</v>
      </c>
      <c r="D6" s="488" t="s">
        <v>1296</v>
      </c>
      <c r="E6" s="488"/>
      <c r="F6" s="488"/>
      <c r="G6" s="422"/>
    </row>
    <row r="7" spans="1:7">
      <c r="A7" s="487"/>
      <c r="B7" s="421"/>
      <c r="C7" s="487"/>
      <c r="D7" s="423" t="s">
        <v>1297</v>
      </c>
      <c r="E7" s="423" t="s">
        <v>1298</v>
      </c>
      <c r="F7" s="423" t="s">
        <v>1299</v>
      </c>
      <c r="G7" s="422"/>
    </row>
    <row r="8" spans="1:7" ht="14.25" customHeight="1">
      <c r="A8" s="500" t="s">
        <v>1300</v>
      </c>
      <c r="B8" s="424" t="s">
        <v>539</v>
      </c>
      <c r="C8" s="501" t="s">
        <v>1301</v>
      </c>
      <c r="D8" s="425" t="s">
        <v>1302</v>
      </c>
      <c r="E8" s="425"/>
      <c r="F8" s="425"/>
      <c r="G8" s="422"/>
    </row>
    <row r="9" spans="1:7" ht="14.25" customHeight="1">
      <c r="A9" s="500"/>
      <c r="B9" s="424" t="s">
        <v>539</v>
      </c>
      <c r="C9" s="502"/>
      <c r="D9" s="425" t="s">
        <v>1302</v>
      </c>
      <c r="E9" s="425"/>
      <c r="F9" s="425"/>
      <c r="G9" s="422"/>
    </row>
    <row r="10" spans="1:7" ht="14.25" customHeight="1">
      <c r="A10" s="500"/>
      <c r="B10" s="424" t="s">
        <v>390</v>
      </c>
      <c r="C10" s="502"/>
      <c r="D10" s="425" t="s">
        <v>1302</v>
      </c>
      <c r="E10" s="425"/>
      <c r="F10" s="425"/>
      <c r="G10" s="422"/>
    </row>
    <row r="11" spans="1:7" ht="14.25" customHeight="1">
      <c r="A11" s="500"/>
      <c r="B11" s="424" t="s">
        <v>1043</v>
      </c>
      <c r="C11" s="502"/>
      <c r="D11" s="425" t="s">
        <v>1302</v>
      </c>
      <c r="E11" s="425"/>
      <c r="F11" s="425"/>
      <c r="G11" s="422"/>
    </row>
    <row r="12" spans="1:7" ht="14.25" customHeight="1">
      <c r="A12" s="500"/>
      <c r="B12" s="424" t="s">
        <v>1108</v>
      </c>
      <c r="C12" s="502"/>
      <c r="D12" s="425" t="s">
        <v>1302</v>
      </c>
      <c r="E12" s="425"/>
      <c r="F12" s="425"/>
      <c r="G12" s="422"/>
    </row>
    <row r="13" spans="1:7" ht="14.25" customHeight="1">
      <c r="A13" s="500"/>
      <c r="B13" s="424" t="s">
        <v>421</v>
      </c>
      <c r="C13" s="502"/>
      <c r="D13" s="425" t="s">
        <v>1302</v>
      </c>
      <c r="E13" s="425"/>
      <c r="F13" s="425"/>
      <c r="G13" s="422"/>
    </row>
    <row r="14" spans="1:7" ht="14.25" customHeight="1">
      <c r="A14" s="500"/>
      <c r="B14" s="424" t="s">
        <v>421</v>
      </c>
      <c r="C14" s="503"/>
      <c r="D14" s="425" t="s">
        <v>1302</v>
      </c>
      <c r="E14" s="425"/>
      <c r="F14" s="425"/>
      <c r="G14" s="422"/>
    </row>
    <row r="15" spans="1:7">
      <c r="A15" s="426" t="s">
        <v>1303</v>
      </c>
      <c r="B15" s="426"/>
      <c r="C15" s="427" t="s">
        <v>1304</v>
      </c>
      <c r="D15" s="491" t="s">
        <v>1279</v>
      </c>
      <c r="E15" s="492"/>
      <c r="F15" s="493"/>
      <c r="G15" s="422"/>
    </row>
    <row r="16" spans="1:7">
      <c r="A16" s="426" t="s">
        <v>1303</v>
      </c>
      <c r="B16" s="426"/>
      <c r="C16" s="427" t="s">
        <v>1305</v>
      </c>
      <c r="D16" s="494"/>
      <c r="E16" s="495"/>
      <c r="F16" s="496"/>
      <c r="G16" s="422"/>
    </row>
    <row r="17" spans="1:7" ht="38.25">
      <c r="A17" s="421">
        <v>2</v>
      </c>
      <c r="B17" s="421"/>
      <c r="C17" s="428" t="s">
        <v>1306</v>
      </c>
      <c r="D17" s="494"/>
      <c r="E17" s="495"/>
      <c r="F17" s="496"/>
      <c r="G17" s="422"/>
    </row>
    <row r="18" spans="1:7" ht="38.25">
      <c r="A18" s="421">
        <v>3</v>
      </c>
      <c r="B18" s="421"/>
      <c r="C18" s="428" t="s">
        <v>1307</v>
      </c>
      <c r="D18" s="494"/>
      <c r="E18" s="495"/>
      <c r="F18" s="496"/>
      <c r="G18" s="429"/>
    </row>
    <row r="19" spans="1:7">
      <c r="A19" s="421">
        <v>4</v>
      </c>
      <c r="B19" s="421"/>
      <c r="C19" s="430" t="s">
        <v>1308</v>
      </c>
      <c r="D19" s="494"/>
      <c r="E19" s="495"/>
      <c r="F19" s="496"/>
      <c r="G19" s="422"/>
    </row>
    <row r="20" spans="1:7">
      <c r="A20" s="426" t="s">
        <v>1300</v>
      </c>
      <c r="B20" s="426"/>
      <c r="C20" s="427" t="s">
        <v>1309</v>
      </c>
      <c r="D20" s="494"/>
      <c r="E20" s="495"/>
      <c r="F20" s="496"/>
      <c r="G20" s="422"/>
    </row>
    <row r="21" spans="1:7">
      <c r="A21" s="426" t="s">
        <v>1303</v>
      </c>
      <c r="B21" s="426"/>
      <c r="C21" s="427" t="s">
        <v>1310</v>
      </c>
      <c r="D21" s="494"/>
      <c r="E21" s="495"/>
      <c r="F21" s="496"/>
      <c r="G21" s="422"/>
    </row>
    <row r="22" spans="1:7">
      <c r="A22" s="421">
        <v>5</v>
      </c>
      <c r="B22" s="421"/>
      <c r="C22" s="430" t="s">
        <v>1311</v>
      </c>
      <c r="D22" s="494"/>
      <c r="E22" s="495"/>
      <c r="F22" s="496"/>
      <c r="G22" s="422"/>
    </row>
    <row r="23" spans="1:7">
      <c r="A23" s="438" t="s">
        <v>1300</v>
      </c>
      <c r="B23" s="427"/>
      <c r="C23" s="439" t="s">
        <v>1312</v>
      </c>
      <c r="D23" s="494"/>
      <c r="E23" s="495"/>
      <c r="F23" s="496"/>
      <c r="G23" s="422"/>
    </row>
    <row r="24" spans="1:7">
      <c r="A24" s="426" t="s">
        <v>1303</v>
      </c>
      <c r="B24" s="427"/>
      <c r="C24" s="427" t="s">
        <v>1313</v>
      </c>
      <c r="D24" s="494"/>
      <c r="E24" s="495"/>
      <c r="F24" s="496"/>
      <c r="G24" s="422"/>
    </row>
    <row r="25" spans="1:7">
      <c r="A25" s="426" t="s">
        <v>1314</v>
      </c>
      <c r="B25" s="426"/>
      <c r="C25" s="427" t="s">
        <v>1315</v>
      </c>
      <c r="D25" s="494"/>
      <c r="E25" s="495"/>
      <c r="F25" s="496"/>
      <c r="G25" s="422"/>
    </row>
    <row r="26" spans="1:7">
      <c r="A26" s="421">
        <v>6</v>
      </c>
      <c r="B26" s="431"/>
      <c r="C26" s="430" t="s">
        <v>1316</v>
      </c>
      <c r="D26" s="494"/>
      <c r="E26" s="495"/>
      <c r="F26" s="496"/>
      <c r="G26" s="10"/>
    </row>
    <row r="27" spans="1:7" ht="25.5">
      <c r="A27" s="421">
        <v>7</v>
      </c>
      <c r="B27" s="421"/>
      <c r="C27" s="432" t="s">
        <v>1317</v>
      </c>
      <c r="D27" s="494"/>
      <c r="E27" s="495"/>
      <c r="F27" s="496"/>
      <c r="G27" s="422"/>
    </row>
    <row r="28" spans="1:7">
      <c r="A28" s="421">
        <v>8</v>
      </c>
      <c r="B28" s="421"/>
      <c r="C28" s="430" t="s">
        <v>1318</v>
      </c>
      <c r="D28" s="497"/>
      <c r="E28" s="498"/>
      <c r="F28" s="499"/>
      <c r="G28" s="422"/>
    </row>
    <row r="29" spans="1:7">
      <c r="A29" s="421" t="s">
        <v>1208</v>
      </c>
      <c r="B29" s="421"/>
      <c r="C29" s="488" t="s">
        <v>1319</v>
      </c>
      <c r="D29" s="488"/>
      <c r="E29" s="488"/>
      <c r="F29" s="488"/>
      <c r="G29" s="422"/>
    </row>
    <row r="30" spans="1:7">
      <c r="A30" s="433">
        <v>1</v>
      </c>
      <c r="B30" s="433"/>
      <c r="C30" s="504" t="s">
        <v>1320</v>
      </c>
      <c r="D30" s="504"/>
      <c r="E30" s="504"/>
      <c r="F30" s="504"/>
      <c r="G30" s="422"/>
    </row>
    <row r="31" spans="1:7">
      <c r="A31" s="422"/>
      <c r="B31" s="422"/>
      <c r="C31" s="434" t="s">
        <v>1321</v>
      </c>
      <c r="D31" s="505"/>
      <c r="E31" s="505"/>
      <c r="F31" s="505"/>
      <c r="G31" s="422"/>
    </row>
    <row r="32" spans="1:7" ht="25.5">
      <c r="A32" s="422"/>
      <c r="B32" s="422"/>
      <c r="C32" s="435" t="s">
        <v>1322</v>
      </c>
      <c r="D32" s="428" t="s">
        <v>1323</v>
      </c>
      <c r="E32" s="436"/>
      <c r="F32" s="428" t="s">
        <v>1324</v>
      </c>
      <c r="G32" s="422"/>
    </row>
    <row r="33" spans="1:7">
      <c r="A33" s="422"/>
      <c r="B33" s="10" t="s">
        <v>384</v>
      </c>
      <c r="C33" s="489" t="s">
        <v>1325</v>
      </c>
      <c r="D33" s="425" t="s">
        <v>1302</v>
      </c>
      <c r="E33" s="425"/>
      <c r="F33" s="425"/>
      <c r="G33" s="422"/>
    </row>
    <row r="34" spans="1:7">
      <c r="A34" s="422"/>
      <c r="B34" s="10" t="s">
        <v>797</v>
      </c>
      <c r="C34" s="490"/>
      <c r="D34" s="425" t="s">
        <v>1302</v>
      </c>
      <c r="E34" s="425"/>
      <c r="F34" s="425"/>
      <c r="G34" s="422"/>
    </row>
    <row r="35" spans="1:7">
      <c r="A35" s="422"/>
      <c r="B35" s="422"/>
      <c r="C35" s="434" t="s">
        <v>1326</v>
      </c>
      <c r="D35" s="491" t="s">
        <v>1279</v>
      </c>
      <c r="E35" s="492"/>
      <c r="F35" s="493"/>
      <c r="G35" s="422"/>
    </row>
    <row r="36" spans="1:7">
      <c r="A36" s="422"/>
      <c r="B36" s="422"/>
      <c r="C36" s="434" t="s">
        <v>1327</v>
      </c>
      <c r="D36" s="494"/>
      <c r="E36" s="495"/>
      <c r="F36" s="496"/>
      <c r="G36" s="422"/>
    </row>
    <row r="37" spans="1:7">
      <c r="A37" s="421">
        <v>2</v>
      </c>
      <c r="B37" s="421"/>
      <c r="C37" s="437" t="s">
        <v>1328</v>
      </c>
      <c r="D37" s="494"/>
      <c r="E37" s="495"/>
      <c r="F37" s="496"/>
      <c r="G37" s="422"/>
    </row>
    <row r="38" spans="1:7">
      <c r="A38" s="422"/>
      <c r="B38" s="422"/>
      <c r="C38" s="434" t="s">
        <v>1329</v>
      </c>
      <c r="D38" s="497"/>
      <c r="E38" s="498"/>
      <c r="F38" s="499"/>
      <c r="G38" s="422"/>
    </row>
  </sheetData>
  <mergeCells count="13">
    <mergeCell ref="C33:C34"/>
    <mergeCell ref="D35:F38"/>
    <mergeCell ref="A8:A14"/>
    <mergeCell ref="C8:C14"/>
    <mergeCell ref="C29:F29"/>
    <mergeCell ref="C30:F30"/>
    <mergeCell ref="D31:F31"/>
    <mergeCell ref="D15:F28"/>
    <mergeCell ref="D4:F4"/>
    <mergeCell ref="C5:F5"/>
    <mergeCell ref="A6:A7"/>
    <mergeCell ref="C6:C7"/>
    <mergeCell ref="D6:F6"/>
  </mergeCells>
  <pageMargins left="0" right="0" top="0.75" bottom="0" header="0" footer="0"/>
  <pageSetup paperSize="9" scale="76" fitToHeight="2" orientation="portrait" r:id="rId1"/>
  <headerFooter scaleWithDoc="0"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16"/>
  <sheetViews>
    <sheetView view="pageBreakPreview" zoomScale="40" zoomScaleNormal="40" zoomScaleSheetLayoutView="40" workbookViewId="0">
      <selection activeCell="C9" sqref="C9"/>
    </sheetView>
  </sheetViews>
  <sheetFormatPr defaultRowHeight="15"/>
  <cols>
    <col min="1" max="1" width="14.7109375" style="247" customWidth="1"/>
    <col min="2" max="2" width="20.140625" style="246" customWidth="1"/>
    <col min="3" max="3" width="85.5703125" style="245" customWidth="1"/>
    <col min="4" max="5" width="27.28515625" style="246" hidden="1" customWidth="1"/>
    <col min="6" max="6" width="24.7109375" style="246" customWidth="1"/>
    <col min="7" max="7" width="19.7109375" style="246" customWidth="1"/>
    <col min="8" max="8" width="23.140625" style="246" customWidth="1"/>
    <col min="9" max="9" width="23.28515625" style="246" customWidth="1"/>
    <col min="10" max="10" width="19.140625" style="244" customWidth="1"/>
    <col min="11" max="11" width="21.85546875" style="244" customWidth="1"/>
    <col min="12" max="12" width="23.42578125" style="244" hidden="1" customWidth="1"/>
    <col min="13" max="14" width="22.5703125" style="246" hidden="1" customWidth="1"/>
    <col min="15" max="15" width="22" style="246" customWidth="1"/>
    <col min="16" max="16" width="22" style="246" hidden="1" customWidth="1"/>
    <col min="17" max="17" width="97.7109375" style="245" customWidth="1"/>
    <col min="18" max="18" width="28.5703125" style="244" hidden="1" customWidth="1"/>
    <col min="19" max="19" width="28.42578125" style="244" hidden="1" customWidth="1"/>
    <col min="20" max="20" width="21.28515625" style="244" customWidth="1"/>
    <col min="21" max="21" width="25.5703125" style="244" customWidth="1"/>
    <col min="22" max="23" width="29.140625" style="244" customWidth="1"/>
    <col min="24" max="24" width="23" style="244" customWidth="1"/>
    <col min="25" max="16384" width="9.140625" style="244"/>
  </cols>
  <sheetData>
    <row r="1" spans="1:24" ht="45.75" customHeight="1">
      <c r="A1" s="506" t="s">
        <v>1333</v>
      </c>
      <c r="B1" s="506"/>
      <c r="C1" s="506"/>
      <c r="D1" s="506"/>
      <c r="E1" s="506"/>
      <c r="F1" s="506"/>
      <c r="G1" s="506"/>
      <c r="H1" s="506"/>
      <c r="I1" s="506"/>
      <c r="J1" s="506"/>
      <c r="K1" s="506"/>
      <c r="L1" s="506"/>
      <c r="M1" s="506"/>
      <c r="N1" s="506"/>
      <c r="O1" s="506"/>
      <c r="P1" s="506"/>
      <c r="Q1" s="506"/>
      <c r="R1" s="506"/>
      <c r="S1" s="506"/>
      <c r="T1" s="506"/>
      <c r="U1" s="506"/>
      <c r="V1" s="506"/>
      <c r="W1" s="506"/>
    </row>
    <row r="2" spans="1:24" ht="56.25" customHeight="1">
      <c r="A2" s="358" t="s">
        <v>441</v>
      </c>
      <c r="B2" s="359"/>
      <c r="C2" s="359"/>
      <c r="D2" s="361"/>
      <c r="E2" s="361"/>
      <c r="F2" s="359"/>
      <c r="G2" s="359"/>
      <c r="H2" s="359"/>
      <c r="I2" s="359"/>
      <c r="J2" s="359"/>
      <c r="K2" s="359"/>
      <c r="L2" s="359"/>
      <c r="M2" s="359"/>
      <c r="N2" s="359"/>
      <c r="O2" s="359"/>
      <c r="P2" s="359"/>
      <c r="Q2" s="359"/>
      <c r="R2" s="359"/>
      <c r="S2" s="343" t="s">
        <v>1248</v>
      </c>
    </row>
    <row r="3" spans="1:24" ht="56.25" customHeight="1">
      <c r="A3" s="358"/>
      <c r="B3" s="359"/>
      <c r="C3" s="359"/>
      <c r="D3" s="361"/>
      <c r="E3" s="361"/>
      <c r="F3" s="359"/>
      <c r="G3" s="359"/>
      <c r="H3" s="359"/>
      <c r="I3" s="359"/>
      <c r="J3" s="359"/>
      <c r="K3" s="359"/>
      <c r="L3" s="359"/>
      <c r="M3" s="359"/>
      <c r="N3" s="359"/>
      <c r="O3" s="359"/>
      <c r="P3" s="359"/>
      <c r="Q3" s="359"/>
      <c r="R3" s="359"/>
      <c r="S3" s="343" t="s">
        <v>1250</v>
      </c>
    </row>
    <row r="4" spans="1:24" s="350" customFormat="1" ht="67.5" customHeight="1">
      <c r="A4" s="344"/>
      <c r="B4" s="344"/>
      <c r="C4" s="345" t="s">
        <v>1234</v>
      </c>
      <c r="D4" s="362" t="s">
        <v>1235</v>
      </c>
      <c r="E4" s="346">
        <v>41804</v>
      </c>
      <c r="F4" s="347"/>
      <c r="G4" s="344"/>
      <c r="H4" s="347"/>
      <c r="I4" s="344"/>
      <c r="J4" s="469" t="s">
        <v>1236</v>
      </c>
      <c r="K4" s="470"/>
      <c r="L4" s="470"/>
      <c r="M4" s="470"/>
      <c r="N4" s="471"/>
      <c r="O4" s="348"/>
      <c r="P4" s="472" t="s">
        <v>1237</v>
      </c>
      <c r="Q4" s="344"/>
      <c r="R4" s="349"/>
      <c r="S4" s="343" t="s">
        <v>1222</v>
      </c>
      <c r="T4" s="507" t="s">
        <v>1334</v>
      </c>
      <c r="U4" s="507"/>
      <c r="V4" s="507"/>
      <c r="W4" s="507"/>
      <c r="X4" s="507" t="s">
        <v>1335</v>
      </c>
    </row>
    <row r="5" spans="1:24" s="350" customFormat="1" ht="94.5" customHeight="1">
      <c r="A5" s="351" t="s">
        <v>1060</v>
      </c>
      <c r="B5" s="352" t="s">
        <v>1238</v>
      </c>
      <c r="C5" s="353" t="s">
        <v>1239</v>
      </c>
      <c r="D5" s="353" t="s">
        <v>1232</v>
      </c>
      <c r="E5" s="353" t="s">
        <v>1233</v>
      </c>
      <c r="F5" s="354" t="s">
        <v>198</v>
      </c>
      <c r="G5" s="354" t="s">
        <v>199</v>
      </c>
      <c r="H5" s="354" t="s">
        <v>200</v>
      </c>
      <c r="I5" s="354" t="s">
        <v>201</v>
      </c>
      <c r="J5" s="355" t="s">
        <v>1243</v>
      </c>
      <c r="K5" s="355" t="s">
        <v>1244</v>
      </c>
      <c r="L5" s="355" t="s">
        <v>1245</v>
      </c>
      <c r="M5" s="355" t="s">
        <v>1246</v>
      </c>
      <c r="N5" s="356" t="s">
        <v>259</v>
      </c>
      <c r="O5" s="354" t="s">
        <v>259</v>
      </c>
      <c r="P5" s="473"/>
      <c r="Q5" s="353" t="s">
        <v>1240</v>
      </c>
      <c r="R5" s="353" t="s">
        <v>1241</v>
      </c>
      <c r="S5" s="357" t="s">
        <v>1242</v>
      </c>
      <c r="T5" s="440" t="s">
        <v>1336</v>
      </c>
      <c r="U5" s="440" t="s">
        <v>1337</v>
      </c>
      <c r="V5" s="440" t="s">
        <v>1338</v>
      </c>
      <c r="W5" s="440" t="s">
        <v>1339</v>
      </c>
      <c r="X5" s="507"/>
    </row>
    <row r="6" spans="1:24" s="248" customFormat="1" ht="111" customHeight="1">
      <c r="A6" s="276">
        <v>76</v>
      </c>
      <c r="B6" s="250">
        <v>906071</v>
      </c>
      <c r="C6" s="251" t="s">
        <v>539</v>
      </c>
      <c r="D6" s="363" t="s">
        <v>1234</v>
      </c>
      <c r="E6" s="363">
        <v>1</v>
      </c>
      <c r="F6" s="256">
        <v>41804</v>
      </c>
      <c r="G6" s="258" t="s">
        <v>540</v>
      </c>
      <c r="H6" s="256">
        <v>41804</v>
      </c>
      <c r="I6" s="258" t="s">
        <v>541</v>
      </c>
      <c r="J6" s="364">
        <f t="shared" ref="J6:J14" si="0">IF($N6="L",IF(MONTH($E$4)+1=MONTH($H6),TEXT(EOMONTH($E$4,0),"DD-MMM-YY"),$H6) - IF(MONTH($E$4)-1=MONTH($F6),TEXT(EOMONTH($E$4,-1)+1,"DD-MMM-YY"),$F6) + IF(MONTH($E$4)+1=MONTH($H6),"24:00",$I6) - IF(MONTH($E$4)-1=MONTH($F6),"00:00",$G6) + IF($E6&gt;=2,TIME(12,0,0),TIME(0,0,0)),0)</f>
        <v>2.2222222222222199E-2</v>
      </c>
      <c r="K6" s="364">
        <f t="shared" ref="K6:K14" si="1">IF($N6="O",IF(MONTH($E$4)+1=MONTH($H6),TEXT(EOMONTH($E$4,0),"DD-MMM-YY"),$H6) - IF(MONTH($E$4)-1=MONTH($F6),TEXT(EOMONTH($E$4,-1)+1,"DD-MMM-YY"),$F6) + IF(MONTH($E$4)+1=MONTH($H6),"24:00",$I6) - IF(MONTH($E$4)-1=MONTH($F6),"00:00",$G6) + IF($E6&gt;=2,TIME(12,0,0),TIME(0,0,0)),0)</f>
        <v>0</v>
      </c>
      <c r="L6" s="364">
        <f t="shared" ref="L6:L14" si="2">IF($N6="S",IF(MONTH($E$4)+1=MONTH($H6),TEXT(EOMONTH($E$4,0),"DD-MMM-YY"),$H6) - IF(MONTH($E$4)-1=MONTH($F6),TEXT(EOMONTH($E$4,-1)+1,"DD-MMM-YY"),$F6) + IF(MONTH($E$4)+1=MONTH($H6),"24:00",$I6) - IF(MONTH($E$4)-1=MONTH($F6),"00:00",$G6) + IF($E6&gt;=2,TIME(12,0,0),TIME(0,0,0)),0)</f>
        <v>0</v>
      </c>
      <c r="M6" s="364">
        <f t="shared" ref="M6:M14" si="3">IF($N6="D",IF(MONTH($E$4)+1=MONTH($H6),TEXT(EOMONTH($E$4,0),"DD-MMM-YY"),$H6) - IF(MONTH($E$4)-1=MONTH($F6),TEXT(EOMONTH($E$4,-1)+1,"DD-MMM-YY"),$F6) + IF(MONTH($E$4)+1=MONTH($H6),"24:00",$I6) - IF(MONTH($E$4)-1=MONTH($F6),"00:00",$G6) + IF($E6&gt;=2,TIME(12,0,0),TIME(0,0,0)),0)</f>
        <v>0</v>
      </c>
      <c r="N6" s="270" t="s">
        <v>1247</v>
      </c>
      <c r="O6" s="260" t="s">
        <v>24</v>
      </c>
      <c r="P6" s="271" t="s">
        <v>1251</v>
      </c>
      <c r="Q6" s="251" t="s">
        <v>822</v>
      </c>
      <c r="R6" s="250"/>
      <c r="S6" s="441" t="s">
        <v>542</v>
      </c>
      <c r="T6" s="277">
        <f>(32/60)/24</f>
        <v>2.2222222222222223E-2</v>
      </c>
      <c r="U6" s="277"/>
      <c r="V6" s="277"/>
      <c r="W6" s="277"/>
      <c r="X6" s="277"/>
    </row>
    <row r="7" spans="1:24" s="248" customFormat="1" ht="113.25" customHeight="1">
      <c r="A7" s="276">
        <v>80</v>
      </c>
      <c r="B7" s="250">
        <v>906075</v>
      </c>
      <c r="C7" s="251" t="s">
        <v>539</v>
      </c>
      <c r="D7" s="363" t="s">
        <v>1234</v>
      </c>
      <c r="E7" s="363">
        <v>1</v>
      </c>
      <c r="F7" s="256">
        <v>41804</v>
      </c>
      <c r="G7" s="258" t="s">
        <v>553</v>
      </c>
      <c r="H7" s="256">
        <v>41804</v>
      </c>
      <c r="I7" s="258" t="s">
        <v>554</v>
      </c>
      <c r="J7" s="364">
        <f t="shared" si="0"/>
        <v>0.33680555555555558</v>
      </c>
      <c r="K7" s="364">
        <f t="shared" si="1"/>
        <v>0</v>
      </c>
      <c r="L7" s="364">
        <f t="shared" si="2"/>
        <v>0</v>
      </c>
      <c r="M7" s="364">
        <f t="shared" si="3"/>
        <v>0</v>
      </c>
      <c r="N7" s="270" t="s">
        <v>1247</v>
      </c>
      <c r="O7" s="260" t="s">
        <v>1</v>
      </c>
      <c r="P7" s="271" t="s">
        <v>1251</v>
      </c>
      <c r="Q7" s="251" t="s">
        <v>821</v>
      </c>
      <c r="R7" s="250" t="s">
        <v>555</v>
      </c>
      <c r="S7" s="441" t="s">
        <v>556</v>
      </c>
      <c r="T7" s="277">
        <f>(8+5/60)/24</f>
        <v>0.33680555555555558</v>
      </c>
      <c r="U7" s="277"/>
      <c r="V7" s="277"/>
      <c r="W7" s="277"/>
      <c r="X7" s="277"/>
    </row>
    <row r="8" spans="1:24" s="248" customFormat="1" ht="111.75" customHeight="1">
      <c r="A8" s="276">
        <v>91</v>
      </c>
      <c r="B8" s="250">
        <v>906086</v>
      </c>
      <c r="C8" s="251" t="s">
        <v>390</v>
      </c>
      <c r="D8" s="363" t="s">
        <v>1234</v>
      </c>
      <c r="E8" s="363">
        <v>1</v>
      </c>
      <c r="F8" s="256">
        <v>41805</v>
      </c>
      <c r="G8" s="258" t="s">
        <v>595</v>
      </c>
      <c r="H8" s="256">
        <v>41805</v>
      </c>
      <c r="I8" s="258" t="s">
        <v>596</v>
      </c>
      <c r="J8" s="364">
        <f t="shared" si="0"/>
        <v>0.67847222222222225</v>
      </c>
      <c r="K8" s="364">
        <f t="shared" si="1"/>
        <v>0</v>
      </c>
      <c r="L8" s="364">
        <f t="shared" si="2"/>
        <v>0</v>
      </c>
      <c r="M8" s="364">
        <f t="shared" si="3"/>
        <v>0</v>
      </c>
      <c r="N8" s="270" t="s">
        <v>1247</v>
      </c>
      <c r="O8" s="260" t="s">
        <v>24</v>
      </c>
      <c r="P8" s="271" t="s">
        <v>1251</v>
      </c>
      <c r="Q8" s="251" t="s">
        <v>622</v>
      </c>
      <c r="R8" s="250"/>
      <c r="S8" s="441" t="s">
        <v>597</v>
      </c>
      <c r="T8" s="277">
        <f>(16+17/60)/24</f>
        <v>0.67847222222222225</v>
      </c>
      <c r="U8" s="277"/>
      <c r="V8" s="277"/>
      <c r="W8" s="277"/>
      <c r="X8" s="277"/>
    </row>
    <row r="9" spans="1:24" s="248" customFormat="1" ht="81.75" customHeight="1">
      <c r="A9" s="276">
        <v>92</v>
      </c>
      <c r="B9" s="250">
        <v>906087</v>
      </c>
      <c r="C9" s="251" t="s">
        <v>384</v>
      </c>
      <c r="D9" s="363" t="s">
        <v>1234</v>
      </c>
      <c r="E9" s="363">
        <v>1</v>
      </c>
      <c r="F9" s="256">
        <v>41805</v>
      </c>
      <c r="G9" s="258" t="s">
        <v>598</v>
      </c>
      <c r="H9" s="256">
        <v>41805</v>
      </c>
      <c r="I9" s="258" t="s">
        <v>599</v>
      </c>
      <c r="J9" s="364">
        <f t="shared" si="0"/>
        <v>0.39374999999999999</v>
      </c>
      <c r="K9" s="364">
        <f t="shared" si="1"/>
        <v>0</v>
      </c>
      <c r="L9" s="364">
        <f t="shared" si="2"/>
        <v>0</v>
      </c>
      <c r="M9" s="364">
        <f t="shared" si="3"/>
        <v>0</v>
      </c>
      <c r="N9" s="270" t="s">
        <v>1247</v>
      </c>
      <c r="O9" s="260" t="s">
        <v>1</v>
      </c>
      <c r="P9" s="271" t="s">
        <v>1251</v>
      </c>
      <c r="Q9" s="251" t="s">
        <v>827</v>
      </c>
      <c r="R9" s="250" t="s">
        <v>600</v>
      </c>
      <c r="S9" s="441" t="s">
        <v>601</v>
      </c>
      <c r="T9" s="277"/>
      <c r="U9" s="277"/>
      <c r="V9" s="277"/>
      <c r="W9" s="277">
        <f>(9+27/60)/24</f>
        <v>0.39374999999999999</v>
      </c>
      <c r="X9" s="277"/>
    </row>
    <row r="10" spans="1:24" s="248" customFormat="1" ht="77.25" customHeight="1">
      <c r="A10" s="276">
        <v>93</v>
      </c>
      <c r="B10" s="250">
        <v>906088</v>
      </c>
      <c r="C10" s="251" t="s">
        <v>1043</v>
      </c>
      <c r="D10" s="363" t="s">
        <v>1234</v>
      </c>
      <c r="E10" s="363">
        <v>1</v>
      </c>
      <c r="F10" s="256">
        <v>41805</v>
      </c>
      <c r="G10" s="258" t="s">
        <v>602</v>
      </c>
      <c r="H10" s="256">
        <v>41805</v>
      </c>
      <c r="I10" s="258" t="s">
        <v>603</v>
      </c>
      <c r="J10" s="364">
        <f t="shared" si="0"/>
        <v>0.15138888888888885</v>
      </c>
      <c r="K10" s="364">
        <f t="shared" si="1"/>
        <v>0</v>
      </c>
      <c r="L10" s="364">
        <f t="shared" si="2"/>
        <v>0</v>
      </c>
      <c r="M10" s="364">
        <f t="shared" si="3"/>
        <v>0</v>
      </c>
      <c r="N10" s="270" t="s">
        <v>1247</v>
      </c>
      <c r="O10" s="260" t="s">
        <v>1</v>
      </c>
      <c r="P10" s="271" t="s">
        <v>1251</v>
      </c>
      <c r="Q10" s="251" t="s">
        <v>623</v>
      </c>
      <c r="R10" s="250" t="s">
        <v>604</v>
      </c>
      <c r="S10" s="441" t="s">
        <v>605</v>
      </c>
      <c r="T10" s="277">
        <f>(3+38/60)/24</f>
        <v>0.15138888888888888</v>
      </c>
      <c r="U10" s="277"/>
      <c r="V10" s="277"/>
      <c r="W10" s="277"/>
      <c r="X10" s="277"/>
    </row>
    <row r="11" spans="1:24" s="248" customFormat="1" ht="103.5" customHeight="1">
      <c r="A11" s="276">
        <v>138</v>
      </c>
      <c r="B11" s="250">
        <v>906133</v>
      </c>
      <c r="C11" s="251" t="s">
        <v>797</v>
      </c>
      <c r="D11" s="363" t="s">
        <v>1234</v>
      </c>
      <c r="E11" s="363">
        <v>1</v>
      </c>
      <c r="F11" s="256">
        <v>41811</v>
      </c>
      <c r="G11" s="258" t="s">
        <v>756</v>
      </c>
      <c r="H11" s="256">
        <v>41811</v>
      </c>
      <c r="I11" s="258" t="s">
        <v>757</v>
      </c>
      <c r="J11" s="364">
        <f t="shared" si="0"/>
        <v>0.20902777777777781</v>
      </c>
      <c r="K11" s="364">
        <f t="shared" si="1"/>
        <v>0</v>
      </c>
      <c r="L11" s="364">
        <f t="shared" si="2"/>
        <v>0</v>
      </c>
      <c r="M11" s="364">
        <f t="shared" si="3"/>
        <v>0</v>
      </c>
      <c r="N11" s="270" t="s">
        <v>1247</v>
      </c>
      <c r="O11" s="277" t="s">
        <v>1</v>
      </c>
      <c r="P11" s="271" t="s">
        <v>1251</v>
      </c>
      <c r="Q11" s="251" t="s">
        <v>830</v>
      </c>
      <c r="R11" s="250" t="s">
        <v>758</v>
      </c>
      <c r="S11" s="441" t="s">
        <v>759</v>
      </c>
      <c r="T11" s="277"/>
      <c r="U11" s="277"/>
      <c r="V11" s="277"/>
      <c r="W11" s="277">
        <f>(5+1/60)/24</f>
        <v>0.20902777777777778</v>
      </c>
      <c r="X11" s="277"/>
    </row>
    <row r="12" spans="1:24" s="248" customFormat="1" ht="77.25" customHeight="1">
      <c r="A12" s="276">
        <v>168</v>
      </c>
      <c r="B12" s="250">
        <v>906163</v>
      </c>
      <c r="C12" s="251" t="s">
        <v>1108</v>
      </c>
      <c r="D12" s="363" t="s">
        <v>1234</v>
      </c>
      <c r="E12" s="363">
        <v>1</v>
      </c>
      <c r="F12" s="256">
        <v>41815</v>
      </c>
      <c r="G12" s="258" t="s">
        <v>901</v>
      </c>
      <c r="H12" s="256">
        <v>41815</v>
      </c>
      <c r="I12" s="258" t="s">
        <v>902</v>
      </c>
      <c r="J12" s="364">
        <f t="shared" si="0"/>
        <v>0.41041666666666671</v>
      </c>
      <c r="K12" s="364">
        <f t="shared" si="1"/>
        <v>0</v>
      </c>
      <c r="L12" s="364">
        <f t="shared" si="2"/>
        <v>0</v>
      </c>
      <c r="M12" s="364">
        <f t="shared" si="3"/>
        <v>0</v>
      </c>
      <c r="N12" s="270" t="s">
        <v>1247</v>
      </c>
      <c r="O12" s="277" t="s">
        <v>1</v>
      </c>
      <c r="P12" s="271" t="s">
        <v>1251</v>
      </c>
      <c r="Q12" s="251" t="s">
        <v>1186</v>
      </c>
      <c r="R12" s="250" t="s">
        <v>903</v>
      </c>
      <c r="S12" s="441" t="s">
        <v>904</v>
      </c>
      <c r="T12" s="277">
        <f>(9+51/60)/24</f>
        <v>0.41041666666666665</v>
      </c>
      <c r="U12" s="277"/>
      <c r="V12" s="277"/>
      <c r="W12" s="277"/>
      <c r="X12" s="277"/>
    </row>
    <row r="13" spans="1:24" s="248" customFormat="1" ht="77.25" customHeight="1">
      <c r="A13" s="276">
        <v>190</v>
      </c>
      <c r="B13" s="250">
        <v>906185</v>
      </c>
      <c r="C13" s="251" t="s">
        <v>421</v>
      </c>
      <c r="D13" s="363" t="s">
        <v>1234</v>
      </c>
      <c r="E13" s="363">
        <v>1</v>
      </c>
      <c r="F13" s="256">
        <v>41817</v>
      </c>
      <c r="G13" s="258" t="s">
        <v>479</v>
      </c>
      <c r="H13" s="256">
        <v>41817</v>
      </c>
      <c r="I13" s="258" t="s">
        <v>971</v>
      </c>
      <c r="J13" s="364">
        <f t="shared" si="0"/>
        <v>0.25624999999999998</v>
      </c>
      <c r="K13" s="364">
        <f t="shared" si="1"/>
        <v>0</v>
      </c>
      <c r="L13" s="364">
        <f t="shared" si="2"/>
        <v>0</v>
      </c>
      <c r="M13" s="364">
        <f t="shared" si="3"/>
        <v>0</v>
      </c>
      <c r="N13" s="270" t="s">
        <v>1247</v>
      </c>
      <c r="O13" s="277" t="s">
        <v>1</v>
      </c>
      <c r="P13" s="271" t="s">
        <v>1251</v>
      </c>
      <c r="Q13" s="251" t="s">
        <v>1188</v>
      </c>
      <c r="R13" s="250" t="s">
        <v>972</v>
      </c>
      <c r="S13" s="441" t="s">
        <v>973</v>
      </c>
      <c r="T13" s="277">
        <f>(6+9/60)/24</f>
        <v>0.25625000000000003</v>
      </c>
      <c r="U13" s="277"/>
      <c r="V13" s="277"/>
      <c r="W13" s="277"/>
      <c r="X13" s="277"/>
    </row>
    <row r="14" spans="1:24" s="248" customFormat="1" ht="105.75" customHeight="1">
      <c r="A14" s="276">
        <v>198</v>
      </c>
      <c r="B14" s="250">
        <v>906193</v>
      </c>
      <c r="C14" s="251" t="s">
        <v>421</v>
      </c>
      <c r="D14" s="363" t="s">
        <v>1234</v>
      </c>
      <c r="E14" s="363">
        <v>1</v>
      </c>
      <c r="F14" s="256">
        <v>41818</v>
      </c>
      <c r="G14" s="258" t="s">
        <v>809</v>
      </c>
      <c r="H14" s="256">
        <v>41819</v>
      </c>
      <c r="I14" s="258" t="s">
        <v>996</v>
      </c>
      <c r="J14" s="364">
        <f t="shared" si="0"/>
        <v>0.30694444444444446</v>
      </c>
      <c r="K14" s="364">
        <f t="shared" si="1"/>
        <v>0</v>
      </c>
      <c r="L14" s="364">
        <f t="shared" si="2"/>
        <v>0</v>
      </c>
      <c r="M14" s="364">
        <f t="shared" si="3"/>
        <v>0</v>
      </c>
      <c r="N14" s="270" t="s">
        <v>1247</v>
      </c>
      <c r="O14" s="277" t="s">
        <v>1</v>
      </c>
      <c r="P14" s="271" t="s">
        <v>1251</v>
      </c>
      <c r="Q14" s="251" t="s">
        <v>1188</v>
      </c>
      <c r="R14" s="250" t="s">
        <v>997</v>
      </c>
      <c r="S14" s="441" t="s">
        <v>998</v>
      </c>
      <c r="T14" s="277">
        <f>(7+22/60)/24</f>
        <v>0.30694444444444441</v>
      </c>
      <c r="U14" s="277"/>
      <c r="V14" s="277"/>
      <c r="W14" s="277"/>
      <c r="X14" s="277"/>
    </row>
    <row r="16" spans="1:24" ht="33.75">
      <c r="E16" s="365"/>
      <c r="J16" s="291">
        <f>SUM(J6:J14)</f>
        <v>2.7652777777777779</v>
      </c>
      <c r="K16" s="291">
        <f>SUM(K6:K14)</f>
        <v>0</v>
      </c>
      <c r="L16" s="291">
        <f>SUM(L6:L14)</f>
        <v>0</v>
      </c>
      <c r="M16" s="291">
        <f>SUM(M6:M14)</f>
        <v>0</v>
      </c>
      <c r="N16" s="291"/>
    </row>
  </sheetData>
  <mergeCells count="5">
    <mergeCell ref="J4:N4"/>
    <mergeCell ref="P4:P5"/>
    <mergeCell ref="A1:W1"/>
    <mergeCell ref="T4:W4"/>
    <mergeCell ref="X4:X5"/>
  </mergeCells>
  <conditionalFormatting sqref="J6:L14">
    <cfRule type="cellIs" dxfId="0" priority="213" stopIfTrue="1" operator="greaterThan">
      <formula>0</formula>
    </cfRule>
  </conditionalFormatting>
  <dataValidations count="2">
    <dataValidation allowBlank="1" showErrorMessage="1" sqref="H6:H14 F6:F14"/>
    <dataValidation showDropDown="1" sqref="N5:O5 O6:P14"/>
  </dataValidations>
  <pageMargins left="0.19685039370078741" right="0" top="0.35433070866141736" bottom="0.27559055118110237" header="0.19685039370078741" footer="0.15748031496062992"/>
  <pageSetup paperSize="9" scale="28" fitToHeight="14" orientation="landscape" r:id="rId1"/>
  <headerFooter scaleWithDoc="0"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B1012"/>
  <sheetViews>
    <sheetView topLeftCell="A37" workbookViewId="0">
      <selection activeCell="D45" sqref="D45"/>
    </sheetView>
  </sheetViews>
  <sheetFormatPr defaultRowHeight="15"/>
  <cols>
    <col min="1" max="1" width="48.7109375" style="2" customWidth="1"/>
  </cols>
  <sheetData>
    <row r="1" spans="1:2">
      <c r="A1" s="3" t="s">
        <v>159</v>
      </c>
      <c r="B1" s="1"/>
    </row>
    <row r="2" spans="1:2">
      <c r="A2" s="3" t="s">
        <v>160</v>
      </c>
      <c r="B2" s="1"/>
    </row>
    <row r="3" spans="1:2">
      <c r="A3" s="3" t="s">
        <v>62</v>
      </c>
      <c r="B3" s="1"/>
    </row>
    <row r="4" spans="1:2">
      <c r="A4" s="3" t="s">
        <v>161</v>
      </c>
      <c r="B4" s="1"/>
    </row>
    <row r="5" spans="1:2">
      <c r="A5" s="3" t="s">
        <v>162</v>
      </c>
      <c r="B5" s="1"/>
    </row>
    <row r="6" spans="1:2">
      <c r="A6" s="3" t="s">
        <v>163</v>
      </c>
      <c r="B6" s="1"/>
    </row>
    <row r="7" spans="1:2">
      <c r="A7" s="3" t="s">
        <v>164</v>
      </c>
      <c r="B7" s="1"/>
    </row>
    <row r="8" spans="1:2">
      <c r="A8" s="3" t="s">
        <v>165</v>
      </c>
      <c r="B8" s="1"/>
    </row>
    <row r="9" spans="1:2">
      <c r="A9" s="3" t="s">
        <v>166</v>
      </c>
      <c r="B9" s="1"/>
    </row>
    <row r="10" spans="1:2">
      <c r="A10" s="3" t="s">
        <v>167</v>
      </c>
      <c r="B10" s="1"/>
    </row>
    <row r="11" spans="1:2">
      <c r="A11" s="3" t="s">
        <v>168</v>
      </c>
      <c r="B11" s="1"/>
    </row>
    <row r="12" spans="1:2">
      <c r="A12" s="3" t="s">
        <v>42</v>
      </c>
      <c r="B12" s="1"/>
    </row>
    <row r="13" spans="1:2">
      <c r="A13" s="3" t="s">
        <v>169</v>
      </c>
      <c r="B13" s="1"/>
    </row>
    <row r="14" spans="1:2">
      <c r="A14" s="3" t="s">
        <v>170</v>
      </c>
      <c r="B14" s="1"/>
    </row>
    <row r="15" spans="1:2">
      <c r="A15" s="3" t="s">
        <v>171</v>
      </c>
      <c r="B15" s="1"/>
    </row>
    <row r="16" spans="1:2">
      <c r="A16" s="3" t="s">
        <v>172</v>
      </c>
      <c r="B16" s="1"/>
    </row>
    <row r="17" spans="1:2">
      <c r="A17" s="3" t="s">
        <v>152</v>
      </c>
      <c r="B17" s="1"/>
    </row>
    <row r="18" spans="1:2">
      <c r="A18" s="3" t="s">
        <v>173</v>
      </c>
      <c r="B18" s="1"/>
    </row>
    <row r="19" spans="1:2">
      <c r="A19" s="3" t="s">
        <v>174</v>
      </c>
      <c r="B19" s="1"/>
    </row>
    <row r="20" spans="1:2">
      <c r="A20" s="3" t="s">
        <v>175</v>
      </c>
      <c r="B20" s="1"/>
    </row>
    <row r="21" spans="1:2">
      <c r="A21" s="3" t="s">
        <v>176</v>
      </c>
      <c r="B21" s="1"/>
    </row>
    <row r="22" spans="1:2">
      <c r="A22" s="3" t="s">
        <v>177</v>
      </c>
      <c r="B22" s="1"/>
    </row>
    <row r="23" spans="1:2">
      <c r="A23" s="3" t="s">
        <v>178</v>
      </c>
      <c r="B23" s="1"/>
    </row>
    <row r="24" spans="1:2">
      <c r="A24" s="3" t="s">
        <v>179</v>
      </c>
      <c r="B24" s="1"/>
    </row>
    <row r="25" spans="1:2">
      <c r="A25" s="3" t="s">
        <v>180</v>
      </c>
      <c r="B25" s="1"/>
    </row>
    <row r="26" spans="1:2">
      <c r="A26" s="3" t="s">
        <v>181</v>
      </c>
      <c r="B26" s="1"/>
    </row>
    <row r="27" spans="1:2">
      <c r="A27" s="3" t="s">
        <v>182</v>
      </c>
      <c r="B27" s="1"/>
    </row>
    <row r="28" spans="1:2">
      <c r="A28" s="3" t="s">
        <v>35</v>
      </c>
      <c r="B28" s="1"/>
    </row>
    <row r="29" spans="1:2">
      <c r="A29" s="3" t="s">
        <v>147</v>
      </c>
      <c r="B29" s="1"/>
    </row>
    <row r="30" spans="1:2">
      <c r="A30" s="3" t="s">
        <v>146</v>
      </c>
      <c r="B30" s="1"/>
    </row>
    <row r="31" spans="1:2">
      <c r="A31" s="3" t="s">
        <v>145</v>
      </c>
      <c r="B31" s="1"/>
    </row>
    <row r="32" spans="1:2">
      <c r="A32" s="3" t="s">
        <v>183</v>
      </c>
      <c r="B32" s="1"/>
    </row>
    <row r="33" spans="1:2">
      <c r="A33" s="3" t="s">
        <v>184</v>
      </c>
      <c r="B33" s="1"/>
    </row>
    <row r="34" spans="1:2">
      <c r="A34" s="3" t="s">
        <v>185</v>
      </c>
      <c r="B34" s="1"/>
    </row>
    <row r="35" spans="1:2">
      <c r="A35" s="3" t="s">
        <v>186</v>
      </c>
      <c r="B35" s="1"/>
    </row>
    <row r="36" spans="1:2">
      <c r="A36" s="3" t="s">
        <v>144</v>
      </c>
      <c r="B36" s="1"/>
    </row>
    <row r="37" spans="1:2">
      <c r="A37" s="3" t="s">
        <v>187</v>
      </c>
      <c r="B37" s="1"/>
    </row>
    <row r="38" spans="1:2">
      <c r="A38" s="3" t="s">
        <v>188</v>
      </c>
      <c r="B38" s="1"/>
    </row>
    <row r="39" spans="1:2">
      <c r="A39" s="3" t="s">
        <v>36</v>
      </c>
      <c r="B39" s="1"/>
    </row>
    <row r="40" spans="1:2">
      <c r="A40" s="3" t="s">
        <v>189</v>
      </c>
      <c r="B40" s="1"/>
    </row>
    <row r="41" spans="1:2">
      <c r="A41" s="3" t="s">
        <v>190</v>
      </c>
      <c r="B41" s="1"/>
    </row>
    <row r="42" spans="1:2">
      <c r="A42" s="3" t="s">
        <v>191</v>
      </c>
      <c r="B42" s="1"/>
    </row>
    <row r="43" spans="1:2">
      <c r="A43" s="3" t="s">
        <v>192</v>
      </c>
      <c r="B43" s="1"/>
    </row>
    <row r="44" spans="1:2">
      <c r="A44" s="3" t="s">
        <v>193</v>
      </c>
      <c r="B44" s="1"/>
    </row>
    <row r="45" spans="1:2">
      <c r="A45" s="3" t="s">
        <v>194</v>
      </c>
      <c r="B45" s="1"/>
    </row>
    <row r="46" spans="1:2">
      <c r="A46" s="3" t="s">
        <v>195</v>
      </c>
      <c r="B46" s="1"/>
    </row>
    <row r="47" spans="1:2">
      <c r="A47" s="3" t="s">
        <v>41</v>
      </c>
      <c r="B47" s="1"/>
    </row>
    <row r="48" spans="1:2">
      <c r="A48" s="3" t="s">
        <v>87</v>
      </c>
      <c r="B48" s="1"/>
    </row>
    <row r="49" spans="1:2">
      <c r="A49" s="3" t="s">
        <v>88</v>
      </c>
      <c r="B49" s="1"/>
    </row>
    <row r="50" spans="1:2">
      <c r="A50" s="3" t="s">
        <v>43</v>
      </c>
      <c r="B50" s="1"/>
    </row>
    <row r="51" spans="1:2">
      <c r="A51" s="3" t="s">
        <v>44</v>
      </c>
      <c r="B51" s="1"/>
    </row>
    <row r="52" spans="1:2">
      <c r="A52" s="3" t="s">
        <v>45</v>
      </c>
      <c r="B52" s="1"/>
    </row>
    <row r="53" spans="1:2">
      <c r="A53" s="3" t="s">
        <v>46</v>
      </c>
      <c r="B53" s="1"/>
    </row>
    <row r="54" spans="1:2">
      <c r="A54" s="3" t="s">
        <v>47</v>
      </c>
      <c r="B54" s="1"/>
    </row>
    <row r="55" spans="1:2">
      <c r="A55" s="3" t="s">
        <v>48</v>
      </c>
      <c r="B55" s="1"/>
    </row>
    <row r="56" spans="1:2">
      <c r="A56" s="3" t="s">
        <v>49</v>
      </c>
      <c r="B56" s="1"/>
    </row>
    <row r="57" spans="1:2">
      <c r="A57" s="3" t="s">
        <v>50</v>
      </c>
      <c r="B57" s="1"/>
    </row>
    <row r="58" spans="1:2">
      <c r="A58" s="3" t="s">
        <v>51</v>
      </c>
      <c r="B58" s="1"/>
    </row>
    <row r="59" spans="1:2">
      <c r="A59" s="3" t="s">
        <v>52</v>
      </c>
      <c r="B59" s="1"/>
    </row>
    <row r="60" spans="1:2">
      <c r="A60" s="3" t="s">
        <v>53</v>
      </c>
      <c r="B60" s="1"/>
    </row>
    <row r="61" spans="1:2">
      <c r="A61" s="3" t="s">
        <v>54</v>
      </c>
      <c r="B61" s="1"/>
    </row>
    <row r="62" spans="1:2">
      <c r="A62" s="3" t="s">
        <v>85</v>
      </c>
      <c r="B62" s="1"/>
    </row>
    <row r="63" spans="1:2">
      <c r="A63" s="3" t="s">
        <v>86</v>
      </c>
      <c r="B63" s="1"/>
    </row>
    <row r="64" spans="1:2">
      <c r="A64" s="3" t="s">
        <v>55</v>
      </c>
      <c r="B64" s="1"/>
    </row>
    <row r="65" spans="1:2">
      <c r="A65" s="3" t="s">
        <v>56</v>
      </c>
      <c r="B65" s="1"/>
    </row>
    <row r="66" spans="1:2">
      <c r="A66" s="3" t="s">
        <v>57</v>
      </c>
      <c r="B66" s="1"/>
    </row>
    <row r="67" spans="1:2">
      <c r="A67" s="3" t="s">
        <v>84</v>
      </c>
      <c r="B67" s="1"/>
    </row>
    <row r="68" spans="1:2">
      <c r="A68" s="3" t="s">
        <v>58</v>
      </c>
      <c r="B68" s="1"/>
    </row>
    <row r="69" spans="1:2">
      <c r="A69" s="3" t="s">
        <v>59</v>
      </c>
      <c r="B69" s="1"/>
    </row>
    <row r="70" spans="1:2">
      <c r="A70" s="3" t="s">
        <v>80</v>
      </c>
      <c r="B70" s="1"/>
    </row>
    <row r="71" spans="1:2">
      <c r="A71" s="3" t="s">
        <v>81</v>
      </c>
      <c r="B71" s="1"/>
    </row>
    <row r="72" spans="1:2">
      <c r="A72" s="3" t="s">
        <v>60</v>
      </c>
      <c r="B72" s="1"/>
    </row>
    <row r="73" spans="1:2">
      <c r="A73" s="3" t="s">
        <v>61</v>
      </c>
      <c r="B73" s="1"/>
    </row>
    <row r="74" spans="1:2">
      <c r="A74" s="3" t="s">
        <v>82</v>
      </c>
      <c r="B74" s="1"/>
    </row>
    <row r="75" spans="1:2">
      <c r="A75" s="3" t="s">
        <v>83</v>
      </c>
      <c r="B75" s="1"/>
    </row>
    <row r="76" spans="1:2">
      <c r="A76" s="3" t="s">
        <v>37</v>
      </c>
      <c r="B76" s="1"/>
    </row>
    <row r="77" spans="1:2">
      <c r="A77" s="3" t="s">
        <v>38</v>
      </c>
      <c r="B77" s="1"/>
    </row>
    <row r="78" spans="1:2">
      <c r="A78" s="3" t="s">
        <v>39</v>
      </c>
      <c r="B78" s="1"/>
    </row>
    <row r="79" spans="1:2">
      <c r="A79" s="3" t="s">
        <v>40</v>
      </c>
      <c r="B79" s="1"/>
    </row>
    <row r="80" spans="1:2">
      <c r="A80" s="3" t="s">
        <v>79</v>
      </c>
      <c r="B80" s="1"/>
    </row>
    <row r="81" spans="1:2">
      <c r="A81" s="3" t="s">
        <v>65</v>
      </c>
      <c r="B81" s="1"/>
    </row>
    <row r="82" spans="1:2">
      <c r="A82" s="3" t="s">
        <v>66</v>
      </c>
      <c r="B82" s="1"/>
    </row>
    <row r="83" spans="1:2">
      <c r="A83" s="3" t="s">
        <v>63</v>
      </c>
      <c r="B83" s="1"/>
    </row>
    <row r="84" spans="1:2">
      <c r="A84" s="3" t="s">
        <v>67</v>
      </c>
      <c r="B84" s="1"/>
    </row>
    <row r="85" spans="1:2">
      <c r="A85" s="3" t="s">
        <v>68</v>
      </c>
      <c r="B85" s="1"/>
    </row>
    <row r="86" spans="1:2">
      <c r="A86" s="3" t="s">
        <v>64</v>
      </c>
      <c r="B86" s="1"/>
    </row>
    <row r="87" spans="1:2">
      <c r="A87" s="3" t="s">
        <v>69</v>
      </c>
      <c r="B87" s="1"/>
    </row>
    <row r="88" spans="1:2">
      <c r="A88" s="3" t="s">
        <v>70</v>
      </c>
      <c r="B88" s="1"/>
    </row>
    <row r="89" spans="1:2">
      <c r="A89" s="3" t="s">
        <v>71</v>
      </c>
      <c r="B89" s="1"/>
    </row>
    <row r="90" spans="1:2">
      <c r="A90" s="3" t="s">
        <v>72</v>
      </c>
      <c r="B90" s="1"/>
    </row>
    <row r="91" spans="1:2">
      <c r="A91" s="3" t="s">
        <v>73</v>
      </c>
      <c r="B91" s="1"/>
    </row>
    <row r="92" spans="1:2">
      <c r="A92" s="3" t="s">
        <v>74</v>
      </c>
      <c r="B92" s="1"/>
    </row>
    <row r="93" spans="1:2">
      <c r="A93" s="3" t="s">
        <v>75</v>
      </c>
      <c r="B93" s="1"/>
    </row>
    <row r="94" spans="1:2">
      <c r="A94" s="3" t="s">
        <v>76</v>
      </c>
      <c r="B94" s="1"/>
    </row>
    <row r="95" spans="1:2">
      <c r="A95" s="3" t="s">
        <v>77</v>
      </c>
      <c r="B95" s="1"/>
    </row>
    <row r="96" spans="1:2">
      <c r="A96" s="3" t="s">
        <v>78</v>
      </c>
      <c r="B96" s="1"/>
    </row>
    <row r="97" spans="1:2">
      <c r="A97" s="3" t="s">
        <v>148</v>
      </c>
      <c r="B97" s="1"/>
    </row>
    <row r="98" spans="1:2">
      <c r="A98" s="3" t="s">
        <v>149</v>
      </c>
      <c r="B98" s="1"/>
    </row>
    <row r="99" spans="1:2">
      <c r="A99" s="3" t="s">
        <v>150</v>
      </c>
      <c r="B99" s="1"/>
    </row>
    <row r="100" spans="1:2">
      <c r="A100" s="3" t="s">
        <v>151</v>
      </c>
      <c r="B100" s="1"/>
    </row>
    <row r="101" spans="1:2">
      <c r="A101" s="3" t="s">
        <v>153</v>
      </c>
      <c r="B101" s="1"/>
    </row>
    <row r="102" spans="1:2">
      <c r="A102" s="3"/>
      <c r="B102" s="1"/>
    </row>
    <row r="103" spans="1:2">
      <c r="A103"/>
      <c r="B103" s="1"/>
    </row>
    <row r="104" spans="1:2">
      <c r="A104"/>
      <c r="B104" s="1"/>
    </row>
    <row r="105" spans="1:2">
      <c r="A105"/>
      <c r="B105" s="1"/>
    </row>
    <row r="106" spans="1:2">
      <c r="A106"/>
      <c r="B106" s="1"/>
    </row>
    <row r="107" spans="1:2">
      <c r="A107"/>
      <c r="B107" s="1"/>
    </row>
    <row r="108" spans="1:2">
      <c r="A108"/>
      <c r="B108" s="1"/>
    </row>
    <row r="109" spans="1:2">
      <c r="A109"/>
      <c r="B109" s="1"/>
    </row>
    <row r="110" spans="1:2">
      <c r="A110"/>
      <c r="B110" s="1"/>
    </row>
    <row r="111" spans="1:2">
      <c r="A111"/>
      <c r="B111" s="1"/>
    </row>
    <row r="112" spans="1:2">
      <c r="A112"/>
      <c r="B112" s="1"/>
    </row>
    <row r="113" spans="1:2">
      <c r="A113"/>
      <c r="B113" s="1"/>
    </row>
    <row r="114" spans="1:2">
      <c r="A114"/>
      <c r="B114" s="1"/>
    </row>
    <row r="115" spans="1:2">
      <c r="A115"/>
      <c r="B115" s="1"/>
    </row>
    <row r="116" spans="1:2">
      <c r="A116"/>
      <c r="B116" s="1"/>
    </row>
    <row r="117" spans="1:2">
      <c r="A117"/>
      <c r="B117" s="1"/>
    </row>
    <row r="118" spans="1:2">
      <c r="A118"/>
      <c r="B118" s="1"/>
    </row>
    <row r="119" spans="1:2">
      <c r="A119"/>
      <c r="B119" s="1"/>
    </row>
    <row r="120" spans="1:2">
      <c r="A120"/>
      <c r="B120" s="1"/>
    </row>
    <row r="121" spans="1:2">
      <c r="A121"/>
      <c r="B121" s="1"/>
    </row>
    <row r="122" spans="1:2">
      <c r="A122"/>
      <c r="B122" s="1"/>
    </row>
    <row r="123" spans="1:2">
      <c r="A123"/>
      <c r="B123" s="1"/>
    </row>
    <row r="124" spans="1:2">
      <c r="A124"/>
      <c r="B124" s="1"/>
    </row>
    <row r="125" spans="1:2">
      <c r="A125"/>
      <c r="B125" s="1"/>
    </row>
    <row r="126" spans="1:2">
      <c r="A126"/>
      <c r="B126" s="1"/>
    </row>
    <row r="127" spans="1:2">
      <c r="A127"/>
      <c r="B127" s="1"/>
    </row>
    <row r="128" spans="1:2">
      <c r="A128"/>
      <c r="B128" s="1"/>
    </row>
    <row r="129" spans="1:2">
      <c r="A129"/>
      <c r="B129" s="1"/>
    </row>
    <row r="130" spans="1:2">
      <c r="A130"/>
      <c r="B130" s="1"/>
    </row>
    <row r="131" spans="1:2">
      <c r="A131"/>
      <c r="B131" s="1"/>
    </row>
    <row r="132" spans="1:2">
      <c r="A132"/>
      <c r="B132" s="1"/>
    </row>
    <row r="133" spans="1:2">
      <c r="A133"/>
      <c r="B133" s="1"/>
    </row>
    <row r="134" spans="1:2">
      <c r="A134"/>
      <c r="B134" s="1"/>
    </row>
    <row r="135" spans="1:2">
      <c r="A135"/>
      <c r="B135" s="1"/>
    </row>
    <row r="136" spans="1:2">
      <c r="A136"/>
      <c r="B136" s="1"/>
    </row>
    <row r="137" spans="1:2">
      <c r="A137"/>
      <c r="B137" s="1"/>
    </row>
    <row r="138" spans="1:2">
      <c r="A138"/>
      <c r="B138" s="1"/>
    </row>
    <row r="139" spans="1:2">
      <c r="A139"/>
      <c r="B139" s="1"/>
    </row>
    <row r="140" spans="1:2">
      <c r="A140"/>
      <c r="B140" s="1"/>
    </row>
    <row r="141" spans="1:2">
      <c r="A141"/>
      <c r="B141" s="1"/>
    </row>
    <row r="142" spans="1:2">
      <c r="A142"/>
      <c r="B142" s="1"/>
    </row>
    <row r="143" spans="1:2">
      <c r="A143"/>
      <c r="B143" s="1"/>
    </row>
    <row r="144" spans="1:2">
      <c r="A144"/>
      <c r="B144" s="1"/>
    </row>
    <row r="145" spans="1:2">
      <c r="A145"/>
      <c r="B145" s="1"/>
    </row>
    <row r="146" spans="1:2">
      <c r="A146"/>
      <c r="B146" s="1"/>
    </row>
    <row r="147" spans="1:2">
      <c r="A147"/>
      <c r="B147" s="1"/>
    </row>
    <row r="148" spans="1:2">
      <c r="A148"/>
      <c r="B148" s="1"/>
    </row>
    <row r="149" spans="1:2">
      <c r="A149"/>
      <c r="B149" s="1"/>
    </row>
    <row r="150" spans="1:2">
      <c r="A150"/>
      <c r="B150" s="1"/>
    </row>
    <row r="151" spans="1:2">
      <c r="A151"/>
      <c r="B151" s="1"/>
    </row>
    <row r="152" spans="1:2">
      <c r="A152"/>
      <c r="B152" s="1"/>
    </row>
    <row r="153" spans="1:2">
      <c r="A153"/>
      <c r="B153" s="1"/>
    </row>
    <row r="154" spans="1:2">
      <c r="A154"/>
      <c r="B154" s="1"/>
    </row>
    <row r="155" spans="1:2">
      <c r="A155"/>
      <c r="B155" s="1"/>
    </row>
    <row r="156" spans="1:2">
      <c r="A156"/>
      <c r="B156" s="1"/>
    </row>
    <row r="157" spans="1:2">
      <c r="A157"/>
      <c r="B157" s="1"/>
    </row>
    <row r="158" spans="1:2">
      <c r="A158"/>
      <c r="B158" s="1"/>
    </row>
    <row r="159" spans="1:2">
      <c r="A159"/>
      <c r="B159" s="1"/>
    </row>
    <row r="160" spans="1:2">
      <c r="A160"/>
      <c r="B160" s="1"/>
    </row>
    <row r="161" spans="1:2">
      <c r="A161"/>
      <c r="B161" s="1"/>
    </row>
    <row r="162" spans="1:2">
      <c r="A162"/>
      <c r="B162" s="1"/>
    </row>
    <row r="163" spans="1:2">
      <c r="A163"/>
      <c r="B163" s="1"/>
    </row>
    <row r="164" spans="1:2">
      <c r="A164"/>
      <c r="B164" s="1"/>
    </row>
    <row r="165" spans="1:2">
      <c r="A165"/>
      <c r="B165" s="1"/>
    </row>
    <row r="166" spans="1:2">
      <c r="A166"/>
      <c r="B166" s="1"/>
    </row>
    <row r="167" spans="1:2">
      <c r="A167"/>
      <c r="B167" s="1"/>
    </row>
    <row r="168" spans="1:2">
      <c r="A168"/>
      <c r="B168" s="1"/>
    </row>
    <row r="169" spans="1:2">
      <c r="A169"/>
      <c r="B169" s="1"/>
    </row>
    <row r="170" spans="1:2">
      <c r="A170"/>
      <c r="B170" s="1"/>
    </row>
    <row r="171" spans="1:2">
      <c r="A171"/>
      <c r="B171" s="1"/>
    </row>
    <row r="172" spans="1:2">
      <c r="A172"/>
      <c r="B172" s="1"/>
    </row>
    <row r="173" spans="1:2">
      <c r="A173"/>
      <c r="B173" s="1"/>
    </row>
    <row r="174" spans="1:2">
      <c r="A174"/>
      <c r="B174" s="1"/>
    </row>
    <row r="175" spans="1:2">
      <c r="A175"/>
      <c r="B175" s="1"/>
    </row>
    <row r="176" spans="1:2">
      <c r="A176"/>
      <c r="B176" s="1"/>
    </row>
    <row r="177" spans="1:2">
      <c r="A177"/>
      <c r="B177" s="1"/>
    </row>
    <row r="178" spans="1:2">
      <c r="A178"/>
      <c r="B178" s="1"/>
    </row>
    <row r="179" spans="1:2">
      <c r="A179"/>
      <c r="B179" s="1"/>
    </row>
    <row r="180" spans="1:2">
      <c r="A180"/>
      <c r="B180" s="1"/>
    </row>
    <row r="181" spans="1:2">
      <c r="A181"/>
      <c r="B181" s="1"/>
    </row>
    <row r="182" spans="1:2">
      <c r="A182"/>
      <c r="B182" s="1"/>
    </row>
    <row r="183" spans="1:2">
      <c r="A183"/>
      <c r="B183" s="1"/>
    </row>
    <row r="184" spans="1:2">
      <c r="A184"/>
      <c r="B184" s="1"/>
    </row>
    <row r="185" spans="1:2">
      <c r="A185"/>
      <c r="B185" s="1"/>
    </row>
    <row r="186" spans="1:2">
      <c r="A186"/>
      <c r="B186" s="1"/>
    </row>
    <row r="187" spans="1:2">
      <c r="A187"/>
      <c r="B187" s="1"/>
    </row>
    <row r="188" spans="1:2">
      <c r="A188"/>
      <c r="B188" s="1"/>
    </row>
    <row r="189" spans="1:2">
      <c r="A189"/>
      <c r="B189" s="1"/>
    </row>
    <row r="190" spans="1:2">
      <c r="A190"/>
      <c r="B190" s="1"/>
    </row>
    <row r="191" spans="1:2">
      <c r="A191"/>
      <c r="B191" s="1"/>
    </row>
    <row r="192" spans="1:2">
      <c r="A192"/>
      <c r="B192" s="1"/>
    </row>
    <row r="193" spans="1:2">
      <c r="A193"/>
      <c r="B193" s="1"/>
    </row>
    <row r="194" spans="1:2">
      <c r="A194"/>
      <c r="B194" s="1"/>
    </row>
    <row r="195" spans="1:2">
      <c r="A195"/>
      <c r="B195" s="1"/>
    </row>
    <row r="196" spans="1:2">
      <c r="A196"/>
      <c r="B196" s="1"/>
    </row>
    <row r="197" spans="1:2">
      <c r="A197"/>
      <c r="B197" s="1"/>
    </row>
    <row r="198" spans="1:2">
      <c r="A198"/>
      <c r="B198" s="1"/>
    </row>
    <row r="199" spans="1:2">
      <c r="A199"/>
      <c r="B199" s="1"/>
    </row>
    <row r="200" spans="1:2">
      <c r="A200"/>
      <c r="B200" s="1"/>
    </row>
    <row r="201" spans="1:2">
      <c r="A201"/>
      <c r="B201" s="1"/>
    </row>
    <row r="202" spans="1:2">
      <c r="A202"/>
      <c r="B202" s="1"/>
    </row>
    <row r="203" spans="1:2">
      <c r="A203"/>
      <c r="B203" s="1"/>
    </row>
    <row r="204" spans="1:2">
      <c r="A204"/>
      <c r="B204" s="1"/>
    </row>
    <row r="205" spans="1:2">
      <c r="A205"/>
      <c r="B205" s="1"/>
    </row>
    <row r="206" spans="1:2">
      <c r="A206"/>
      <c r="B206" s="1"/>
    </row>
    <row r="207" spans="1:2">
      <c r="A207"/>
      <c r="B207" s="1"/>
    </row>
    <row r="208" spans="1:2">
      <c r="A208"/>
      <c r="B208" s="1"/>
    </row>
    <row r="209" spans="1:2">
      <c r="A209"/>
      <c r="B209" s="1"/>
    </row>
    <row r="210" spans="1:2">
      <c r="A210"/>
      <c r="B210" s="1"/>
    </row>
    <row r="211" spans="1:2">
      <c r="A211"/>
      <c r="B211" s="1"/>
    </row>
    <row r="212" spans="1:2">
      <c r="A212"/>
      <c r="B212" s="1"/>
    </row>
    <row r="213" spans="1:2">
      <c r="A213"/>
      <c r="B213" s="1"/>
    </row>
    <row r="214" spans="1:2">
      <c r="A214"/>
      <c r="B214" s="1"/>
    </row>
    <row r="215" spans="1:2">
      <c r="A215"/>
      <c r="B215" s="1"/>
    </row>
    <row r="216" spans="1:2">
      <c r="A216"/>
      <c r="B216" s="1"/>
    </row>
    <row r="217" spans="1:2">
      <c r="A217"/>
      <c r="B217" s="1"/>
    </row>
    <row r="218" spans="1:2">
      <c r="A218"/>
      <c r="B218" s="1"/>
    </row>
    <row r="219" spans="1:2">
      <c r="A219"/>
      <c r="B219" s="1"/>
    </row>
    <row r="220" spans="1:2">
      <c r="A220"/>
      <c r="B220" s="1"/>
    </row>
    <row r="221" spans="1:2">
      <c r="A221"/>
      <c r="B221" s="1"/>
    </row>
    <row r="222" spans="1:2">
      <c r="A222"/>
      <c r="B222" s="1"/>
    </row>
    <row r="223" spans="1:2">
      <c r="A223"/>
      <c r="B223" s="1"/>
    </row>
    <row r="224" spans="1:2">
      <c r="A224"/>
      <c r="B224" s="1"/>
    </row>
    <row r="225" spans="1:2">
      <c r="A225"/>
      <c r="B225" s="1"/>
    </row>
    <row r="226" spans="1:2">
      <c r="A226"/>
      <c r="B226" s="1"/>
    </row>
    <row r="227" spans="1:2">
      <c r="A227"/>
      <c r="B227" s="1"/>
    </row>
    <row r="228" spans="1:2">
      <c r="A228"/>
      <c r="B228" s="1"/>
    </row>
    <row r="229" spans="1:2">
      <c r="A229"/>
      <c r="B229" s="1"/>
    </row>
    <row r="230" spans="1:2">
      <c r="A230"/>
      <c r="B230" s="1"/>
    </row>
    <row r="231" spans="1:2">
      <c r="A231"/>
      <c r="B231" s="1"/>
    </row>
    <row r="232" spans="1:2">
      <c r="A232"/>
      <c r="B232" s="1"/>
    </row>
    <row r="233" spans="1:2">
      <c r="A233"/>
      <c r="B233" s="1"/>
    </row>
    <row r="234" spans="1:2">
      <c r="A234"/>
      <c r="B234" s="1"/>
    </row>
    <row r="235" spans="1:2">
      <c r="A235"/>
      <c r="B235" s="1"/>
    </row>
    <row r="236" spans="1:2">
      <c r="A236"/>
      <c r="B236" s="1"/>
    </row>
    <row r="237" spans="1:2">
      <c r="A237"/>
      <c r="B237" s="1"/>
    </row>
    <row r="238" spans="1:2">
      <c r="A238"/>
      <c r="B238" s="1"/>
    </row>
    <row r="239" spans="1:2">
      <c r="A239"/>
      <c r="B239" s="1"/>
    </row>
    <row r="240" spans="1:2">
      <c r="A240"/>
      <c r="B240" s="1"/>
    </row>
    <row r="241" spans="1:2">
      <c r="A241"/>
      <c r="B241" s="1"/>
    </row>
    <row r="242" spans="1:2">
      <c r="A242"/>
      <c r="B242" s="1"/>
    </row>
    <row r="243" spans="1:2">
      <c r="A243"/>
      <c r="B243" s="1"/>
    </row>
    <row r="244" spans="1:2">
      <c r="A244"/>
      <c r="B244" s="1"/>
    </row>
    <row r="245" spans="1:2">
      <c r="A245"/>
      <c r="B245" s="1"/>
    </row>
    <row r="246" spans="1:2">
      <c r="A246"/>
      <c r="B246" s="1"/>
    </row>
    <row r="247" spans="1:2">
      <c r="A247"/>
      <c r="B247" s="1"/>
    </row>
    <row r="248" spans="1:2">
      <c r="A248"/>
      <c r="B248" s="1"/>
    </row>
    <row r="249" spans="1:2">
      <c r="A249"/>
      <c r="B249" s="1"/>
    </row>
    <row r="250" spans="1:2">
      <c r="A250"/>
      <c r="B250" s="1"/>
    </row>
    <row r="251" spans="1:2">
      <c r="A251"/>
      <c r="B251" s="1"/>
    </row>
    <row r="252" spans="1:2">
      <c r="A252"/>
      <c r="B252" s="1"/>
    </row>
    <row r="253" spans="1:2">
      <c r="A253"/>
      <c r="B253" s="1"/>
    </row>
    <row r="254" spans="1:2">
      <c r="A254"/>
      <c r="B254" s="1"/>
    </row>
    <row r="255" spans="1:2">
      <c r="A255"/>
      <c r="B255" s="1"/>
    </row>
    <row r="256" spans="1:2">
      <c r="A256"/>
      <c r="B256" s="1"/>
    </row>
    <row r="257" spans="1:2">
      <c r="A257"/>
      <c r="B257" s="1"/>
    </row>
    <row r="258" spans="1:2">
      <c r="A258"/>
      <c r="B258" s="1"/>
    </row>
    <row r="259" spans="1:2">
      <c r="A259"/>
      <c r="B259" s="1"/>
    </row>
    <row r="260" spans="1:2">
      <c r="A260"/>
      <c r="B260" s="1"/>
    </row>
    <row r="261" spans="1:2">
      <c r="A261"/>
      <c r="B261" s="1"/>
    </row>
    <row r="262" spans="1:2">
      <c r="A262"/>
      <c r="B262" s="1"/>
    </row>
    <row r="263" spans="1:2">
      <c r="A263"/>
      <c r="B263" s="1"/>
    </row>
    <row r="264" spans="1:2">
      <c r="A264"/>
      <c r="B264" s="1"/>
    </row>
    <row r="265" spans="1:2">
      <c r="A265"/>
      <c r="B265" s="1"/>
    </row>
    <row r="266" spans="1:2">
      <c r="A266"/>
      <c r="B266" s="1"/>
    </row>
    <row r="267" spans="1:2">
      <c r="A267"/>
      <c r="B267" s="1"/>
    </row>
    <row r="268" spans="1:2">
      <c r="A268"/>
      <c r="B268" s="1"/>
    </row>
    <row r="269" spans="1:2">
      <c r="A269"/>
      <c r="B269" s="1"/>
    </row>
    <row r="270" spans="1:2">
      <c r="A270"/>
      <c r="B270" s="1"/>
    </row>
    <row r="271" spans="1:2">
      <c r="A271"/>
      <c r="B271" s="1"/>
    </row>
    <row r="272" spans="1:2">
      <c r="A272"/>
      <c r="B272" s="1"/>
    </row>
    <row r="273" spans="1:2">
      <c r="A273"/>
      <c r="B273" s="1"/>
    </row>
    <row r="274" spans="1:2">
      <c r="A274"/>
      <c r="B274" s="1"/>
    </row>
    <row r="275" spans="1:2">
      <c r="A275"/>
      <c r="B275" s="1"/>
    </row>
    <row r="276" spans="1:2">
      <c r="A276"/>
      <c r="B276" s="1"/>
    </row>
    <row r="277" spans="1:2">
      <c r="A277"/>
      <c r="B277" s="1"/>
    </row>
    <row r="278" spans="1:2">
      <c r="A278"/>
      <c r="B278" s="1"/>
    </row>
    <row r="279" spans="1:2">
      <c r="A279"/>
      <c r="B279" s="1"/>
    </row>
    <row r="280" spans="1:2">
      <c r="A280"/>
      <c r="B280" s="1"/>
    </row>
    <row r="281" spans="1:2">
      <c r="A281"/>
      <c r="B281" s="1"/>
    </row>
    <row r="282" spans="1:2">
      <c r="A282"/>
      <c r="B282" s="1"/>
    </row>
    <row r="283" spans="1:2">
      <c r="A283"/>
      <c r="B283" s="1"/>
    </row>
    <row r="284" spans="1:2">
      <c r="A284"/>
      <c r="B284" s="1"/>
    </row>
    <row r="285" spans="1:2">
      <c r="A285"/>
      <c r="B285" s="1"/>
    </row>
    <row r="286" spans="1:2">
      <c r="A286"/>
      <c r="B286" s="1"/>
    </row>
    <row r="287" spans="1:2">
      <c r="A287"/>
      <c r="B287" s="1"/>
    </row>
    <row r="288" spans="1:2">
      <c r="A288"/>
      <c r="B288" s="1"/>
    </row>
    <row r="289" spans="1:2">
      <c r="A289"/>
      <c r="B289" s="1"/>
    </row>
    <row r="290" spans="1:2">
      <c r="A290"/>
      <c r="B290" s="1"/>
    </row>
    <row r="291" spans="1:2">
      <c r="A291"/>
      <c r="B291" s="1"/>
    </row>
    <row r="292" spans="1:2">
      <c r="A292"/>
      <c r="B292" s="1"/>
    </row>
    <row r="293" spans="1:2">
      <c r="A293"/>
      <c r="B293" s="1"/>
    </row>
    <row r="294" spans="1:2">
      <c r="A294"/>
      <c r="B294" s="1"/>
    </row>
    <row r="295" spans="1:2">
      <c r="A295"/>
      <c r="B295" s="1"/>
    </row>
    <row r="296" spans="1:2">
      <c r="A296"/>
      <c r="B296" s="1"/>
    </row>
    <row r="297" spans="1:2">
      <c r="A297"/>
      <c r="B297" s="1"/>
    </row>
    <row r="298" spans="1:2">
      <c r="A298"/>
      <c r="B298" s="1"/>
    </row>
    <row r="299" spans="1:2">
      <c r="A299"/>
      <c r="B299" s="1"/>
    </row>
    <row r="300" spans="1:2">
      <c r="A300"/>
      <c r="B300" s="1"/>
    </row>
    <row r="301" spans="1:2">
      <c r="A301"/>
      <c r="B301" s="1"/>
    </row>
    <row r="302" spans="1:2">
      <c r="A302"/>
      <c r="B302" s="1"/>
    </row>
    <row r="303" spans="1:2">
      <c r="A303"/>
      <c r="B303" s="1"/>
    </row>
    <row r="304" spans="1:2">
      <c r="A304"/>
      <c r="B304" s="1"/>
    </row>
    <row r="305" spans="1:2">
      <c r="A305"/>
      <c r="B305" s="1"/>
    </row>
    <row r="306" spans="1:2">
      <c r="A306"/>
      <c r="B306" s="1"/>
    </row>
    <row r="307" spans="1:2">
      <c r="A307"/>
      <c r="B307" s="1"/>
    </row>
    <row r="308" spans="1:2">
      <c r="A308"/>
      <c r="B308" s="1"/>
    </row>
    <row r="309" spans="1:2">
      <c r="A309"/>
      <c r="B309" s="1"/>
    </row>
    <row r="310" spans="1:2">
      <c r="A310"/>
      <c r="B310" s="1"/>
    </row>
    <row r="311" spans="1:2">
      <c r="A311"/>
      <c r="B311" s="1"/>
    </row>
    <row r="312" spans="1:2">
      <c r="A312"/>
      <c r="B312" s="1"/>
    </row>
    <row r="313" spans="1:2">
      <c r="A313"/>
      <c r="B313" s="1"/>
    </row>
    <row r="314" spans="1:2">
      <c r="A314"/>
      <c r="B314" s="1"/>
    </row>
    <row r="315" spans="1:2">
      <c r="A315"/>
      <c r="B315" s="1"/>
    </row>
    <row r="316" spans="1:2">
      <c r="A316"/>
      <c r="B316" s="1"/>
    </row>
    <row r="317" spans="1:2">
      <c r="A317"/>
      <c r="B317" s="1"/>
    </row>
    <row r="318" spans="1:2">
      <c r="A318"/>
      <c r="B318" s="1"/>
    </row>
    <row r="319" spans="1:2">
      <c r="A319"/>
      <c r="B319" s="1"/>
    </row>
    <row r="320" spans="1:2">
      <c r="A320"/>
      <c r="B320" s="1"/>
    </row>
    <row r="321" spans="1:2">
      <c r="A321"/>
      <c r="B321" s="1"/>
    </row>
    <row r="322" spans="1:2">
      <c r="A322"/>
      <c r="B322" s="1"/>
    </row>
    <row r="323" spans="1:2">
      <c r="A323"/>
      <c r="B323" s="1"/>
    </row>
    <row r="324" spans="1:2">
      <c r="A324"/>
      <c r="B324" s="1"/>
    </row>
    <row r="325" spans="1:2">
      <c r="A325"/>
      <c r="B325" s="1"/>
    </row>
    <row r="326" spans="1:2">
      <c r="A326"/>
      <c r="B326" s="1"/>
    </row>
    <row r="327" spans="1:2">
      <c r="A327"/>
      <c r="B327" s="1"/>
    </row>
    <row r="328" spans="1:2">
      <c r="A328"/>
      <c r="B328" s="1"/>
    </row>
    <row r="329" spans="1:2">
      <c r="A329"/>
      <c r="B329" s="1"/>
    </row>
    <row r="330" spans="1:2">
      <c r="A330"/>
      <c r="B330" s="1"/>
    </row>
    <row r="331" spans="1:2">
      <c r="A331"/>
      <c r="B331" s="1"/>
    </row>
    <row r="332" spans="1:2">
      <c r="A332"/>
      <c r="B332" s="1"/>
    </row>
    <row r="333" spans="1:2">
      <c r="A333"/>
      <c r="B333" s="1"/>
    </row>
    <row r="334" spans="1:2">
      <c r="A334"/>
      <c r="B334" s="1"/>
    </row>
    <row r="335" spans="1:2">
      <c r="A335"/>
      <c r="B335" s="1"/>
    </row>
    <row r="336" spans="1:2">
      <c r="A336"/>
      <c r="B336" s="1"/>
    </row>
    <row r="337" spans="1:2">
      <c r="A337"/>
      <c r="B337" s="1"/>
    </row>
    <row r="338" spans="1:2">
      <c r="A338"/>
      <c r="B338" s="1"/>
    </row>
    <row r="339" spans="1:2">
      <c r="A339"/>
      <c r="B339" s="1"/>
    </row>
    <row r="340" spans="1:2">
      <c r="A340"/>
      <c r="B340" s="1"/>
    </row>
    <row r="341" spans="1:2">
      <c r="A341"/>
      <c r="B341" s="1"/>
    </row>
    <row r="342" spans="1:2">
      <c r="A342"/>
      <c r="B342" s="1"/>
    </row>
    <row r="343" spans="1:2">
      <c r="A343"/>
      <c r="B343" s="1"/>
    </row>
    <row r="344" spans="1:2">
      <c r="A344"/>
      <c r="B344" s="1"/>
    </row>
    <row r="345" spans="1:2">
      <c r="A345"/>
      <c r="B345" s="1"/>
    </row>
    <row r="346" spans="1:2">
      <c r="A346"/>
      <c r="B346" s="1"/>
    </row>
    <row r="347" spans="1:2">
      <c r="A347"/>
      <c r="B347" s="1"/>
    </row>
    <row r="348" spans="1:2">
      <c r="A348"/>
      <c r="B348" s="1"/>
    </row>
    <row r="349" spans="1:2">
      <c r="A349"/>
      <c r="B349" s="1"/>
    </row>
    <row r="350" spans="1:2">
      <c r="A350"/>
      <c r="B350" s="1"/>
    </row>
    <row r="351" spans="1:2">
      <c r="A351"/>
      <c r="B351" s="1"/>
    </row>
    <row r="352" spans="1:2">
      <c r="A352"/>
      <c r="B352" s="1"/>
    </row>
    <row r="353" spans="1:2">
      <c r="A353"/>
      <c r="B353" s="1"/>
    </row>
    <row r="354" spans="1:2">
      <c r="A354"/>
      <c r="B354" s="1"/>
    </row>
    <row r="355" spans="1:2">
      <c r="A355"/>
      <c r="B355" s="1"/>
    </row>
    <row r="356" spans="1:2">
      <c r="A356"/>
      <c r="B356" s="1"/>
    </row>
    <row r="357" spans="1:2">
      <c r="A357"/>
      <c r="B357" s="1"/>
    </row>
    <row r="358" spans="1:2">
      <c r="A358"/>
      <c r="B358" s="1"/>
    </row>
    <row r="359" spans="1:2">
      <c r="A359"/>
      <c r="B359" s="1"/>
    </row>
    <row r="360" spans="1:2">
      <c r="A360"/>
      <c r="B360" s="1"/>
    </row>
    <row r="361" spans="1:2">
      <c r="A361"/>
      <c r="B361" s="1"/>
    </row>
    <row r="362" spans="1:2">
      <c r="A362"/>
      <c r="B362" s="1"/>
    </row>
    <row r="363" spans="1:2">
      <c r="A363"/>
      <c r="B363" s="1"/>
    </row>
    <row r="364" spans="1:2">
      <c r="A364"/>
      <c r="B364" s="1"/>
    </row>
    <row r="365" spans="1:2">
      <c r="A365"/>
      <c r="B365" s="1"/>
    </row>
    <row r="366" spans="1:2">
      <c r="A366"/>
      <c r="B366" s="1"/>
    </row>
    <row r="367" spans="1:2">
      <c r="A367"/>
      <c r="B367" s="1"/>
    </row>
    <row r="368" spans="1:2">
      <c r="A368"/>
      <c r="B368" s="1"/>
    </row>
    <row r="369" spans="1:2">
      <c r="A369"/>
      <c r="B369" s="1"/>
    </row>
    <row r="370" spans="1:2">
      <c r="A370"/>
      <c r="B370" s="1"/>
    </row>
    <row r="371" spans="1:2">
      <c r="A371"/>
      <c r="B371" s="1"/>
    </row>
    <row r="372" spans="1:2">
      <c r="A372"/>
      <c r="B372" s="1"/>
    </row>
    <row r="373" spans="1:2">
      <c r="A373"/>
      <c r="B373" s="1"/>
    </row>
    <row r="374" spans="1:2">
      <c r="A374"/>
      <c r="B374" s="1"/>
    </row>
    <row r="375" spans="1:2">
      <c r="A375"/>
      <c r="B375" s="1"/>
    </row>
    <row r="376" spans="1:2">
      <c r="A376"/>
      <c r="B376" s="1"/>
    </row>
    <row r="377" spans="1:2">
      <c r="A377"/>
      <c r="B377" s="1"/>
    </row>
    <row r="378" spans="1:2">
      <c r="A378"/>
      <c r="B378" s="1"/>
    </row>
    <row r="379" spans="1:2">
      <c r="A379"/>
      <c r="B379" s="1"/>
    </row>
    <row r="380" spans="1:2">
      <c r="A380"/>
      <c r="B380" s="1"/>
    </row>
    <row r="381" spans="1:2">
      <c r="A381"/>
      <c r="B381" s="1"/>
    </row>
    <row r="382" spans="1:2">
      <c r="A382"/>
      <c r="B382" s="1"/>
    </row>
    <row r="383" spans="1:2">
      <c r="A383"/>
      <c r="B383" s="1"/>
    </row>
    <row r="384" spans="1:2">
      <c r="A384"/>
      <c r="B384" s="1"/>
    </row>
    <row r="385" spans="1:2">
      <c r="A385"/>
      <c r="B385" s="1"/>
    </row>
    <row r="386" spans="1:2">
      <c r="A386"/>
      <c r="B386" s="1"/>
    </row>
    <row r="387" spans="1:2">
      <c r="A387"/>
      <c r="B387" s="1"/>
    </row>
    <row r="388" spans="1:2">
      <c r="A388"/>
      <c r="B388" s="1"/>
    </row>
    <row r="389" spans="1:2">
      <c r="A389"/>
      <c r="B389" s="1"/>
    </row>
    <row r="390" spans="1:2">
      <c r="A390"/>
      <c r="B390" s="1"/>
    </row>
    <row r="391" spans="1:2">
      <c r="A391"/>
      <c r="B391" s="1"/>
    </row>
    <row r="392" spans="1:2">
      <c r="A392"/>
      <c r="B392" s="1"/>
    </row>
    <row r="393" spans="1:2">
      <c r="A393"/>
      <c r="B393" s="1"/>
    </row>
    <row r="394" spans="1:2">
      <c r="A394"/>
      <c r="B394" s="1"/>
    </row>
    <row r="395" spans="1:2">
      <c r="A395"/>
      <c r="B395" s="1"/>
    </row>
    <row r="396" spans="1:2">
      <c r="A396"/>
      <c r="B396" s="1"/>
    </row>
    <row r="397" spans="1:2">
      <c r="A397"/>
      <c r="B397" s="1"/>
    </row>
    <row r="398" spans="1:2">
      <c r="A398"/>
      <c r="B398" s="1"/>
    </row>
    <row r="399" spans="1:2">
      <c r="A399"/>
      <c r="B399" s="1"/>
    </row>
    <row r="400" spans="1:2">
      <c r="A400"/>
      <c r="B400" s="1"/>
    </row>
    <row r="401" spans="1:2">
      <c r="A401"/>
      <c r="B401" s="1"/>
    </row>
    <row r="402" spans="1:2">
      <c r="A402"/>
      <c r="B402" s="1"/>
    </row>
    <row r="403" spans="1:2">
      <c r="A403"/>
      <c r="B403" s="1"/>
    </row>
    <row r="404" spans="1:2">
      <c r="A404"/>
      <c r="B404" s="1"/>
    </row>
    <row r="405" spans="1:2">
      <c r="A405"/>
      <c r="B405" s="1"/>
    </row>
    <row r="406" spans="1:2">
      <c r="A406"/>
      <c r="B406" s="1"/>
    </row>
    <row r="407" spans="1:2">
      <c r="A407"/>
      <c r="B407" s="1"/>
    </row>
    <row r="408" spans="1:2">
      <c r="A408"/>
      <c r="B408" s="1"/>
    </row>
    <row r="409" spans="1:2">
      <c r="A409"/>
      <c r="B409" s="1"/>
    </row>
    <row r="410" spans="1:2">
      <c r="A410"/>
      <c r="B410" s="1"/>
    </row>
    <row r="411" spans="1:2">
      <c r="A411"/>
      <c r="B411" s="1"/>
    </row>
    <row r="412" spans="1:2">
      <c r="A412"/>
      <c r="B412" s="1"/>
    </row>
    <row r="413" spans="1:2">
      <c r="A413"/>
      <c r="B413" s="1"/>
    </row>
    <row r="414" spans="1:2">
      <c r="A414"/>
      <c r="B414" s="1"/>
    </row>
    <row r="415" spans="1:2">
      <c r="A415"/>
      <c r="B415" s="1"/>
    </row>
    <row r="416" spans="1:2">
      <c r="A416"/>
      <c r="B416" s="1"/>
    </row>
    <row r="417" spans="1:2">
      <c r="A417"/>
      <c r="B417" s="1"/>
    </row>
    <row r="418" spans="1:2">
      <c r="A418"/>
      <c r="B418" s="1"/>
    </row>
    <row r="419" spans="1:2">
      <c r="A419"/>
      <c r="B419" s="1"/>
    </row>
    <row r="420" spans="1:2">
      <c r="A420"/>
      <c r="B420" s="1"/>
    </row>
    <row r="421" spans="1:2">
      <c r="A421"/>
      <c r="B421" s="1"/>
    </row>
    <row r="422" spans="1:2">
      <c r="A422"/>
      <c r="B422" s="1"/>
    </row>
    <row r="423" spans="1:2">
      <c r="A423"/>
      <c r="B423" s="1"/>
    </row>
    <row r="424" spans="1:2">
      <c r="A424"/>
      <c r="B424" s="1"/>
    </row>
    <row r="425" spans="1:2">
      <c r="A425"/>
      <c r="B425" s="1"/>
    </row>
    <row r="426" spans="1:2">
      <c r="A426"/>
      <c r="B426" s="1"/>
    </row>
    <row r="427" spans="1:2">
      <c r="A427"/>
      <c r="B427" s="1"/>
    </row>
    <row r="428" spans="1:2">
      <c r="A428"/>
      <c r="B428" s="1"/>
    </row>
    <row r="429" spans="1:2">
      <c r="A429"/>
      <c r="B429" s="1"/>
    </row>
    <row r="430" spans="1:2">
      <c r="A430"/>
      <c r="B430" s="1"/>
    </row>
    <row r="431" spans="1:2">
      <c r="A431"/>
      <c r="B431" s="1"/>
    </row>
    <row r="432" spans="1:2">
      <c r="A432"/>
      <c r="B432" s="1"/>
    </row>
    <row r="433" spans="1:2">
      <c r="A433"/>
      <c r="B433" s="1"/>
    </row>
    <row r="434" spans="1:2">
      <c r="A434"/>
      <c r="B434" s="1"/>
    </row>
    <row r="435" spans="1:2">
      <c r="A435"/>
      <c r="B435" s="1"/>
    </row>
    <row r="436" spans="1:2">
      <c r="A436"/>
      <c r="B436" s="1"/>
    </row>
    <row r="437" spans="1:2">
      <c r="A437"/>
      <c r="B437" s="1"/>
    </row>
    <row r="438" spans="1:2">
      <c r="A438"/>
      <c r="B438" s="1"/>
    </row>
    <row r="439" spans="1:2">
      <c r="A439"/>
      <c r="B439" s="1"/>
    </row>
    <row r="440" spans="1:2">
      <c r="A440"/>
      <c r="B440" s="1"/>
    </row>
    <row r="441" spans="1:2">
      <c r="A441"/>
      <c r="B441" s="1"/>
    </row>
    <row r="442" spans="1:2">
      <c r="A442"/>
      <c r="B442" s="1"/>
    </row>
    <row r="443" spans="1:2">
      <c r="A443"/>
      <c r="B443" s="1"/>
    </row>
    <row r="444" spans="1:2">
      <c r="A444"/>
      <c r="B444" s="1"/>
    </row>
    <row r="445" spans="1:2">
      <c r="A445"/>
      <c r="B445" s="1"/>
    </row>
    <row r="446" spans="1:2">
      <c r="A446"/>
      <c r="B446" s="1"/>
    </row>
    <row r="447" spans="1:2">
      <c r="A447"/>
      <c r="B447" s="1"/>
    </row>
    <row r="448" spans="1:2">
      <c r="A448"/>
      <c r="B448" s="1"/>
    </row>
    <row r="449" spans="1:2">
      <c r="A449"/>
      <c r="B449" s="1"/>
    </row>
    <row r="450" spans="1:2">
      <c r="A450"/>
      <c r="B450" s="1"/>
    </row>
    <row r="451" spans="1:2">
      <c r="A451"/>
      <c r="B451" s="1"/>
    </row>
    <row r="452" spans="1:2">
      <c r="A452"/>
      <c r="B452" s="1"/>
    </row>
    <row r="453" spans="1:2">
      <c r="A453"/>
      <c r="B453" s="1"/>
    </row>
    <row r="454" spans="1:2">
      <c r="A454"/>
      <c r="B454" s="1"/>
    </row>
    <row r="455" spans="1:2">
      <c r="A455"/>
      <c r="B455" s="1"/>
    </row>
    <row r="456" spans="1:2">
      <c r="A456"/>
      <c r="B456" s="1"/>
    </row>
    <row r="457" spans="1:2">
      <c r="A457"/>
      <c r="B457" s="1"/>
    </row>
    <row r="458" spans="1:2">
      <c r="A458"/>
      <c r="B458" s="1"/>
    </row>
    <row r="459" spans="1:2">
      <c r="A459"/>
      <c r="B459" s="1"/>
    </row>
    <row r="460" spans="1:2">
      <c r="A460"/>
      <c r="B460" s="1"/>
    </row>
    <row r="461" spans="1:2">
      <c r="A461"/>
      <c r="B461" s="1"/>
    </row>
    <row r="462" spans="1:2">
      <c r="A462"/>
      <c r="B462" s="1"/>
    </row>
    <row r="463" spans="1:2">
      <c r="A463"/>
      <c r="B463" s="1"/>
    </row>
    <row r="464" spans="1:2">
      <c r="A464"/>
      <c r="B464" s="1"/>
    </row>
    <row r="465" spans="1:2">
      <c r="A465"/>
      <c r="B465" s="1"/>
    </row>
    <row r="466" spans="1:2">
      <c r="A466"/>
      <c r="B466" s="1"/>
    </row>
    <row r="467" spans="1:2">
      <c r="A467"/>
      <c r="B467" s="1"/>
    </row>
    <row r="468" spans="1:2">
      <c r="A468"/>
      <c r="B468" s="1"/>
    </row>
    <row r="469" spans="1:2">
      <c r="A469"/>
      <c r="B469" s="1"/>
    </row>
    <row r="470" spans="1:2">
      <c r="A470"/>
      <c r="B470" s="1"/>
    </row>
    <row r="471" spans="1:2">
      <c r="A471"/>
      <c r="B471" s="1"/>
    </row>
    <row r="472" spans="1:2">
      <c r="A472"/>
      <c r="B472" s="1"/>
    </row>
    <row r="473" spans="1:2">
      <c r="A473"/>
      <c r="B473" s="1"/>
    </row>
    <row r="474" spans="1:2">
      <c r="A474"/>
      <c r="B474" s="1"/>
    </row>
    <row r="475" spans="1:2">
      <c r="A475"/>
      <c r="B475" s="1"/>
    </row>
    <row r="476" spans="1:2">
      <c r="A476"/>
      <c r="B476" s="1"/>
    </row>
    <row r="477" spans="1:2">
      <c r="A477"/>
      <c r="B477" s="1"/>
    </row>
    <row r="478" spans="1:2">
      <c r="A478"/>
      <c r="B478" s="1"/>
    </row>
    <row r="479" spans="1:2">
      <c r="A479"/>
      <c r="B479" s="1"/>
    </row>
    <row r="480" spans="1:2">
      <c r="A480"/>
      <c r="B480" s="1"/>
    </row>
    <row r="481" spans="1:2">
      <c r="A481"/>
      <c r="B481" s="1"/>
    </row>
    <row r="482" spans="1:2">
      <c r="A482"/>
      <c r="B482" s="1"/>
    </row>
    <row r="483" spans="1:2">
      <c r="A483"/>
      <c r="B483" s="1"/>
    </row>
    <row r="484" spans="1:2">
      <c r="A484"/>
      <c r="B484" s="1"/>
    </row>
    <row r="485" spans="1:2">
      <c r="A485"/>
      <c r="B485" s="1"/>
    </row>
    <row r="486" spans="1:2">
      <c r="A486"/>
      <c r="B486" s="1"/>
    </row>
    <row r="487" spans="1:2">
      <c r="A487"/>
      <c r="B487" s="1"/>
    </row>
    <row r="488" spans="1:2">
      <c r="A488"/>
      <c r="B488" s="1"/>
    </row>
    <row r="489" spans="1:2">
      <c r="A489"/>
      <c r="B489" s="1"/>
    </row>
    <row r="490" spans="1:2">
      <c r="A490"/>
      <c r="B490" s="1"/>
    </row>
    <row r="491" spans="1:2">
      <c r="A491"/>
      <c r="B491" s="1"/>
    </row>
    <row r="492" spans="1:2">
      <c r="A492"/>
      <c r="B492" s="1"/>
    </row>
    <row r="493" spans="1:2">
      <c r="A493"/>
      <c r="B493" s="1"/>
    </row>
    <row r="494" spans="1:2">
      <c r="A494"/>
      <c r="B494" s="1"/>
    </row>
    <row r="495" spans="1:2">
      <c r="A495"/>
      <c r="B495" s="1"/>
    </row>
    <row r="496" spans="1:2">
      <c r="A496"/>
      <c r="B496" s="1"/>
    </row>
    <row r="497" spans="1:2">
      <c r="A497"/>
      <c r="B497" s="1"/>
    </row>
    <row r="498" spans="1:2">
      <c r="A498"/>
      <c r="B498" s="1"/>
    </row>
    <row r="499" spans="1:2">
      <c r="A499"/>
      <c r="B499" s="1"/>
    </row>
    <row r="500" spans="1:2">
      <c r="A500"/>
      <c r="B500" s="1"/>
    </row>
    <row r="501" spans="1:2">
      <c r="A501"/>
      <c r="B501" s="1"/>
    </row>
    <row r="502" spans="1:2">
      <c r="A502"/>
      <c r="B502" s="1"/>
    </row>
    <row r="503" spans="1:2">
      <c r="A503"/>
      <c r="B503" s="1"/>
    </row>
    <row r="504" spans="1:2">
      <c r="A504"/>
      <c r="B504" s="1"/>
    </row>
    <row r="505" spans="1:2">
      <c r="A505"/>
      <c r="B505" s="1"/>
    </row>
    <row r="506" spans="1:2">
      <c r="A506"/>
      <c r="B506" s="1"/>
    </row>
    <row r="507" spans="1:2">
      <c r="A507"/>
      <c r="B507" s="1"/>
    </row>
    <row r="508" spans="1:2">
      <c r="A508"/>
      <c r="B508" s="1"/>
    </row>
    <row r="509" spans="1:2">
      <c r="A509"/>
      <c r="B509" s="1"/>
    </row>
    <row r="510" spans="1:2">
      <c r="A510"/>
      <c r="B510" s="1"/>
    </row>
    <row r="511" spans="1:2">
      <c r="A511"/>
      <c r="B511" s="1"/>
    </row>
    <row r="512" spans="1:2">
      <c r="A512"/>
      <c r="B512" s="1"/>
    </row>
    <row r="513" spans="1:2">
      <c r="A513"/>
      <c r="B513" s="1"/>
    </row>
    <row r="514" spans="1:2">
      <c r="A514"/>
      <c r="B514" s="1"/>
    </row>
    <row r="515" spans="1:2">
      <c r="A515"/>
      <c r="B515" s="1"/>
    </row>
    <row r="516" spans="1:2">
      <c r="A516"/>
      <c r="B516" s="1"/>
    </row>
    <row r="517" spans="1:2">
      <c r="A517"/>
      <c r="B517" s="1"/>
    </row>
    <row r="518" spans="1:2">
      <c r="A518"/>
      <c r="B518" s="1"/>
    </row>
    <row r="519" spans="1:2">
      <c r="A519"/>
      <c r="B519" s="1"/>
    </row>
    <row r="520" spans="1:2">
      <c r="A520"/>
      <c r="B520" s="1"/>
    </row>
    <row r="521" spans="1:2">
      <c r="A521"/>
      <c r="B521" s="1"/>
    </row>
    <row r="522" spans="1:2">
      <c r="A522"/>
      <c r="B522" s="1"/>
    </row>
    <row r="523" spans="1:2">
      <c r="A523"/>
      <c r="B523" s="1"/>
    </row>
    <row r="524" spans="1:2">
      <c r="A524"/>
      <c r="B524" s="1"/>
    </row>
    <row r="525" spans="1:2">
      <c r="A525"/>
      <c r="B525" s="1"/>
    </row>
    <row r="526" spans="1:2">
      <c r="A526"/>
      <c r="B526" s="1"/>
    </row>
    <row r="527" spans="1:2">
      <c r="A527"/>
      <c r="B527" s="1"/>
    </row>
    <row r="528" spans="1:2">
      <c r="A528"/>
      <c r="B528" s="1"/>
    </row>
    <row r="529" spans="1:2">
      <c r="A529"/>
      <c r="B529" s="1"/>
    </row>
    <row r="530" spans="1:2">
      <c r="A530"/>
      <c r="B530" s="1"/>
    </row>
    <row r="531" spans="1:2">
      <c r="A531"/>
      <c r="B531" s="1"/>
    </row>
    <row r="532" spans="1:2">
      <c r="A532"/>
      <c r="B532" s="1"/>
    </row>
    <row r="533" spans="1:2">
      <c r="A533"/>
      <c r="B533" s="1"/>
    </row>
    <row r="534" spans="1:2">
      <c r="A534"/>
      <c r="B534" s="1"/>
    </row>
    <row r="535" spans="1:2">
      <c r="A535"/>
      <c r="B535" s="1"/>
    </row>
    <row r="536" spans="1:2">
      <c r="A536"/>
      <c r="B536" s="1"/>
    </row>
    <row r="537" spans="1:2">
      <c r="A537"/>
      <c r="B537" s="1"/>
    </row>
    <row r="538" spans="1:2">
      <c r="A538"/>
      <c r="B538" s="1"/>
    </row>
    <row r="539" spans="1:2">
      <c r="A539"/>
      <c r="B539" s="1"/>
    </row>
    <row r="540" spans="1:2">
      <c r="A540"/>
      <c r="B540" s="1"/>
    </row>
    <row r="541" spans="1:2">
      <c r="A541"/>
      <c r="B541" s="1"/>
    </row>
    <row r="542" spans="1:2">
      <c r="A542"/>
      <c r="B542" s="1"/>
    </row>
    <row r="543" spans="1:2">
      <c r="A543"/>
      <c r="B543" s="1"/>
    </row>
    <row r="544" spans="1:2">
      <c r="A544"/>
      <c r="B544" s="1"/>
    </row>
    <row r="545" spans="1:2">
      <c r="A545"/>
      <c r="B545" s="1"/>
    </row>
    <row r="546" spans="1:2">
      <c r="A546"/>
      <c r="B546" s="1"/>
    </row>
    <row r="547" spans="1:2">
      <c r="A547"/>
      <c r="B547" s="1"/>
    </row>
    <row r="548" spans="1:2">
      <c r="A548"/>
      <c r="B548" s="1"/>
    </row>
    <row r="549" spans="1:2">
      <c r="A549"/>
      <c r="B549" s="1"/>
    </row>
    <row r="550" spans="1:2">
      <c r="A550"/>
      <c r="B550" s="1"/>
    </row>
    <row r="551" spans="1:2">
      <c r="A551"/>
      <c r="B551" s="1"/>
    </row>
    <row r="552" spans="1:2">
      <c r="A552"/>
      <c r="B552" s="1"/>
    </row>
    <row r="553" spans="1:2">
      <c r="A553"/>
      <c r="B553" s="1"/>
    </row>
    <row r="554" spans="1:2">
      <c r="A554"/>
      <c r="B554" s="1"/>
    </row>
    <row r="555" spans="1:2">
      <c r="A555"/>
      <c r="B555" s="1"/>
    </row>
    <row r="556" spans="1:2">
      <c r="A556"/>
      <c r="B556" s="1"/>
    </row>
    <row r="557" spans="1:2">
      <c r="A557"/>
      <c r="B557" s="1"/>
    </row>
    <row r="558" spans="1:2">
      <c r="A558"/>
      <c r="B558" s="1"/>
    </row>
    <row r="559" spans="1:2">
      <c r="A559"/>
      <c r="B559" s="1"/>
    </row>
    <row r="560" spans="1:2">
      <c r="A560"/>
      <c r="B560" s="1"/>
    </row>
    <row r="561" spans="1:2">
      <c r="A561"/>
      <c r="B561" s="1"/>
    </row>
    <row r="562" spans="1:2">
      <c r="A562"/>
      <c r="B562" s="1"/>
    </row>
    <row r="563" spans="1:2">
      <c r="A563"/>
      <c r="B563" s="1"/>
    </row>
    <row r="564" spans="1:2">
      <c r="A564"/>
      <c r="B564" s="1"/>
    </row>
    <row r="565" spans="1:2">
      <c r="A565"/>
      <c r="B565" s="1"/>
    </row>
    <row r="566" spans="1:2">
      <c r="A566"/>
      <c r="B566" s="1"/>
    </row>
    <row r="567" spans="1:2">
      <c r="A567"/>
      <c r="B567" s="1"/>
    </row>
    <row r="568" spans="1:2">
      <c r="A568"/>
      <c r="B568" s="1"/>
    </row>
    <row r="569" spans="1:2">
      <c r="A569"/>
      <c r="B569" s="1"/>
    </row>
    <row r="570" spans="1:2">
      <c r="A570"/>
      <c r="B570" s="1"/>
    </row>
    <row r="571" spans="1:2">
      <c r="A571"/>
      <c r="B571" s="1"/>
    </row>
    <row r="572" spans="1:2">
      <c r="A572"/>
      <c r="B572" s="1"/>
    </row>
    <row r="573" spans="1:2">
      <c r="A573"/>
      <c r="B573" s="1"/>
    </row>
    <row r="574" spans="1:2">
      <c r="A574"/>
      <c r="B574" s="1"/>
    </row>
    <row r="575" spans="1:2">
      <c r="A575"/>
      <c r="B575" s="1"/>
    </row>
    <row r="576" spans="1:2">
      <c r="A576"/>
      <c r="B576" s="1"/>
    </row>
    <row r="577" spans="1:2">
      <c r="A577"/>
      <c r="B577" s="1"/>
    </row>
    <row r="578" spans="1:2">
      <c r="A578"/>
      <c r="B578" s="1"/>
    </row>
    <row r="579" spans="1:2">
      <c r="A579"/>
      <c r="B579" s="1"/>
    </row>
    <row r="580" spans="1:2">
      <c r="A580"/>
      <c r="B580" s="1"/>
    </row>
    <row r="581" spans="1:2">
      <c r="A581"/>
      <c r="B581" s="1"/>
    </row>
    <row r="582" spans="1:2">
      <c r="A582"/>
      <c r="B582" s="1"/>
    </row>
    <row r="583" spans="1:2">
      <c r="A583"/>
      <c r="B583" s="1"/>
    </row>
    <row r="584" spans="1:2">
      <c r="A584"/>
      <c r="B584" s="1"/>
    </row>
    <row r="585" spans="1:2">
      <c r="A585"/>
      <c r="B585" s="1"/>
    </row>
    <row r="586" spans="1:2">
      <c r="A586"/>
      <c r="B586" s="1"/>
    </row>
    <row r="587" spans="1:2">
      <c r="A587"/>
      <c r="B587" s="1"/>
    </row>
    <row r="588" spans="1:2">
      <c r="A588"/>
      <c r="B588" s="1"/>
    </row>
    <row r="589" spans="1:2">
      <c r="A589"/>
      <c r="B589" s="1"/>
    </row>
    <row r="590" spans="1:2">
      <c r="A590"/>
      <c r="B590" s="1"/>
    </row>
    <row r="591" spans="1:2">
      <c r="A591"/>
      <c r="B591" s="1"/>
    </row>
    <row r="592" spans="1:2">
      <c r="A592"/>
      <c r="B592" s="1"/>
    </row>
    <row r="593" spans="1:2">
      <c r="A593"/>
      <c r="B593" s="1"/>
    </row>
    <row r="594" spans="1:2">
      <c r="A594"/>
      <c r="B594" s="1"/>
    </row>
    <row r="595" spans="1:2">
      <c r="A595"/>
      <c r="B595" s="1"/>
    </row>
    <row r="596" spans="1:2">
      <c r="A596"/>
      <c r="B596" s="1"/>
    </row>
    <row r="597" spans="1:2">
      <c r="A597"/>
      <c r="B597" s="1"/>
    </row>
    <row r="598" spans="1:2">
      <c r="A598"/>
      <c r="B598" s="1"/>
    </row>
    <row r="599" spans="1:2">
      <c r="A599"/>
      <c r="B599" s="1"/>
    </row>
    <row r="600" spans="1:2">
      <c r="A600"/>
      <c r="B600" s="1"/>
    </row>
    <row r="601" spans="1:2">
      <c r="A601"/>
      <c r="B601" s="1"/>
    </row>
    <row r="602" spans="1:2">
      <c r="A602"/>
      <c r="B602" s="1"/>
    </row>
    <row r="603" spans="1:2">
      <c r="A603"/>
      <c r="B603" s="1"/>
    </row>
    <row r="604" spans="1:2">
      <c r="A604"/>
      <c r="B604" s="1"/>
    </row>
    <row r="605" spans="1:2">
      <c r="A605"/>
      <c r="B605" s="1"/>
    </row>
    <row r="606" spans="1:2">
      <c r="A606"/>
      <c r="B606" s="1"/>
    </row>
    <row r="607" spans="1:2">
      <c r="A607"/>
      <c r="B607" s="1"/>
    </row>
    <row r="608" spans="1:2">
      <c r="A608"/>
      <c r="B608" s="1"/>
    </row>
    <row r="609" spans="1:2">
      <c r="A609"/>
      <c r="B609" s="1"/>
    </row>
    <row r="610" spans="1:2">
      <c r="A610"/>
      <c r="B610" s="1"/>
    </row>
    <row r="611" spans="1:2">
      <c r="A611"/>
      <c r="B611" s="1"/>
    </row>
    <row r="612" spans="1:2">
      <c r="A612"/>
      <c r="B612" s="1"/>
    </row>
    <row r="613" spans="1:2">
      <c r="A613"/>
      <c r="B613" s="1"/>
    </row>
    <row r="614" spans="1:2">
      <c r="A614"/>
      <c r="B614" s="1"/>
    </row>
    <row r="615" spans="1:2">
      <c r="A615"/>
      <c r="B615" s="1"/>
    </row>
    <row r="616" spans="1:2">
      <c r="A616"/>
      <c r="B616" s="1"/>
    </row>
    <row r="617" spans="1:2">
      <c r="A617"/>
      <c r="B617" s="1"/>
    </row>
    <row r="618" spans="1:2">
      <c r="A618"/>
      <c r="B618" s="1"/>
    </row>
    <row r="619" spans="1:2">
      <c r="A619"/>
      <c r="B619" s="1"/>
    </row>
    <row r="620" spans="1:2">
      <c r="A620"/>
      <c r="B620" s="1"/>
    </row>
    <row r="621" spans="1:2">
      <c r="A621"/>
      <c r="B621" s="1"/>
    </row>
    <row r="622" spans="1:2">
      <c r="A622"/>
      <c r="B622" s="1"/>
    </row>
    <row r="623" spans="1:2">
      <c r="A623"/>
      <c r="B623" s="1"/>
    </row>
    <row r="624" spans="1:2">
      <c r="A624"/>
      <c r="B624" s="1"/>
    </row>
    <row r="625" spans="1:2">
      <c r="A625"/>
      <c r="B625" s="1"/>
    </row>
    <row r="626" spans="1:2">
      <c r="A626"/>
      <c r="B626" s="1"/>
    </row>
    <row r="627" spans="1:2">
      <c r="A627"/>
      <c r="B627" s="1"/>
    </row>
    <row r="628" spans="1:2">
      <c r="A628"/>
      <c r="B628" s="1"/>
    </row>
    <row r="629" spans="1:2">
      <c r="A629"/>
      <c r="B629" s="1"/>
    </row>
    <row r="630" spans="1:2">
      <c r="A630"/>
      <c r="B630" s="1"/>
    </row>
    <row r="631" spans="1:2">
      <c r="A631"/>
      <c r="B631" s="1"/>
    </row>
    <row r="632" spans="1:2">
      <c r="A632"/>
      <c r="B632" s="1"/>
    </row>
    <row r="633" spans="1:2">
      <c r="A633"/>
      <c r="B633" s="1"/>
    </row>
    <row r="634" spans="1:2">
      <c r="A634"/>
      <c r="B634" s="1"/>
    </row>
    <row r="635" spans="1:2">
      <c r="A635"/>
      <c r="B635" s="1"/>
    </row>
    <row r="636" spans="1:2">
      <c r="A636"/>
      <c r="B636" s="1"/>
    </row>
    <row r="637" spans="1:2">
      <c r="A637"/>
      <c r="B637" s="1"/>
    </row>
    <row r="638" spans="1:2">
      <c r="A638"/>
      <c r="B638" s="1"/>
    </row>
    <row r="639" spans="1:2">
      <c r="A639"/>
      <c r="B639" s="1"/>
    </row>
    <row r="640" spans="1:2">
      <c r="A640"/>
      <c r="B640" s="1"/>
    </row>
    <row r="641" spans="1:2">
      <c r="A641"/>
      <c r="B641" s="1"/>
    </row>
    <row r="642" spans="1:2">
      <c r="A642"/>
      <c r="B642" s="1"/>
    </row>
    <row r="643" spans="1:2">
      <c r="A643"/>
      <c r="B643" s="1"/>
    </row>
    <row r="644" spans="1:2">
      <c r="A644"/>
      <c r="B644" s="1"/>
    </row>
    <row r="645" spans="1:2">
      <c r="A645"/>
      <c r="B645" s="1"/>
    </row>
    <row r="646" spans="1:2">
      <c r="A646"/>
      <c r="B646" s="1"/>
    </row>
    <row r="647" spans="1:2">
      <c r="A647"/>
      <c r="B647" s="1"/>
    </row>
    <row r="648" spans="1:2">
      <c r="A648"/>
      <c r="B648" s="1"/>
    </row>
    <row r="649" spans="1:2">
      <c r="A649"/>
      <c r="B649" s="1"/>
    </row>
    <row r="650" spans="1:2">
      <c r="A650"/>
      <c r="B650" s="1"/>
    </row>
    <row r="651" spans="1:2">
      <c r="A651"/>
      <c r="B651" s="1"/>
    </row>
    <row r="652" spans="1:2">
      <c r="A652"/>
      <c r="B652" s="1"/>
    </row>
    <row r="653" spans="1:2">
      <c r="A653"/>
      <c r="B653" s="1"/>
    </row>
    <row r="654" spans="1:2">
      <c r="A654"/>
      <c r="B654" s="1"/>
    </row>
    <row r="655" spans="1:2">
      <c r="A655"/>
      <c r="B655" s="1"/>
    </row>
    <row r="656" spans="1:2">
      <c r="A656"/>
      <c r="B656" s="1"/>
    </row>
    <row r="657" spans="1:2">
      <c r="A657"/>
      <c r="B657" s="1"/>
    </row>
    <row r="658" spans="1:2">
      <c r="A658"/>
      <c r="B658" s="1"/>
    </row>
    <row r="659" spans="1:2">
      <c r="A659"/>
      <c r="B659" s="1"/>
    </row>
    <row r="660" spans="1:2">
      <c r="A660"/>
      <c r="B660" s="1"/>
    </row>
    <row r="661" spans="1:2">
      <c r="A661"/>
      <c r="B661" s="1"/>
    </row>
    <row r="662" spans="1:2">
      <c r="A662"/>
      <c r="B662" s="1"/>
    </row>
    <row r="663" spans="1:2">
      <c r="A663"/>
      <c r="B663" s="1"/>
    </row>
    <row r="664" spans="1:2">
      <c r="A664"/>
      <c r="B664" s="1"/>
    </row>
    <row r="665" spans="1:2">
      <c r="A665"/>
      <c r="B665" s="1"/>
    </row>
    <row r="666" spans="1:2">
      <c r="A666"/>
      <c r="B666" s="1"/>
    </row>
    <row r="667" spans="1:2">
      <c r="A667"/>
      <c r="B667" s="1"/>
    </row>
    <row r="668" spans="1:2">
      <c r="A668"/>
      <c r="B668" s="1"/>
    </row>
    <row r="669" spans="1:2">
      <c r="A669"/>
      <c r="B669" s="1"/>
    </row>
    <row r="670" spans="1:2">
      <c r="A670"/>
      <c r="B670" s="1"/>
    </row>
    <row r="671" spans="1:2">
      <c r="A671"/>
      <c r="B671" s="1"/>
    </row>
    <row r="672" spans="1:2">
      <c r="A672"/>
      <c r="B672" s="1"/>
    </row>
    <row r="673" spans="1:2">
      <c r="A673"/>
      <c r="B673" s="1"/>
    </row>
    <row r="674" spans="1:2">
      <c r="A674"/>
      <c r="B674" s="1"/>
    </row>
    <row r="675" spans="1:2">
      <c r="A675"/>
      <c r="B675" s="1"/>
    </row>
    <row r="676" spans="1:2">
      <c r="A676"/>
      <c r="B676" s="1"/>
    </row>
    <row r="677" spans="1:2">
      <c r="A677"/>
      <c r="B677" s="1"/>
    </row>
    <row r="678" spans="1:2">
      <c r="A678"/>
      <c r="B678" s="1"/>
    </row>
    <row r="679" spans="1:2">
      <c r="A679"/>
      <c r="B679" s="1"/>
    </row>
    <row r="680" spans="1:2">
      <c r="A680"/>
      <c r="B680" s="1"/>
    </row>
    <row r="681" spans="1:2">
      <c r="A681"/>
      <c r="B681" s="1"/>
    </row>
    <row r="682" spans="1:2">
      <c r="A682"/>
      <c r="B682" s="1"/>
    </row>
    <row r="683" spans="1:2">
      <c r="A683"/>
      <c r="B683" s="1"/>
    </row>
    <row r="684" spans="1:2">
      <c r="A684"/>
      <c r="B684" s="1"/>
    </row>
    <row r="685" spans="1:2">
      <c r="A685"/>
      <c r="B685" s="1"/>
    </row>
    <row r="686" spans="1:2">
      <c r="A686"/>
      <c r="B686" s="1"/>
    </row>
    <row r="687" spans="1:2">
      <c r="A687"/>
      <c r="B687" s="1"/>
    </row>
    <row r="688" spans="1:2">
      <c r="A688"/>
      <c r="B688" s="1"/>
    </row>
    <row r="689" spans="1:2">
      <c r="A689"/>
      <c r="B689" s="1"/>
    </row>
    <row r="690" spans="1:2">
      <c r="A690"/>
      <c r="B690" s="1"/>
    </row>
    <row r="691" spans="1:2">
      <c r="A691"/>
      <c r="B691" s="1"/>
    </row>
    <row r="692" spans="1:2">
      <c r="A692"/>
      <c r="B692" s="1"/>
    </row>
    <row r="693" spans="1:2">
      <c r="A693"/>
      <c r="B693" s="1"/>
    </row>
    <row r="694" spans="1:2">
      <c r="A694"/>
      <c r="B694" s="1"/>
    </row>
    <row r="695" spans="1:2">
      <c r="A695"/>
      <c r="B695" s="1"/>
    </row>
    <row r="696" spans="1:2">
      <c r="A696"/>
      <c r="B696" s="1"/>
    </row>
    <row r="697" spans="1:2">
      <c r="A697"/>
      <c r="B697" s="1"/>
    </row>
    <row r="698" spans="1:2">
      <c r="A698"/>
      <c r="B698" s="1"/>
    </row>
    <row r="699" spans="1:2">
      <c r="A699"/>
      <c r="B699" s="1"/>
    </row>
    <row r="700" spans="1:2">
      <c r="A700"/>
      <c r="B700" s="1"/>
    </row>
    <row r="701" spans="1:2">
      <c r="A701"/>
      <c r="B701" s="1"/>
    </row>
    <row r="702" spans="1:2">
      <c r="A702"/>
      <c r="B702" s="1"/>
    </row>
    <row r="703" spans="1:2">
      <c r="A703"/>
      <c r="B703" s="1"/>
    </row>
    <row r="704" spans="1:2">
      <c r="A704"/>
      <c r="B704" s="1"/>
    </row>
    <row r="705" spans="1:2">
      <c r="A705"/>
      <c r="B705" s="1"/>
    </row>
    <row r="706" spans="1:2">
      <c r="A706"/>
      <c r="B706" s="1"/>
    </row>
    <row r="707" spans="1:2">
      <c r="A707"/>
      <c r="B707" s="1"/>
    </row>
    <row r="708" spans="1:2">
      <c r="A708"/>
      <c r="B708" s="1"/>
    </row>
    <row r="709" spans="1:2">
      <c r="A709"/>
      <c r="B709" s="1"/>
    </row>
    <row r="710" spans="1:2">
      <c r="A710"/>
      <c r="B710" s="1"/>
    </row>
    <row r="711" spans="1:2">
      <c r="A711"/>
      <c r="B711" s="1"/>
    </row>
    <row r="712" spans="1:2">
      <c r="A712"/>
      <c r="B712" s="1"/>
    </row>
    <row r="713" spans="1:2">
      <c r="A713"/>
      <c r="B713" s="1"/>
    </row>
    <row r="714" spans="1:2">
      <c r="A714"/>
      <c r="B714" s="1"/>
    </row>
    <row r="715" spans="1:2">
      <c r="A715"/>
      <c r="B715" s="1"/>
    </row>
    <row r="716" spans="1:2">
      <c r="A716"/>
      <c r="B716" s="1"/>
    </row>
    <row r="717" spans="1:2">
      <c r="A717"/>
      <c r="B717" s="1"/>
    </row>
    <row r="718" spans="1:2">
      <c r="A718"/>
      <c r="B718" s="1"/>
    </row>
    <row r="719" spans="1:2">
      <c r="A719"/>
      <c r="B719" s="1"/>
    </row>
    <row r="720" spans="1:2">
      <c r="A720"/>
      <c r="B720" s="1"/>
    </row>
    <row r="721" spans="1:2">
      <c r="A721"/>
      <c r="B721" s="1"/>
    </row>
    <row r="722" spans="1:2">
      <c r="A722"/>
      <c r="B722" s="1"/>
    </row>
    <row r="723" spans="1:2">
      <c r="A723"/>
      <c r="B723" s="1"/>
    </row>
    <row r="724" spans="1:2">
      <c r="A724"/>
      <c r="B724" s="1"/>
    </row>
    <row r="725" spans="1:2">
      <c r="A725"/>
      <c r="B725" s="1"/>
    </row>
    <row r="726" spans="1:2">
      <c r="A726"/>
      <c r="B726" s="1"/>
    </row>
    <row r="727" spans="1:2">
      <c r="A727"/>
      <c r="B727" s="1"/>
    </row>
    <row r="728" spans="1:2">
      <c r="A728"/>
      <c r="B728" s="1"/>
    </row>
    <row r="729" spans="1:2">
      <c r="A729"/>
      <c r="B729" s="1"/>
    </row>
    <row r="730" spans="1:2">
      <c r="A730"/>
      <c r="B730" s="1"/>
    </row>
    <row r="731" spans="1:2">
      <c r="A731"/>
      <c r="B731" s="1"/>
    </row>
    <row r="732" spans="1:2">
      <c r="A732"/>
      <c r="B732" s="1"/>
    </row>
    <row r="733" spans="1:2">
      <c r="A733"/>
      <c r="B733" s="1"/>
    </row>
    <row r="734" spans="1:2">
      <c r="A734"/>
      <c r="B734" s="1"/>
    </row>
    <row r="735" spans="1:2">
      <c r="A735"/>
      <c r="B735" s="1"/>
    </row>
    <row r="736" spans="1:2">
      <c r="A736"/>
      <c r="B736" s="1"/>
    </row>
    <row r="737" spans="1:2">
      <c r="A737"/>
      <c r="B737" s="1"/>
    </row>
    <row r="738" spans="1:2">
      <c r="A738"/>
      <c r="B738" s="1"/>
    </row>
    <row r="739" spans="1:2">
      <c r="A739"/>
      <c r="B739" s="1"/>
    </row>
    <row r="740" spans="1:2">
      <c r="A740"/>
      <c r="B740" s="1"/>
    </row>
    <row r="741" spans="1:2">
      <c r="A741"/>
      <c r="B741" s="1"/>
    </row>
    <row r="742" spans="1:2">
      <c r="A742"/>
      <c r="B742" s="1"/>
    </row>
    <row r="743" spans="1:2">
      <c r="A743"/>
      <c r="B743" s="1"/>
    </row>
    <row r="744" spans="1:2">
      <c r="A744"/>
      <c r="B744" s="1"/>
    </row>
    <row r="745" spans="1:2">
      <c r="A745"/>
      <c r="B745" s="1"/>
    </row>
    <row r="746" spans="1:2">
      <c r="A746"/>
      <c r="B746" s="1"/>
    </row>
    <row r="747" spans="1:2">
      <c r="A747"/>
      <c r="B747" s="1"/>
    </row>
    <row r="748" spans="1:2">
      <c r="A748"/>
      <c r="B748" s="1"/>
    </row>
    <row r="749" spans="1:2">
      <c r="A749"/>
      <c r="B749" s="1"/>
    </row>
    <row r="750" spans="1:2">
      <c r="A750"/>
      <c r="B750" s="1"/>
    </row>
    <row r="751" spans="1:2">
      <c r="A751"/>
      <c r="B751" s="1"/>
    </row>
    <row r="752" spans="1:2">
      <c r="A752"/>
      <c r="B752" s="1"/>
    </row>
    <row r="753" spans="1:2">
      <c r="A753"/>
      <c r="B753" s="1"/>
    </row>
    <row r="754" spans="1:2">
      <c r="A754"/>
      <c r="B754" s="1"/>
    </row>
    <row r="755" spans="1:2">
      <c r="A755"/>
      <c r="B755" s="1"/>
    </row>
    <row r="756" spans="1:2">
      <c r="A756"/>
      <c r="B756" s="1"/>
    </row>
    <row r="757" spans="1:2">
      <c r="A757"/>
      <c r="B757" s="1"/>
    </row>
    <row r="758" spans="1:2">
      <c r="A758"/>
      <c r="B758" s="1"/>
    </row>
    <row r="759" spans="1:2">
      <c r="A759"/>
      <c r="B759" s="1"/>
    </row>
    <row r="760" spans="1:2">
      <c r="A760"/>
      <c r="B760" s="1"/>
    </row>
    <row r="761" spans="1:2">
      <c r="A761"/>
      <c r="B761" s="1"/>
    </row>
    <row r="762" spans="1:2">
      <c r="A762"/>
      <c r="B762" s="1"/>
    </row>
    <row r="763" spans="1:2">
      <c r="A763"/>
      <c r="B763" s="1"/>
    </row>
    <row r="764" spans="1:2">
      <c r="A764"/>
      <c r="B764" s="1"/>
    </row>
    <row r="765" spans="1:2">
      <c r="A765"/>
      <c r="B765" s="1"/>
    </row>
    <row r="766" spans="1:2">
      <c r="A766"/>
      <c r="B766" s="1"/>
    </row>
    <row r="767" spans="1:2">
      <c r="A767"/>
      <c r="B767" s="1"/>
    </row>
    <row r="768" spans="1:2">
      <c r="A768"/>
      <c r="B768" s="1"/>
    </row>
    <row r="769" spans="1:2">
      <c r="A769"/>
      <c r="B769" s="1"/>
    </row>
    <row r="770" spans="1:2">
      <c r="A770"/>
      <c r="B770" s="1"/>
    </row>
    <row r="771" spans="1:2">
      <c r="A771"/>
      <c r="B771" s="1"/>
    </row>
    <row r="772" spans="1:2">
      <c r="A772"/>
      <c r="B772" s="1"/>
    </row>
    <row r="773" spans="1:2">
      <c r="A773"/>
      <c r="B773" s="1"/>
    </row>
    <row r="774" spans="1:2">
      <c r="A774"/>
      <c r="B774" s="1"/>
    </row>
    <row r="775" spans="1:2">
      <c r="A775"/>
      <c r="B775" s="1"/>
    </row>
    <row r="776" spans="1:2">
      <c r="A776"/>
      <c r="B776" s="1"/>
    </row>
    <row r="777" spans="1:2">
      <c r="A777"/>
      <c r="B777" s="1"/>
    </row>
    <row r="778" spans="1:2">
      <c r="A778"/>
      <c r="B778" s="1"/>
    </row>
    <row r="779" spans="1:2">
      <c r="A779"/>
      <c r="B779" s="1"/>
    </row>
    <row r="780" spans="1:2">
      <c r="A780"/>
      <c r="B780" s="1"/>
    </row>
    <row r="781" spans="1:2">
      <c r="A781"/>
      <c r="B781" s="1"/>
    </row>
    <row r="782" spans="1:2">
      <c r="A782"/>
      <c r="B782" s="1"/>
    </row>
    <row r="783" spans="1:2">
      <c r="A783"/>
      <c r="B783" s="1"/>
    </row>
    <row r="784" spans="1:2">
      <c r="A784"/>
      <c r="B784" s="1"/>
    </row>
    <row r="785" spans="1:2">
      <c r="A785"/>
      <c r="B785" s="1"/>
    </row>
    <row r="786" spans="1:2">
      <c r="A786"/>
      <c r="B786" s="1"/>
    </row>
    <row r="787" spans="1:2">
      <c r="A787"/>
      <c r="B787" s="1"/>
    </row>
    <row r="788" spans="1:2">
      <c r="A788"/>
      <c r="B788" s="1"/>
    </row>
    <row r="789" spans="1:2">
      <c r="A789"/>
      <c r="B789" s="1"/>
    </row>
    <row r="790" spans="1:2">
      <c r="A790"/>
      <c r="B790" s="1"/>
    </row>
    <row r="791" spans="1:2">
      <c r="A791"/>
      <c r="B791" s="1"/>
    </row>
    <row r="792" spans="1:2">
      <c r="A792"/>
      <c r="B792" s="1"/>
    </row>
    <row r="793" spans="1:2">
      <c r="A793"/>
      <c r="B793" s="1"/>
    </row>
    <row r="794" spans="1:2">
      <c r="A794"/>
      <c r="B794" s="1"/>
    </row>
    <row r="795" spans="1:2">
      <c r="A795"/>
      <c r="B795" s="1"/>
    </row>
    <row r="796" spans="1:2">
      <c r="A796"/>
      <c r="B796" s="1"/>
    </row>
    <row r="797" spans="1:2">
      <c r="A797"/>
      <c r="B797" s="1"/>
    </row>
    <row r="798" spans="1:2">
      <c r="A798"/>
      <c r="B798" s="1"/>
    </row>
    <row r="799" spans="1:2">
      <c r="A799"/>
      <c r="B799" s="1"/>
    </row>
    <row r="800" spans="1:2">
      <c r="A800"/>
      <c r="B800" s="1"/>
    </row>
    <row r="801" spans="1:2">
      <c r="A801"/>
      <c r="B801" s="1"/>
    </row>
    <row r="802" spans="1:2">
      <c r="A802"/>
      <c r="B802" s="1"/>
    </row>
    <row r="803" spans="1:2">
      <c r="A803"/>
      <c r="B803" s="1"/>
    </row>
    <row r="804" spans="1:2">
      <c r="A804"/>
      <c r="B804" s="1"/>
    </row>
    <row r="805" spans="1:2">
      <c r="A805"/>
      <c r="B805" s="1"/>
    </row>
    <row r="806" spans="1:2">
      <c r="A806"/>
      <c r="B806" s="1"/>
    </row>
    <row r="807" spans="1:2">
      <c r="A807"/>
      <c r="B807" s="1"/>
    </row>
    <row r="808" spans="1:2">
      <c r="A808"/>
      <c r="B808" s="1"/>
    </row>
    <row r="809" spans="1:2">
      <c r="A809"/>
      <c r="B809" s="1"/>
    </row>
    <row r="810" spans="1:2">
      <c r="A810"/>
      <c r="B810" s="1"/>
    </row>
    <row r="811" spans="1:2">
      <c r="A811"/>
      <c r="B811" s="1"/>
    </row>
    <row r="812" spans="1:2">
      <c r="A812"/>
      <c r="B812" s="1"/>
    </row>
    <row r="813" spans="1:2">
      <c r="A813"/>
      <c r="B813" s="1"/>
    </row>
    <row r="814" spans="1:2">
      <c r="A814"/>
      <c r="B814" s="1"/>
    </row>
    <row r="815" spans="1:2">
      <c r="A815"/>
      <c r="B815" s="1"/>
    </row>
    <row r="816" spans="1:2">
      <c r="A816"/>
      <c r="B816" s="1"/>
    </row>
    <row r="817" spans="1:2">
      <c r="A817"/>
      <c r="B817" s="1"/>
    </row>
    <row r="818" spans="1:2">
      <c r="A818"/>
      <c r="B818" s="1"/>
    </row>
    <row r="819" spans="1:2">
      <c r="A819"/>
      <c r="B819" s="1"/>
    </row>
    <row r="820" spans="1:2">
      <c r="A820"/>
      <c r="B820" s="1"/>
    </row>
    <row r="821" spans="1:2">
      <c r="A821"/>
      <c r="B821" s="1"/>
    </row>
    <row r="822" spans="1:2">
      <c r="A822"/>
      <c r="B822" s="1"/>
    </row>
    <row r="823" spans="1:2">
      <c r="A823"/>
      <c r="B823" s="1"/>
    </row>
    <row r="824" spans="1:2">
      <c r="A824"/>
      <c r="B824" s="1"/>
    </row>
    <row r="825" spans="1:2">
      <c r="A825"/>
      <c r="B825" s="1"/>
    </row>
    <row r="826" spans="1:2">
      <c r="A826"/>
      <c r="B826" s="1"/>
    </row>
    <row r="827" spans="1:2">
      <c r="A827"/>
      <c r="B827" s="1"/>
    </row>
    <row r="828" spans="1:2">
      <c r="A828"/>
      <c r="B828" s="1"/>
    </row>
    <row r="829" spans="1:2">
      <c r="A829"/>
      <c r="B829" s="1"/>
    </row>
    <row r="830" spans="1:2">
      <c r="A830"/>
      <c r="B830" s="1"/>
    </row>
    <row r="831" spans="1:2">
      <c r="A831"/>
      <c r="B831" s="1"/>
    </row>
    <row r="832" spans="1:2">
      <c r="A832"/>
      <c r="B832" s="1"/>
    </row>
    <row r="833" spans="1:2">
      <c r="A833"/>
      <c r="B833" s="1"/>
    </row>
    <row r="834" spans="1:2">
      <c r="A834"/>
      <c r="B834" s="1"/>
    </row>
    <row r="835" spans="1:2">
      <c r="A835"/>
      <c r="B835" s="1"/>
    </row>
    <row r="836" spans="1:2">
      <c r="A836"/>
      <c r="B836" s="1"/>
    </row>
    <row r="837" spans="1:2">
      <c r="A837"/>
      <c r="B837" s="1"/>
    </row>
    <row r="838" spans="1:2">
      <c r="A838"/>
      <c r="B838" s="1"/>
    </row>
    <row r="839" spans="1:2">
      <c r="A839"/>
      <c r="B839" s="1"/>
    </row>
    <row r="840" spans="1:2">
      <c r="A840"/>
      <c r="B840" s="1"/>
    </row>
    <row r="841" spans="1:2">
      <c r="A841"/>
      <c r="B841" s="1"/>
    </row>
    <row r="842" spans="1:2">
      <c r="A842"/>
      <c r="B842" s="1"/>
    </row>
    <row r="843" spans="1:2">
      <c r="A843"/>
      <c r="B843" s="1"/>
    </row>
    <row r="844" spans="1:2">
      <c r="A844"/>
      <c r="B844" s="1"/>
    </row>
    <row r="845" spans="1:2">
      <c r="A845"/>
      <c r="B845" s="1"/>
    </row>
    <row r="846" spans="1:2">
      <c r="A846"/>
      <c r="B846" s="1"/>
    </row>
    <row r="847" spans="1:2">
      <c r="A847"/>
      <c r="B847" s="1"/>
    </row>
    <row r="848" spans="1:2">
      <c r="A848"/>
      <c r="B848" s="1"/>
    </row>
    <row r="849" spans="1:2">
      <c r="A849"/>
      <c r="B849" s="1"/>
    </row>
    <row r="850" spans="1:2">
      <c r="A850"/>
      <c r="B850" s="1"/>
    </row>
    <row r="851" spans="1:2">
      <c r="A851"/>
      <c r="B851" s="1"/>
    </row>
    <row r="852" spans="1:2">
      <c r="A852"/>
      <c r="B852" s="1"/>
    </row>
    <row r="853" spans="1:2">
      <c r="A853"/>
      <c r="B853" s="1"/>
    </row>
    <row r="854" spans="1:2">
      <c r="A854"/>
      <c r="B854" s="1"/>
    </row>
    <row r="855" spans="1:2">
      <c r="A855"/>
      <c r="B855" s="1"/>
    </row>
    <row r="856" spans="1:2">
      <c r="A856"/>
      <c r="B856" s="1"/>
    </row>
    <row r="857" spans="1:2">
      <c r="A857"/>
      <c r="B857" s="1"/>
    </row>
    <row r="858" spans="1:2">
      <c r="A858"/>
      <c r="B858" s="1"/>
    </row>
    <row r="859" spans="1:2">
      <c r="A859"/>
      <c r="B859" s="1"/>
    </row>
    <row r="860" spans="1:2">
      <c r="A860"/>
      <c r="B860" s="1"/>
    </row>
    <row r="861" spans="1:2">
      <c r="A861"/>
      <c r="B861" s="1"/>
    </row>
    <row r="862" spans="1:2">
      <c r="A862"/>
      <c r="B862" s="1"/>
    </row>
    <row r="863" spans="1:2">
      <c r="A863"/>
      <c r="B863" s="1"/>
    </row>
    <row r="864" spans="1:2">
      <c r="A864"/>
      <c r="B864" s="1"/>
    </row>
    <row r="865" spans="1:2">
      <c r="A865"/>
      <c r="B865" s="1"/>
    </row>
    <row r="866" spans="1:2">
      <c r="A866"/>
      <c r="B866" s="1"/>
    </row>
    <row r="867" spans="1:2">
      <c r="A867"/>
      <c r="B867" s="1"/>
    </row>
    <row r="868" spans="1:2">
      <c r="A868"/>
      <c r="B868" s="1"/>
    </row>
    <row r="869" spans="1:2">
      <c r="A869"/>
      <c r="B869" s="1"/>
    </row>
    <row r="870" spans="1:2">
      <c r="A870"/>
      <c r="B870" s="1"/>
    </row>
    <row r="871" spans="1:2">
      <c r="A871"/>
      <c r="B871" s="1"/>
    </row>
    <row r="872" spans="1:2">
      <c r="A872"/>
      <c r="B872" s="1"/>
    </row>
    <row r="873" spans="1:2">
      <c r="A873"/>
      <c r="B873" s="1"/>
    </row>
    <row r="874" spans="1:2">
      <c r="A874"/>
      <c r="B874" s="1"/>
    </row>
    <row r="875" spans="1:2">
      <c r="A875"/>
      <c r="B875" s="1"/>
    </row>
    <row r="876" spans="1:2">
      <c r="A876"/>
      <c r="B876" s="1"/>
    </row>
    <row r="877" spans="1:2">
      <c r="A877"/>
      <c r="B877" s="1"/>
    </row>
    <row r="878" spans="1:2">
      <c r="A878"/>
      <c r="B878" s="1"/>
    </row>
    <row r="879" spans="1:2">
      <c r="A879"/>
      <c r="B879" s="1"/>
    </row>
    <row r="880" spans="1:2">
      <c r="A880"/>
      <c r="B880" s="1"/>
    </row>
    <row r="881" spans="1:2">
      <c r="A881"/>
      <c r="B881" s="1"/>
    </row>
    <row r="882" spans="1:2">
      <c r="A882"/>
      <c r="B882" s="1"/>
    </row>
    <row r="883" spans="1:2">
      <c r="A883"/>
      <c r="B883" s="1"/>
    </row>
    <row r="884" spans="1:2">
      <c r="A884"/>
      <c r="B884" s="1"/>
    </row>
    <row r="885" spans="1:2">
      <c r="A885"/>
      <c r="B885" s="1"/>
    </row>
    <row r="886" spans="1:2">
      <c r="A886"/>
      <c r="B886" s="1"/>
    </row>
    <row r="887" spans="1:2">
      <c r="A887"/>
      <c r="B887" s="1"/>
    </row>
    <row r="888" spans="1:2">
      <c r="A888"/>
      <c r="B888" s="1"/>
    </row>
    <row r="889" spans="1:2">
      <c r="A889"/>
      <c r="B889" s="1"/>
    </row>
    <row r="890" spans="1:2">
      <c r="A890"/>
      <c r="B890" s="1"/>
    </row>
    <row r="891" spans="1:2">
      <c r="A891"/>
      <c r="B891" s="1"/>
    </row>
    <row r="892" spans="1:2">
      <c r="A892"/>
      <c r="B892" s="1"/>
    </row>
    <row r="893" spans="1:2">
      <c r="A893"/>
      <c r="B893" s="1"/>
    </row>
    <row r="894" spans="1:2">
      <c r="A894"/>
      <c r="B894" s="1"/>
    </row>
    <row r="895" spans="1:2">
      <c r="A895"/>
      <c r="B895" s="1"/>
    </row>
    <row r="896" spans="1:2">
      <c r="A896"/>
      <c r="B896" s="1"/>
    </row>
    <row r="897" spans="1:2">
      <c r="A897"/>
      <c r="B897" s="1"/>
    </row>
    <row r="898" spans="1:2">
      <c r="A898"/>
      <c r="B898" s="1"/>
    </row>
    <row r="899" spans="1:2">
      <c r="A899"/>
      <c r="B899" s="1"/>
    </row>
    <row r="900" spans="1:2">
      <c r="A900"/>
      <c r="B900" s="1"/>
    </row>
    <row r="901" spans="1:2">
      <c r="A901"/>
      <c r="B901" s="1"/>
    </row>
    <row r="902" spans="1:2">
      <c r="A902"/>
      <c r="B902" s="1"/>
    </row>
    <row r="903" spans="1:2">
      <c r="A903"/>
      <c r="B903" s="1"/>
    </row>
    <row r="904" spans="1:2">
      <c r="A904"/>
      <c r="B904" s="1"/>
    </row>
    <row r="905" spans="1:2">
      <c r="A905"/>
      <c r="B905" s="1"/>
    </row>
    <row r="906" spans="1:2">
      <c r="A906"/>
      <c r="B906" s="1"/>
    </row>
    <row r="907" spans="1:2">
      <c r="A907"/>
      <c r="B907" s="1"/>
    </row>
    <row r="908" spans="1:2">
      <c r="A908"/>
      <c r="B908" s="1"/>
    </row>
    <row r="909" spans="1:2">
      <c r="A909"/>
      <c r="B909" s="1"/>
    </row>
    <row r="910" spans="1:2">
      <c r="A910"/>
      <c r="B910" s="1"/>
    </row>
    <row r="911" spans="1:2">
      <c r="A911"/>
      <c r="B911" s="1"/>
    </row>
    <row r="912" spans="1:2">
      <c r="A912"/>
      <c r="B912" s="1"/>
    </row>
    <row r="913" spans="1:2">
      <c r="A913"/>
      <c r="B913" s="1"/>
    </row>
    <row r="914" spans="1:2">
      <c r="A914"/>
      <c r="B914" s="1"/>
    </row>
    <row r="915" spans="1:2">
      <c r="A915"/>
      <c r="B915" s="1"/>
    </row>
    <row r="916" spans="1:2">
      <c r="A916"/>
      <c r="B916" s="1"/>
    </row>
    <row r="917" spans="1:2">
      <c r="A917"/>
      <c r="B917" s="1"/>
    </row>
    <row r="918" spans="1:2">
      <c r="A918"/>
      <c r="B918" s="1"/>
    </row>
    <row r="919" spans="1:2">
      <c r="A919"/>
      <c r="B919" s="1"/>
    </row>
    <row r="920" spans="1:2">
      <c r="A920"/>
      <c r="B920" s="1"/>
    </row>
    <row r="921" spans="1:2">
      <c r="A921"/>
      <c r="B921" s="1"/>
    </row>
    <row r="922" spans="1:2">
      <c r="A922"/>
      <c r="B922" s="1"/>
    </row>
    <row r="923" spans="1:2">
      <c r="A923"/>
      <c r="B923" s="1"/>
    </row>
    <row r="924" spans="1:2">
      <c r="A924"/>
      <c r="B924" s="1"/>
    </row>
    <row r="925" spans="1:2">
      <c r="A925"/>
      <c r="B925" s="1"/>
    </row>
    <row r="926" spans="1:2">
      <c r="A926"/>
      <c r="B926" s="1"/>
    </row>
    <row r="927" spans="1:2">
      <c r="A927"/>
      <c r="B927" s="1"/>
    </row>
    <row r="928" spans="1:2">
      <c r="A928"/>
      <c r="B928" s="1"/>
    </row>
    <row r="929" spans="1:2">
      <c r="A929"/>
      <c r="B929" s="1"/>
    </row>
    <row r="930" spans="1:2">
      <c r="A930"/>
      <c r="B930" s="1"/>
    </row>
    <row r="931" spans="1:2">
      <c r="A931"/>
      <c r="B931" s="1"/>
    </row>
    <row r="932" spans="1:2">
      <c r="A932"/>
      <c r="B932" s="1"/>
    </row>
    <row r="933" spans="1:2">
      <c r="A933"/>
      <c r="B933" s="1"/>
    </row>
    <row r="934" spans="1:2">
      <c r="A934"/>
      <c r="B934" s="1"/>
    </row>
    <row r="935" spans="1:2">
      <c r="A935"/>
      <c r="B935" s="1"/>
    </row>
    <row r="936" spans="1:2">
      <c r="A936"/>
      <c r="B936" s="1"/>
    </row>
    <row r="937" spans="1:2">
      <c r="A937"/>
      <c r="B937" s="1"/>
    </row>
    <row r="938" spans="1:2">
      <c r="A938"/>
      <c r="B938" s="1"/>
    </row>
    <row r="939" spans="1:2">
      <c r="A939"/>
      <c r="B939" s="1"/>
    </row>
    <row r="940" spans="1:2">
      <c r="A940"/>
      <c r="B940" s="1"/>
    </row>
    <row r="941" spans="1:2">
      <c r="A941"/>
      <c r="B941" s="1"/>
    </row>
    <row r="942" spans="1:2">
      <c r="A942"/>
      <c r="B942" s="1"/>
    </row>
    <row r="943" spans="1:2">
      <c r="A943"/>
      <c r="B943" s="1"/>
    </row>
    <row r="944" spans="1:2">
      <c r="A944"/>
      <c r="B944" s="1"/>
    </row>
    <row r="945" spans="1:2">
      <c r="A945"/>
      <c r="B945" s="1"/>
    </row>
    <row r="946" spans="1:2">
      <c r="A946"/>
      <c r="B946" s="1"/>
    </row>
    <row r="947" spans="1:2">
      <c r="A947"/>
      <c r="B947" s="1"/>
    </row>
    <row r="948" spans="1:2">
      <c r="A948"/>
      <c r="B948" s="1"/>
    </row>
    <row r="949" spans="1:2">
      <c r="A949"/>
      <c r="B949" s="1"/>
    </row>
    <row r="950" spans="1:2">
      <c r="A950"/>
      <c r="B950" s="1"/>
    </row>
    <row r="951" spans="1:2">
      <c r="A951"/>
      <c r="B951" s="1"/>
    </row>
    <row r="952" spans="1:2">
      <c r="A952"/>
      <c r="B952" s="1"/>
    </row>
    <row r="953" spans="1:2">
      <c r="A953"/>
      <c r="B953" s="1"/>
    </row>
    <row r="954" spans="1:2">
      <c r="A954"/>
      <c r="B954" s="1"/>
    </row>
    <row r="955" spans="1:2">
      <c r="A955"/>
      <c r="B955" s="1"/>
    </row>
    <row r="956" spans="1:2">
      <c r="A956"/>
      <c r="B956" s="1"/>
    </row>
    <row r="957" spans="1:2">
      <c r="A957"/>
      <c r="B957" s="1"/>
    </row>
    <row r="958" spans="1:2">
      <c r="A958"/>
      <c r="B958" s="1"/>
    </row>
    <row r="959" spans="1:2">
      <c r="A959"/>
      <c r="B959" s="1"/>
    </row>
    <row r="960" spans="1:2">
      <c r="A960"/>
      <c r="B960" s="1"/>
    </row>
    <row r="961" spans="1:2">
      <c r="A961"/>
      <c r="B961" s="1"/>
    </row>
    <row r="962" spans="1:2">
      <c r="A962"/>
      <c r="B962" s="1"/>
    </row>
    <row r="963" spans="1:2">
      <c r="A963"/>
      <c r="B963" s="1"/>
    </row>
    <row r="964" spans="1:2">
      <c r="A964"/>
      <c r="B964" s="1"/>
    </row>
    <row r="965" spans="1:2">
      <c r="A965"/>
      <c r="B965" s="1"/>
    </row>
    <row r="966" spans="1:2">
      <c r="A966"/>
      <c r="B966" s="1"/>
    </row>
    <row r="967" spans="1:2">
      <c r="A967"/>
      <c r="B967" s="1"/>
    </row>
    <row r="968" spans="1:2">
      <c r="A968"/>
      <c r="B968" s="1"/>
    </row>
    <row r="969" spans="1:2">
      <c r="A969"/>
      <c r="B969" s="1"/>
    </row>
    <row r="970" spans="1:2">
      <c r="A970"/>
      <c r="B970" s="1"/>
    </row>
    <row r="971" spans="1:2">
      <c r="A971"/>
      <c r="B971" s="1"/>
    </row>
    <row r="972" spans="1:2">
      <c r="A972"/>
      <c r="B972" s="1"/>
    </row>
    <row r="973" spans="1:2">
      <c r="A973"/>
      <c r="B973" s="1"/>
    </row>
    <row r="974" spans="1:2">
      <c r="A974"/>
      <c r="B974" s="1"/>
    </row>
    <row r="975" spans="1:2">
      <c r="A975"/>
      <c r="B975" s="1"/>
    </row>
    <row r="976" spans="1:2">
      <c r="A976"/>
      <c r="B976" s="1"/>
    </row>
    <row r="977" spans="1:2">
      <c r="A977"/>
      <c r="B977" s="1"/>
    </row>
    <row r="978" spans="1:2">
      <c r="A978"/>
      <c r="B978" s="1"/>
    </row>
    <row r="979" spans="1:2">
      <c r="A979"/>
      <c r="B979" s="1"/>
    </row>
    <row r="980" spans="1:2">
      <c r="A980"/>
      <c r="B980" s="1"/>
    </row>
    <row r="981" spans="1:2">
      <c r="A981"/>
      <c r="B981" s="1"/>
    </row>
    <row r="982" spans="1:2">
      <c r="A982"/>
      <c r="B982" s="1"/>
    </row>
    <row r="983" spans="1:2">
      <c r="A983"/>
      <c r="B983" s="1"/>
    </row>
    <row r="984" spans="1:2">
      <c r="A984"/>
      <c r="B984" s="1"/>
    </row>
    <row r="985" spans="1:2">
      <c r="A985"/>
      <c r="B985" s="1"/>
    </row>
    <row r="986" spans="1:2">
      <c r="A986"/>
      <c r="B986" s="1"/>
    </row>
    <row r="987" spans="1:2">
      <c r="A987"/>
      <c r="B987" s="1"/>
    </row>
    <row r="988" spans="1:2">
      <c r="A988"/>
      <c r="B988" s="1"/>
    </row>
    <row r="989" spans="1:2">
      <c r="A989"/>
      <c r="B989" s="1"/>
    </row>
    <row r="990" spans="1:2">
      <c r="A990"/>
      <c r="B990" s="1"/>
    </row>
    <row r="991" spans="1:2">
      <c r="A991"/>
      <c r="B991" s="1"/>
    </row>
    <row r="992" spans="1:2">
      <c r="A992"/>
      <c r="B992" s="1"/>
    </row>
    <row r="993" spans="1:2">
      <c r="A993"/>
      <c r="B993" s="1"/>
    </row>
    <row r="994" spans="1:2">
      <c r="A994"/>
      <c r="B994" s="1"/>
    </row>
    <row r="995" spans="1:2">
      <c r="A995"/>
      <c r="B995" s="1"/>
    </row>
    <row r="996" spans="1:2">
      <c r="A996"/>
      <c r="B996" s="1"/>
    </row>
    <row r="997" spans="1:2">
      <c r="A997"/>
      <c r="B997" s="1"/>
    </row>
    <row r="998" spans="1:2">
      <c r="A998"/>
      <c r="B998" s="1"/>
    </row>
    <row r="999" spans="1:2">
      <c r="A999"/>
      <c r="B999" s="1"/>
    </row>
    <row r="1000" spans="1:2">
      <c r="A1000"/>
      <c r="B1000" s="1"/>
    </row>
    <row r="1001" spans="1:2">
      <c r="A1001"/>
      <c r="B1001" s="1"/>
    </row>
    <row r="1002" spans="1:2">
      <c r="A1002"/>
      <c r="B1002" s="1"/>
    </row>
    <row r="1003" spans="1:2">
      <c r="A1003"/>
      <c r="B1003" s="1"/>
    </row>
    <row r="1004" spans="1:2">
      <c r="A1004"/>
      <c r="B1004" s="1"/>
    </row>
    <row r="1005" spans="1:2">
      <c r="A1005"/>
      <c r="B1005" s="1"/>
    </row>
    <row r="1006" spans="1:2">
      <c r="A1006"/>
      <c r="B1006" s="1"/>
    </row>
    <row r="1007" spans="1:2">
      <c r="A1007"/>
      <c r="B1007" s="1"/>
    </row>
    <row r="1008" spans="1:2">
      <c r="A1008"/>
      <c r="B1008" s="1"/>
    </row>
    <row r="1009" spans="1:2">
      <c r="A1009"/>
      <c r="B1009" s="1"/>
    </row>
    <row r="1010" spans="1:2">
      <c r="A1010"/>
      <c r="B1010" s="1"/>
    </row>
    <row r="1011" spans="1:2">
      <c r="A1011"/>
      <c r="B1011" s="1"/>
    </row>
    <row r="1012" spans="1:2">
      <c r="A1012"/>
      <c r="B1012" s="1"/>
    </row>
  </sheetData>
  <sheetProtection formatCells="0" formatColumns="0" formatRows="0"/>
  <customSheetViews>
    <customSheetView guid="{8C9569C5-B726-4A17-94F3-4ACCCD0FE05B}" state="hidden" topLeftCell="A37">
      <selection activeCell="D45" sqref="D45"/>
      <pageMargins left="0.7" right="0.7" top="0.75" bottom="0.75" header="0.3" footer="0.3"/>
      <pageSetup paperSize="9" orientation="portrait" r:id="rId1"/>
    </customSheetView>
  </customSheetViews>
  <phoneticPr fontId="9" type="noConversion"/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>
    <pageSetUpPr fitToPage="1"/>
  </sheetPr>
  <dimension ref="A3:C49"/>
  <sheetViews>
    <sheetView topLeftCell="A34" workbookViewId="0">
      <selection activeCell="B50" sqref="B50"/>
    </sheetView>
  </sheetViews>
  <sheetFormatPr defaultRowHeight="12.75"/>
  <cols>
    <col min="1" max="1" width="13.28515625" style="4" bestFit="1" customWidth="1"/>
    <col min="2" max="2" width="23.85546875" style="5" customWidth="1"/>
    <col min="3" max="3" width="74.140625" style="4" customWidth="1"/>
    <col min="4" max="4" width="13.5703125" style="4" customWidth="1"/>
    <col min="5" max="16384" width="9.140625" style="4"/>
  </cols>
  <sheetData>
    <row r="3" spans="1:3" ht="18">
      <c r="A3" s="459" t="s">
        <v>90</v>
      </c>
      <c r="B3" s="459"/>
      <c r="C3" s="459"/>
    </row>
    <row r="4" spans="1:3" ht="15.75">
      <c r="A4" s="460" t="s">
        <v>91</v>
      </c>
      <c r="B4" s="460"/>
      <c r="C4" s="460"/>
    </row>
    <row r="6" spans="1:3" ht="15.75">
      <c r="A6" s="461" t="s">
        <v>92</v>
      </c>
      <c r="B6" s="461"/>
      <c r="C6" s="461"/>
    </row>
    <row r="8" spans="1:3" ht="18" customHeight="1">
      <c r="A8" s="6" t="s">
        <v>93</v>
      </c>
      <c r="B8" s="7" t="s">
        <v>143</v>
      </c>
      <c r="C8" s="6" t="s">
        <v>94</v>
      </c>
    </row>
    <row r="9" spans="1:3" ht="15" customHeight="1">
      <c r="A9" s="8" t="s">
        <v>26</v>
      </c>
      <c r="B9" s="9" t="s">
        <v>120</v>
      </c>
      <c r="C9" s="11" t="s">
        <v>122</v>
      </c>
    </row>
    <row r="10" spans="1:3" ht="15" customHeight="1">
      <c r="A10" s="8" t="s">
        <v>32</v>
      </c>
      <c r="B10" s="9" t="s">
        <v>120</v>
      </c>
      <c r="C10" s="11" t="s">
        <v>123</v>
      </c>
    </row>
    <row r="11" spans="1:3" ht="24.75" customHeight="1">
      <c r="A11" s="8" t="s">
        <v>30</v>
      </c>
      <c r="B11" s="9" t="s">
        <v>120</v>
      </c>
      <c r="C11" s="11" t="s">
        <v>124</v>
      </c>
    </row>
    <row r="12" spans="1:3" ht="24.75" customHeight="1">
      <c r="A12" s="8" t="s">
        <v>20</v>
      </c>
      <c r="B12" s="9" t="s">
        <v>120</v>
      </c>
      <c r="C12" s="11" t="s">
        <v>125</v>
      </c>
    </row>
    <row r="13" spans="1:3" ht="15" customHeight="1">
      <c r="A13" s="8" t="s">
        <v>7</v>
      </c>
      <c r="B13" s="9" t="s">
        <v>120</v>
      </c>
      <c r="C13" s="11" t="s">
        <v>121</v>
      </c>
    </row>
    <row r="14" spans="1:3" ht="24.75" customHeight="1">
      <c r="A14" s="8" t="s">
        <v>21</v>
      </c>
      <c r="B14" s="9" t="s">
        <v>95</v>
      </c>
      <c r="C14" s="10" t="s">
        <v>97</v>
      </c>
    </row>
    <row r="15" spans="1:3" ht="15" customHeight="1">
      <c r="A15" s="8" t="s">
        <v>2</v>
      </c>
      <c r="B15" s="9" t="s">
        <v>140</v>
      </c>
      <c r="C15" s="11" t="s">
        <v>141</v>
      </c>
    </row>
    <row r="16" spans="1:3" ht="24.75" customHeight="1">
      <c r="A16" s="8" t="s">
        <v>9</v>
      </c>
      <c r="B16" s="9" t="s">
        <v>95</v>
      </c>
      <c r="C16" s="10" t="s">
        <v>96</v>
      </c>
    </row>
    <row r="17" spans="1:3" ht="15" customHeight="1">
      <c r="A17" s="8" t="s">
        <v>24</v>
      </c>
      <c r="B17" s="9" t="s">
        <v>95</v>
      </c>
      <c r="C17" s="11" t="s">
        <v>99</v>
      </c>
    </row>
    <row r="18" spans="1:3" ht="15" customHeight="1">
      <c r="A18" s="8" t="s">
        <v>136</v>
      </c>
      <c r="B18" s="9" t="s">
        <v>135</v>
      </c>
      <c r="C18" s="11" t="s">
        <v>137</v>
      </c>
    </row>
    <row r="19" spans="1:3" ht="15" customHeight="1">
      <c r="A19" s="8" t="s">
        <v>34</v>
      </c>
      <c r="B19" s="9" t="s">
        <v>131</v>
      </c>
      <c r="C19" s="11" t="s">
        <v>132</v>
      </c>
    </row>
    <row r="20" spans="1:3" ht="15" customHeight="1">
      <c r="A20" s="8" t="s">
        <v>3</v>
      </c>
      <c r="B20" s="9" t="s">
        <v>95</v>
      </c>
      <c r="C20" s="11" t="s">
        <v>98</v>
      </c>
    </row>
    <row r="21" spans="1:3" ht="15" customHeight="1">
      <c r="A21" s="8" t="s">
        <v>4</v>
      </c>
      <c r="B21" s="9" t="s">
        <v>120</v>
      </c>
      <c r="C21" s="11" t="s">
        <v>128</v>
      </c>
    </row>
    <row r="22" spans="1:3" ht="15" customHeight="1">
      <c r="A22" s="8" t="s">
        <v>8</v>
      </c>
      <c r="B22" s="9" t="s">
        <v>120</v>
      </c>
      <c r="C22" s="11" t="s">
        <v>126</v>
      </c>
    </row>
    <row r="23" spans="1:3" ht="15" customHeight="1">
      <c r="A23" s="8" t="s">
        <v>11</v>
      </c>
      <c r="B23" s="9" t="s">
        <v>108</v>
      </c>
      <c r="C23" s="10" t="s">
        <v>111</v>
      </c>
    </row>
    <row r="24" spans="1:3" ht="15" customHeight="1">
      <c r="A24" s="8" t="s">
        <v>5</v>
      </c>
      <c r="B24" s="9" t="s">
        <v>116</v>
      </c>
      <c r="C24" s="11" t="s">
        <v>119</v>
      </c>
    </row>
    <row r="25" spans="1:3" ht="24.75" customHeight="1">
      <c r="A25" s="8" t="s">
        <v>17</v>
      </c>
      <c r="B25" s="9" t="s">
        <v>116</v>
      </c>
      <c r="C25" s="11" t="s">
        <v>118</v>
      </c>
    </row>
    <row r="26" spans="1:3" ht="15" customHeight="1">
      <c r="A26" s="8" t="s">
        <v>18</v>
      </c>
      <c r="B26" s="9" t="s">
        <v>108</v>
      </c>
      <c r="C26" s="10" t="s">
        <v>110</v>
      </c>
    </row>
    <row r="27" spans="1:3" ht="15" customHeight="1">
      <c r="A27" s="8" t="s">
        <v>23</v>
      </c>
      <c r="B27" s="9" t="s">
        <v>116</v>
      </c>
      <c r="C27" s="11" t="s">
        <v>117</v>
      </c>
    </row>
    <row r="28" spans="1:3" ht="15" customHeight="1">
      <c r="A28" s="8" t="s">
        <v>1</v>
      </c>
      <c r="B28" s="9" t="s">
        <v>108</v>
      </c>
      <c r="C28" s="10" t="s">
        <v>109</v>
      </c>
    </row>
    <row r="29" spans="1:3" ht="15" customHeight="1">
      <c r="A29" s="8" t="s">
        <v>13</v>
      </c>
      <c r="B29" s="9" t="s">
        <v>100</v>
      </c>
      <c r="C29" s="11" t="s">
        <v>102</v>
      </c>
    </row>
    <row r="30" spans="1:3" ht="24.75" customHeight="1">
      <c r="A30" s="8" t="s">
        <v>14</v>
      </c>
      <c r="B30" s="9" t="s">
        <v>112</v>
      </c>
      <c r="C30" s="10" t="s">
        <v>113</v>
      </c>
    </row>
    <row r="31" spans="1:3" ht="24.75" customHeight="1">
      <c r="A31" s="8" t="s">
        <v>10</v>
      </c>
      <c r="B31" s="9" t="s">
        <v>140</v>
      </c>
      <c r="C31" s="11" t="s">
        <v>142</v>
      </c>
    </row>
    <row r="32" spans="1:3" ht="15" customHeight="1">
      <c r="A32" s="8" t="s">
        <v>15</v>
      </c>
      <c r="B32" s="9" t="s">
        <v>100</v>
      </c>
      <c r="C32" s="10" t="s">
        <v>107</v>
      </c>
    </row>
    <row r="33" spans="1:3" ht="15" customHeight="1">
      <c r="A33" s="8" t="s">
        <v>16</v>
      </c>
      <c r="B33" s="9" t="s">
        <v>112</v>
      </c>
      <c r="C33" s="10" t="s">
        <v>107</v>
      </c>
    </row>
    <row r="34" spans="1:3" ht="24.75" customHeight="1">
      <c r="A34" s="8" t="s">
        <v>28</v>
      </c>
      <c r="B34" s="9" t="s">
        <v>100</v>
      </c>
      <c r="C34" s="10" t="s">
        <v>106</v>
      </c>
    </row>
    <row r="35" spans="1:3" ht="15" customHeight="1">
      <c r="A35" s="8" t="s">
        <v>33</v>
      </c>
      <c r="B35" s="9" t="s">
        <v>112</v>
      </c>
      <c r="C35" s="10" t="s">
        <v>106</v>
      </c>
    </row>
    <row r="36" spans="1:3" ht="15" customHeight="1">
      <c r="A36" s="8" t="s">
        <v>29</v>
      </c>
      <c r="B36" s="9" t="s">
        <v>100</v>
      </c>
      <c r="C36" s="10" t="s">
        <v>103</v>
      </c>
    </row>
    <row r="37" spans="1:3" ht="24.75" customHeight="1">
      <c r="A37" s="8" t="s">
        <v>31</v>
      </c>
      <c r="B37" s="9" t="s">
        <v>112</v>
      </c>
      <c r="C37" s="10" t="s">
        <v>103</v>
      </c>
    </row>
    <row r="38" spans="1:3" ht="15" customHeight="1">
      <c r="A38" s="8" t="s">
        <v>138</v>
      </c>
      <c r="B38" s="9" t="s">
        <v>135</v>
      </c>
      <c r="C38" s="11" t="s">
        <v>139</v>
      </c>
    </row>
    <row r="39" spans="1:3" ht="15" customHeight="1">
      <c r="A39" s="8" t="s">
        <v>133</v>
      </c>
      <c r="B39" s="9" t="s">
        <v>131</v>
      </c>
      <c r="C39" s="11" t="s">
        <v>134</v>
      </c>
    </row>
    <row r="40" spans="1:3" ht="15" customHeight="1">
      <c r="A40" s="8" t="s">
        <v>12</v>
      </c>
      <c r="B40" s="9" t="s">
        <v>100</v>
      </c>
      <c r="C40" s="10" t="s">
        <v>101</v>
      </c>
    </row>
    <row r="41" spans="1:3" ht="15" customHeight="1">
      <c r="A41" s="8" t="s">
        <v>25</v>
      </c>
      <c r="B41" s="9" t="s">
        <v>112</v>
      </c>
      <c r="C41" s="10" t="s">
        <v>115</v>
      </c>
    </row>
    <row r="42" spans="1:3" ht="15" customHeight="1">
      <c r="A42" s="8" t="s">
        <v>129</v>
      </c>
      <c r="B42" s="9" t="s">
        <v>120</v>
      </c>
      <c r="C42" s="11" t="s">
        <v>130</v>
      </c>
    </row>
    <row r="43" spans="1:3" ht="15" customHeight="1">
      <c r="A43" s="8" t="s">
        <v>19</v>
      </c>
      <c r="B43" s="9" t="s">
        <v>100</v>
      </c>
      <c r="C43" s="11" t="s">
        <v>104</v>
      </c>
    </row>
    <row r="44" spans="1:3" ht="15" customHeight="1">
      <c r="A44" s="8" t="s">
        <v>114</v>
      </c>
      <c r="B44" s="9" t="s">
        <v>112</v>
      </c>
      <c r="C44" s="11" t="s">
        <v>104</v>
      </c>
    </row>
    <row r="45" spans="1:3" ht="15" customHeight="1">
      <c r="A45" s="8" t="s">
        <v>6</v>
      </c>
      <c r="B45" s="9" t="s">
        <v>100</v>
      </c>
      <c r="C45" s="10" t="s">
        <v>105</v>
      </c>
    </row>
    <row r="46" spans="1:3" ht="24.75" customHeight="1">
      <c r="A46" s="8" t="s">
        <v>27</v>
      </c>
      <c r="B46" s="9" t="s">
        <v>112</v>
      </c>
      <c r="C46" s="10" t="s">
        <v>105</v>
      </c>
    </row>
    <row r="47" spans="1:3" ht="24.75" customHeight="1">
      <c r="A47" s="8" t="s">
        <v>22</v>
      </c>
      <c r="B47" s="9" t="s">
        <v>120</v>
      </c>
      <c r="C47" s="11" t="s">
        <v>127</v>
      </c>
    </row>
    <row r="48" spans="1:3" ht="17.100000000000001" customHeight="1"/>
    <row r="49" ht="17.100000000000001" customHeight="1"/>
  </sheetData>
  <sheetProtection formatCells="0" formatColumns="0"/>
  <customSheetViews>
    <customSheetView guid="{8C9569C5-B726-4A17-94F3-4ACCCD0FE05B}" fitToPage="1" state="hidden" topLeftCell="A34">
      <selection activeCell="B50" sqref="B50"/>
      <pageMargins left="0.75" right="0.75" top="1" bottom="1" header="0.5" footer="0.5"/>
      <pageSetup paperSize="9" scale="73" orientation="portrait" r:id="rId1"/>
      <headerFooter alignWithMargins="0"/>
    </customSheetView>
  </customSheetViews>
  <mergeCells count="3">
    <mergeCell ref="A3:C3"/>
    <mergeCell ref="A4:C4"/>
    <mergeCell ref="A6:C6"/>
  </mergeCells>
  <phoneticPr fontId="9" type="noConversion"/>
  <pageMargins left="0.75" right="0.75" top="1" bottom="1" header="0.5" footer="0.5"/>
  <pageSetup paperSize="9" scale="77" orientation="portrait" r:id="rId2"/>
  <headerFooter alignWithMargins="0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>
  <dimension ref="A1:I217"/>
  <sheetViews>
    <sheetView tabSelected="1" view="pageBreakPreview" zoomScaleNormal="40" zoomScaleSheetLayoutView="100" workbookViewId="0">
      <selection activeCell="E26" sqref="E26"/>
    </sheetView>
  </sheetViews>
  <sheetFormatPr defaultRowHeight="12.75"/>
  <cols>
    <col min="1" max="1" width="5.28515625" style="405" customWidth="1"/>
    <col min="2" max="2" width="45.85546875" style="390" bestFit="1" customWidth="1"/>
    <col min="3" max="3" width="11.140625" style="390" bestFit="1" customWidth="1"/>
    <col min="4" max="4" width="5" style="390" customWidth="1"/>
    <col min="5" max="5" width="44.85546875" style="390" customWidth="1"/>
    <col min="6" max="6" width="12" style="390" customWidth="1"/>
    <col min="7" max="7" width="17.140625" style="391" customWidth="1"/>
    <col min="8" max="9" width="9.140625" style="391"/>
    <col min="10" max="16384" width="9.140625" style="390"/>
  </cols>
  <sheetData>
    <row r="1" spans="1:9" s="372" customFormat="1" ht="149.25" customHeight="1">
      <c r="A1" s="368"/>
      <c r="B1" s="463" t="s">
        <v>1266</v>
      </c>
      <c r="C1" s="463"/>
      <c r="D1" s="463"/>
      <c r="E1" s="463"/>
      <c r="F1" s="369" t="s">
        <v>1267</v>
      </c>
      <c r="G1" s="370"/>
      <c r="H1" s="371"/>
      <c r="I1" s="371"/>
    </row>
    <row r="2" spans="1:9" s="372" customFormat="1" ht="36.75" customHeight="1">
      <c r="A2" s="463" t="s">
        <v>1268</v>
      </c>
      <c r="B2" s="464"/>
      <c r="C2" s="464"/>
      <c r="D2" s="464"/>
      <c r="E2" s="464"/>
      <c r="F2" s="464"/>
      <c r="G2" s="371"/>
      <c r="H2" s="371"/>
      <c r="I2" s="371"/>
    </row>
    <row r="3" spans="1:9" s="372" customFormat="1" ht="17.25" customHeight="1">
      <c r="A3" s="465" t="s">
        <v>1269</v>
      </c>
      <c r="B3" s="465"/>
      <c r="C3" s="465"/>
      <c r="D3" s="465"/>
      <c r="E3" s="465"/>
      <c r="F3" s="465"/>
      <c r="G3" s="371"/>
      <c r="H3" s="371"/>
      <c r="I3" s="371"/>
    </row>
    <row r="4" spans="1:9" s="372" customFormat="1" ht="35.25" customHeight="1">
      <c r="A4" s="463" t="s">
        <v>1270</v>
      </c>
      <c r="B4" s="464"/>
      <c r="C4" s="464"/>
      <c r="D4" s="464"/>
      <c r="E4" s="464"/>
      <c r="F4" s="464"/>
      <c r="G4" s="371"/>
      <c r="H4" s="371"/>
      <c r="I4" s="371"/>
    </row>
    <row r="5" spans="1:9" s="372" customFormat="1" ht="32.25" customHeight="1">
      <c r="A5" s="466" t="s">
        <v>1340</v>
      </c>
      <c r="B5" s="467"/>
      <c r="C5" s="467"/>
      <c r="D5" s="467"/>
      <c r="E5" s="467"/>
      <c r="F5" s="467"/>
      <c r="G5" s="371"/>
      <c r="H5" s="371"/>
      <c r="I5" s="371"/>
    </row>
    <row r="6" spans="1:9" s="377" customFormat="1" ht="15.75">
      <c r="A6" s="373" t="s">
        <v>1060</v>
      </c>
      <c r="B6" s="374" t="s">
        <v>1061</v>
      </c>
      <c r="C6" s="375" t="s">
        <v>1271</v>
      </c>
      <c r="D6" s="373" t="s">
        <v>1060</v>
      </c>
      <c r="E6" s="374" t="s">
        <v>1061</v>
      </c>
      <c r="F6" s="375" t="s">
        <v>1271</v>
      </c>
      <c r="G6" s="376"/>
      <c r="H6" s="376"/>
      <c r="I6" s="376"/>
    </row>
    <row r="7" spans="1:9" s="382" customFormat="1" ht="15.75">
      <c r="A7" s="378">
        <v>1</v>
      </c>
      <c r="B7" s="379" t="s">
        <v>905</v>
      </c>
      <c r="C7" s="380">
        <v>1</v>
      </c>
      <c r="D7" s="378">
        <v>48</v>
      </c>
      <c r="E7" s="379" t="s">
        <v>1079</v>
      </c>
      <c r="F7" s="380">
        <v>1</v>
      </c>
      <c r="G7" s="381"/>
      <c r="H7" s="381"/>
      <c r="I7" s="381"/>
    </row>
    <row r="8" spans="1:9" s="382" customFormat="1" ht="15.75">
      <c r="A8" s="378">
        <v>2</v>
      </c>
      <c r="B8" s="379" t="s">
        <v>1062</v>
      </c>
      <c r="C8" s="380">
        <v>1</v>
      </c>
      <c r="D8" s="378">
        <v>49</v>
      </c>
      <c r="E8" s="379" t="s">
        <v>460</v>
      </c>
      <c r="F8" s="380">
        <v>0.99643055555555538</v>
      </c>
      <c r="G8" s="381"/>
      <c r="H8" s="381"/>
      <c r="I8" s="381"/>
    </row>
    <row r="9" spans="1:9" s="382" customFormat="1" ht="15.75">
      <c r="A9" s="378">
        <v>3</v>
      </c>
      <c r="B9" s="379" t="s">
        <v>1063</v>
      </c>
      <c r="C9" s="380">
        <v>1</v>
      </c>
      <c r="D9" s="378">
        <v>50</v>
      </c>
      <c r="E9" s="379" t="s">
        <v>1080</v>
      </c>
      <c r="F9" s="380">
        <v>1</v>
      </c>
      <c r="G9" s="381"/>
      <c r="H9" s="381"/>
      <c r="I9" s="381"/>
    </row>
    <row r="10" spans="1:9" s="382" customFormat="1" ht="15.75">
      <c r="A10" s="378">
        <v>4</v>
      </c>
      <c r="B10" s="379" t="s">
        <v>420</v>
      </c>
      <c r="C10" s="380">
        <v>1</v>
      </c>
      <c r="D10" s="378">
        <v>51</v>
      </c>
      <c r="E10" s="379" t="s">
        <v>974</v>
      </c>
      <c r="F10" s="380">
        <v>1</v>
      </c>
      <c r="G10" s="381"/>
      <c r="H10" s="381"/>
      <c r="I10" s="381"/>
    </row>
    <row r="11" spans="1:9" s="382" customFormat="1" ht="15.75">
      <c r="A11" s="378">
        <v>5</v>
      </c>
      <c r="B11" s="379" t="s">
        <v>320</v>
      </c>
      <c r="C11" s="380">
        <v>0.99884722222222211</v>
      </c>
      <c r="D11" s="378">
        <v>52</v>
      </c>
      <c r="E11" s="379" t="s">
        <v>1081</v>
      </c>
      <c r="F11" s="380">
        <v>1</v>
      </c>
      <c r="G11" s="381"/>
      <c r="H11" s="381"/>
      <c r="I11" s="381"/>
    </row>
    <row r="12" spans="1:9" s="382" customFormat="1" ht="15.75">
      <c r="A12" s="378">
        <v>6</v>
      </c>
      <c r="B12" s="379" t="s">
        <v>662</v>
      </c>
      <c r="C12" s="380">
        <v>0.99960868167651951</v>
      </c>
      <c r="D12" s="378">
        <v>53</v>
      </c>
      <c r="E12" s="379" t="s">
        <v>1082</v>
      </c>
      <c r="F12" s="380">
        <v>1</v>
      </c>
      <c r="G12" s="381"/>
      <c r="H12" s="381"/>
      <c r="I12" s="381"/>
    </row>
    <row r="13" spans="1:9" s="382" customFormat="1" ht="15.75">
      <c r="A13" s="378">
        <v>7</v>
      </c>
      <c r="B13" s="379" t="s">
        <v>666</v>
      </c>
      <c r="C13" s="380">
        <v>1</v>
      </c>
      <c r="D13" s="378">
        <v>54</v>
      </c>
      <c r="E13" s="379" t="s">
        <v>1083</v>
      </c>
      <c r="F13" s="380">
        <v>1</v>
      </c>
      <c r="G13" s="381"/>
      <c r="H13" s="381"/>
      <c r="I13" s="381"/>
    </row>
    <row r="14" spans="1:9" s="382" customFormat="1" ht="15.75">
      <c r="A14" s="378">
        <v>8</v>
      </c>
      <c r="B14" s="379" t="s">
        <v>408</v>
      </c>
      <c r="C14" s="380">
        <v>1</v>
      </c>
      <c r="D14" s="378">
        <v>55</v>
      </c>
      <c r="E14" s="379" t="s">
        <v>240</v>
      </c>
      <c r="F14" s="380">
        <v>1</v>
      </c>
      <c r="G14" s="381"/>
      <c r="H14" s="381"/>
      <c r="I14" s="381"/>
    </row>
    <row r="15" spans="1:9" s="382" customFormat="1" ht="15.75">
      <c r="A15" s="378">
        <v>9</v>
      </c>
      <c r="B15" s="379" t="s">
        <v>409</v>
      </c>
      <c r="C15" s="380">
        <v>1</v>
      </c>
      <c r="D15" s="378">
        <v>56</v>
      </c>
      <c r="E15" s="379" t="s">
        <v>1084</v>
      </c>
      <c r="F15" s="380">
        <v>1</v>
      </c>
      <c r="G15" s="381"/>
      <c r="H15" s="381"/>
      <c r="I15" s="381"/>
    </row>
    <row r="16" spans="1:9" s="382" customFormat="1" ht="15.75">
      <c r="A16" s="378">
        <v>10</v>
      </c>
      <c r="B16" s="379" t="s">
        <v>705</v>
      </c>
      <c r="C16" s="380">
        <v>1</v>
      </c>
      <c r="D16" s="378">
        <v>57</v>
      </c>
      <c r="E16" s="379" t="s">
        <v>322</v>
      </c>
      <c r="F16" s="380">
        <v>1</v>
      </c>
      <c r="G16" s="381"/>
      <c r="H16" s="381"/>
      <c r="I16" s="381"/>
    </row>
    <row r="17" spans="1:9" s="382" customFormat="1" ht="15.75">
      <c r="A17" s="378">
        <v>11</v>
      </c>
      <c r="B17" s="379" t="s">
        <v>938</v>
      </c>
      <c r="C17" s="380">
        <v>1</v>
      </c>
      <c r="D17" s="378">
        <v>58</v>
      </c>
      <c r="E17" s="379" t="s">
        <v>1085</v>
      </c>
      <c r="F17" s="380">
        <v>1</v>
      </c>
      <c r="G17" s="381"/>
      <c r="H17" s="381"/>
      <c r="I17" s="381"/>
    </row>
    <row r="18" spans="1:9" s="382" customFormat="1" ht="15.75">
      <c r="A18" s="378">
        <v>12</v>
      </c>
      <c r="B18" s="379" t="s">
        <v>714</v>
      </c>
      <c r="C18" s="380">
        <v>1</v>
      </c>
      <c r="D18" s="378">
        <v>59</v>
      </c>
      <c r="E18" s="379" t="s">
        <v>1086</v>
      </c>
      <c r="F18" s="380">
        <v>1</v>
      </c>
      <c r="G18" s="381"/>
      <c r="H18" s="381"/>
      <c r="I18" s="381"/>
    </row>
    <row r="19" spans="1:9" s="382" customFormat="1" ht="15.75">
      <c r="A19" s="378">
        <v>13</v>
      </c>
      <c r="B19" s="379" t="s">
        <v>395</v>
      </c>
      <c r="C19" s="380">
        <v>0.99251821772264559</v>
      </c>
      <c r="D19" s="378">
        <v>60</v>
      </c>
      <c r="E19" s="379" t="s">
        <v>224</v>
      </c>
      <c r="F19" s="380">
        <v>0.99968240920639662</v>
      </c>
      <c r="G19" s="381"/>
      <c r="H19" s="381"/>
      <c r="I19" s="381"/>
    </row>
    <row r="20" spans="1:9" s="382" customFormat="1" ht="15.75">
      <c r="A20" s="378">
        <v>14</v>
      </c>
      <c r="B20" s="379" t="s">
        <v>910</v>
      </c>
      <c r="C20" s="380">
        <v>0.99145833333333322</v>
      </c>
      <c r="D20" s="378">
        <v>61</v>
      </c>
      <c r="E20" s="379" t="s">
        <v>461</v>
      </c>
      <c r="F20" s="380">
        <v>1</v>
      </c>
      <c r="G20" s="381"/>
      <c r="H20" s="381"/>
      <c r="I20" s="381"/>
    </row>
    <row r="21" spans="1:9" s="382" customFormat="1" ht="15.75">
      <c r="A21" s="378">
        <v>15</v>
      </c>
      <c r="B21" s="379" t="s">
        <v>932</v>
      </c>
      <c r="C21" s="380">
        <v>1</v>
      </c>
      <c r="D21" s="378">
        <v>62</v>
      </c>
      <c r="E21" s="379" t="s">
        <v>462</v>
      </c>
      <c r="F21" s="380">
        <v>1</v>
      </c>
      <c r="G21" s="381"/>
      <c r="H21" s="381"/>
      <c r="I21" s="381"/>
    </row>
    <row r="22" spans="1:9" s="382" customFormat="1" ht="15.75">
      <c r="A22" s="378">
        <v>16</v>
      </c>
      <c r="B22" s="379" t="s">
        <v>237</v>
      </c>
      <c r="C22" s="380">
        <v>1</v>
      </c>
      <c r="D22" s="378">
        <v>63</v>
      </c>
      <c r="E22" s="379" t="s">
        <v>483</v>
      </c>
      <c r="F22" s="380">
        <v>1</v>
      </c>
      <c r="G22" s="381"/>
      <c r="H22" s="381"/>
      <c r="I22" s="381"/>
    </row>
    <row r="23" spans="1:9" s="382" customFormat="1" ht="15.75">
      <c r="A23" s="378">
        <v>17</v>
      </c>
      <c r="B23" s="379" t="s">
        <v>794</v>
      </c>
      <c r="C23" s="380">
        <v>1</v>
      </c>
      <c r="D23" s="378">
        <v>64</v>
      </c>
      <c r="E23" s="379" t="s">
        <v>487</v>
      </c>
      <c r="F23" s="380">
        <v>1</v>
      </c>
      <c r="G23" s="381"/>
      <c r="H23" s="381"/>
      <c r="I23" s="381"/>
    </row>
    <row r="24" spans="1:9" s="382" customFormat="1" ht="15.75">
      <c r="A24" s="378">
        <v>18</v>
      </c>
      <c r="B24" s="379" t="s">
        <v>235</v>
      </c>
      <c r="C24" s="380">
        <v>1</v>
      </c>
      <c r="D24" s="378">
        <v>65</v>
      </c>
      <c r="E24" s="379" t="s">
        <v>222</v>
      </c>
      <c r="F24" s="380">
        <v>1</v>
      </c>
      <c r="G24" s="381"/>
      <c r="H24" s="381"/>
      <c r="I24" s="381"/>
    </row>
    <row r="25" spans="1:9" s="382" customFormat="1" ht="15.75">
      <c r="A25" s="378">
        <v>19</v>
      </c>
      <c r="B25" s="379" t="s">
        <v>421</v>
      </c>
      <c r="C25" s="380">
        <v>0.98120969535245717</v>
      </c>
      <c r="D25" s="378">
        <v>66</v>
      </c>
      <c r="E25" s="379" t="s">
        <v>1087</v>
      </c>
      <c r="F25" s="380">
        <v>1</v>
      </c>
      <c r="G25" s="381"/>
      <c r="H25" s="381"/>
      <c r="I25" s="381"/>
    </row>
    <row r="26" spans="1:9" s="382" customFormat="1" ht="15.75">
      <c r="A26" s="378">
        <v>20</v>
      </c>
      <c r="B26" s="379" t="s">
        <v>1064</v>
      </c>
      <c r="C26" s="380">
        <v>1</v>
      </c>
      <c r="D26" s="378">
        <v>67</v>
      </c>
      <c r="E26" s="379" t="s">
        <v>1088</v>
      </c>
      <c r="F26" s="380">
        <v>1</v>
      </c>
      <c r="G26" s="381"/>
      <c r="H26" s="381"/>
      <c r="I26" s="381"/>
    </row>
    <row r="27" spans="1:9" s="382" customFormat="1" ht="15.75">
      <c r="A27" s="378">
        <v>21</v>
      </c>
      <c r="B27" s="379" t="s">
        <v>1065</v>
      </c>
      <c r="C27" s="380">
        <v>1</v>
      </c>
      <c r="D27" s="378">
        <v>68</v>
      </c>
      <c r="E27" s="379" t="s">
        <v>1089</v>
      </c>
      <c r="F27" s="380">
        <v>1</v>
      </c>
      <c r="G27" s="381"/>
      <c r="H27" s="381"/>
      <c r="I27" s="381"/>
    </row>
    <row r="28" spans="1:9" s="382" customFormat="1" ht="15.75">
      <c r="A28" s="378">
        <v>22</v>
      </c>
      <c r="B28" s="379" t="s">
        <v>1066</v>
      </c>
      <c r="C28" s="380">
        <v>1</v>
      </c>
      <c r="D28" s="378">
        <v>69</v>
      </c>
      <c r="E28" s="379" t="s">
        <v>1090</v>
      </c>
      <c r="F28" s="380">
        <v>1</v>
      </c>
      <c r="G28" s="381"/>
      <c r="H28" s="381"/>
      <c r="I28" s="381"/>
    </row>
    <row r="29" spans="1:9" s="382" customFormat="1" ht="15.75">
      <c r="A29" s="378">
        <v>23</v>
      </c>
      <c r="B29" s="379" t="s">
        <v>1042</v>
      </c>
      <c r="C29" s="380">
        <v>1</v>
      </c>
      <c r="D29" s="378">
        <v>70</v>
      </c>
      <c r="E29" s="379" t="s">
        <v>1091</v>
      </c>
      <c r="F29" s="380">
        <v>1</v>
      </c>
      <c r="G29" s="381"/>
      <c r="H29" s="381"/>
      <c r="I29" s="381"/>
    </row>
    <row r="30" spans="1:9" s="382" customFormat="1" ht="15.75">
      <c r="A30" s="378">
        <v>24</v>
      </c>
      <c r="B30" s="379" t="s">
        <v>799</v>
      </c>
      <c r="C30" s="380">
        <v>1</v>
      </c>
      <c r="D30" s="378">
        <v>71</v>
      </c>
      <c r="E30" s="379" t="s">
        <v>985</v>
      </c>
      <c r="F30" s="380">
        <v>1</v>
      </c>
      <c r="G30" s="381"/>
      <c r="H30" s="381"/>
      <c r="I30" s="381"/>
    </row>
    <row r="31" spans="1:9" s="382" customFormat="1" ht="15.75">
      <c r="A31" s="378">
        <v>25</v>
      </c>
      <c r="B31" s="379" t="s">
        <v>808</v>
      </c>
      <c r="C31" s="380">
        <v>1</v>
      </c>
      <c r="D31" s="378">
        <v>72</v>
      </c>
      <c r="E31" s="379" t="s">
        <v>208</v>
      </c>
      <c r="F31" s="380">
        <v>1</v>
      </c>
      <c r="G31" s="381"/>
      <c r="H31" s="381"/>
      <c r="I31" s="381"/>
    </row>
    <row r="32" spans="1:9" s="382" customFormat="1" ht="15.75">
      <c r="A32" s="378">
        <v>26</v>
      </c>
      <c r="B32" s="379" t="s">
        <v>1067</v>
      </c>
      <c r="C32" s="380">
        <v>1</v>
      </c>
      <c r="D32" s="378">
        <v>73</v>
      </c>
      <c r="E32" s="379" t="s">
        <v>210</v>
      </c>
      <c r="F32" s="380">
        <v>1</v>
      </c>
      <c r="G32" s="381"/>
      <c r="H32" s="381"/>
      <c r="I32" s="381"/>
    </row>
    <row r="33" spans="1:9" s="382" customFormat="1" ht="15.75">
      <c r="A33" s="378">
        <v>27</v>
      </c>
      <c r="B33" s="379" t="s">
        <v>1068</v>
      </c>
      <c r="C33" s="380">
        <v>1</v>
      </c>
      <c r="D33" s="378">
        <v>74</v>
      </c>
      <c r="E33" s="379" t="s">
        <v>1092</v>
      </c>
      <c r="F33" s="380">
        <v>1</v>
      </c>
      <c r="G33" s="381"/>
      <c r="H33" s="381"/>
      <c r="I33" s="381"/>
    </row>
    <row r="34" spans="1:9" s="382" customFormat="1" ht="15.75">
      <c r="A34" s="378">
        <v>28</v>
      </c>
      <c r="B34" s="379" t="s">
        <v>1069</v>
      </c>
      <c r="C34" s="380">
        <v>1</v>
      </c>
      <c r="D34" s="378">
        <v>75</v>
      </c>
      <c r="E34" s="379" t="s">
        <v>1093</v>
      </c>
      <c r="F34" s="380">
        <v>1</v>
      </c>
      <c r="G34" s="381"/>
      <c r="H34" s="381"/>
      <c r="I34" s="381"/>
    </row>
    <row r="35" spans="1:9" s="382" customFormat="1" ht="15.75">
      <c r="A35" s="378">
        <v>29</v>
      </c>
      <c r="B35" s="379" t="s">
        <v>1070</v>
      </c>
      <c r="C35" s="380">
        <v>1</v>
      </c>
      <c r="D35" s="378">
        <v>76</v>
      </c>
      <c r="E35" s="379" t="s">
        <v>865</v>
      </c>
      <c r="F35" s="380">
        <v>1</v>
      </c>
      <c r="G35" s="381"/>
      <c r="H35" s="381"/>
      <c r="I35" s="381"/>
    </row>
    <row r="36" spans="1:9" s="382" customFormat="1" ht="15.75">
      <c r="A36" s="378">
        <v>30</v>
      </c>
      <c r="B36" s="379" t="s">
        <v>1071</v>
      </c>
      <c r="C36" s="380">
        <v>1</v>
      </c>
      <c r="D36" s="378">
        <v>77</v>
      </c>
      <c r="E36" s="379" t="s">
        <v>579</v>
      </c>
      <c r="F36" s="380">
        <v>0.99863888888888885</v>
      </c>
      <c r="G36" s="381"/>
      <c r="H36" s="381"/>
      <c r="I36" s="381"/>
    </row>
    <row r="37" spans="1:9" s="382" customFormat="1" ht="15.75">
      <c r="A37" s="378">
        <v>31</v>
      </c>
      <c r="B37" s="379" t="s">
        <v>535</v>
      </c>
      <c r="C37" s="380">
        <v>0.99926388888888884</v>
      </c>
      <c r="D37" s="378">
        <v>78</v>
      </c>
      <c r="E37" s="379" t="s">
        <v>1094</v>
      </c>
      <c r="F37" s="380">
        <v>1</v>
      </c>
      <c r="G37" s="381"/>
      <c r="H37" s="381"/>
      <c r="I37" s="381"/>
    </row>
    <row r="38" spans="1:9" s="382" customFormat="1" ht="15.75">
      <c r="A38" s="378">
        <v>32</v>
      </c>
      <c r="B38" s="379" t="s">
        <v>1072</v>
      </c>
      <c r="C38" s="380">
        <v>1</v>
      </c>
      <c r="D38" s="378">
        <v>79</v>
      </c>
      <c r="E38" s="379" t="s">
        <v>1095</v>
      </c>
      <c r="F38" s="380">
        <v>1</v>
      </c>
      <c r="G38" s="381"/>
      <c r="H38" s="381"/>
      <c r="I38" s="381"/>
    </row>
    <row r="39" spans="1:9" s="382" customFormat="1" ht="15.75">
      <c r="A39" s="378">
        <v>33</v>
      </c>
      <c r="B39" s="379" t="s">
        <v>557</v>
      </c>
      <c r="C39" s="380">
        <v>1</v>
      </c>
      <c r="D39" s="378">
        <v>80</v>
      </c>
      <c r="E39" s="379" t="s">
        <v>1096</v>
      </c>
      <c r="F39" s="380">
        <v>1</v>
      </c>
      <c r="G39" s="381"/>
      <c r="H39" s="381"/>
      <c r="I39" s="381"/>
    </row>
    <row r="40" spans="1:9" s="382" customFormat="1" ht="15.75">
      <c r="A40" s="378">
        <v>34</v>
      </c>
      <c r="B40" s="379" t="s">
        <v>390</v>
      </c>
      <c r="C40" s="380">
        <v>0.97728699582850853</v>
      </c>
      <c r="D40" s="378">
        <v>81</v>
      </c>
      <c r="E40" s="379" t="s">
        <v>452</v>
      </c>
      <c r="F40" s="380">
        <v>0.99062499999999998</v>
      </c>
      <c r="G40" s="381"/>
      <c r="H40" s="381"/>
      <c r="I40" s="381"/>
    </row>
    <row r="41" spans="1:9" s="382" customFormat="1" ht="15.75">
      <c r="A41" s="378">
        <v>35</v>
      </c>
      <c r="B41" s="379" t="s">
        <v>506</v>
      </c>
      <c r="C41" s="380">
        <v>1</v>
      </c>
      <c r="D41" s="378">
        <v>82</v>
      </c>
      <c r="E41" s="379" t="s">
        <v>454</v>
      </c>
      <c r="F41" s="380">
        <v>0.99059722222222224</v>
      </c>
      <c r="G41" s="381"/>
      <c r="H41" s="381"/>
      <c r="I41" s="381"/>
    </row>
    <row r="42" spans="1:9" s="382" customFormat="1" ht="15.75">
      <c r="A42" s="378">
        <v>36</v>
      </c>
      <c r="B42" s="379" t="s">
        <v>1073</v>
      </c>
      <c r="C42" s="380">
        <v>1</v>
      </c>
      <c r="D42" s="378">
        <v>83</v>
      </c>
      <c r="E42" s="379" t="s">
        <v>1097</v>
      </c>
      <c r="F42" s="380">
        <v>1</v>
      </c>
      <c r="G42" s="381"/>
      <c r="H42" s="381"/>
      <c r="I42" s="381"/>
    </row>
    <row r="43" spans="1:9" s="382" customFormat="1" ht="15.75">
      <c r="A43" s="378">
        <v>37</v>
      </c>
      <c r="B43" s="379" t="s">
        <v>1074</v>
      </c>
      <c r="C43" s="380">
        <v>1</v>
      </c>
      <c r="D43" s="378">
        <v>84</v>
      </c>
      <c r="E43" s="379" t="s">
        <v>1098</v>
      </c>
      <c r="F43" s="380">
        <v>1</v>
      </c>
      <c r="G43" s="381"/>
      <c r="H43" s="381"/>
      <c r="I43" s="381"/>
    </row>
    <row r="44" spans="1:9" s="382" customFormat="1" ht="15.75">
      <c r="A44" s="378">
        <v>38</v>
      </c>
      <c r="B44" s="379" t="s">
        <v>724</v>
      </c>
      <c r="C44" s="380">
        <v>1</v>
      </c>
      <c r="D44" s="378">
        <v>85</v>
      </c>
      <c r="E44" s="379" t="s">
        <v>315</v>
      </c>
      <c r="F44" s="380">
        <v>1</v>
      </c>
      <c r="G44" s="381"/>
      <c r="H44" s="381"/>
      <c r="I44" s="381"/>
    </row>
    <row r="45" spans="1:9" s="382" customFormat="1" ht="15.75">
      <c r="A45" s="378">
        <v>39</v>
      </c>
      <c r="B45" s="379" t="s">
        <v>539</v>
      </c>
      <c r="C45" s="380">
        <v>0.98800161463190561</v>
      </c>
      <c r="D45" s="378">
        <v>86</v>
      </c>
      <c r="E45" s="379" t="s">
        <v>815</v>
      </c>
      <c r="F45" s="380">
        <v>1</v>
      </c>
      <c r="G45" s="381"/>
      <c r="H45" s="381"/>
      <c r="I45" s="381"/>
    </row>
    <row r="46" spans="1:9" s="382" customFormat="1" ht="15.75">
      <c r="A46" s="378">
        <v>40</v>
      </c>
      <c r="B46" s="379" t="s">
        <v>306</v>
      </c>
      <c r="C46" s="380">
        <v>1</v>
      </c>
      <c r="D46" s="378">
        <v>87</v>
      </c>
      <c r="E46" s="379" t="s">
        <v>1099</v>
      </c>
      <c r="F46" s="380">
        <v>1</v>
      </c>
      <c r="G46" s="381"/>
      <c r="H46" s="381"/>
      <c r="I46" s="381"/>
    </row>
    <row r="47" spans="1:9" s="382" customFormat="1" ht="15.75">
      <c r="A47" s="378">
        <v>41</v>
      </c>
      <c r="B47" s="379" t="s">
        <v>453</v>
      </c>
      <c r="C47" s="380">
        <v>1</v>
      </c>
      <c r="D47" s="378">
        <v>88</v>
      </c>
      <c r="E47" s="379" t="s">
        <v>1100</v>
      </c>
      <c r="F47" s="380">
        <v>1</v>
      </c>
      <c r="G47" s="381"/>
      <c r="H47" s="381"/>
      <c r="I47" s="381"/>
    </row>
    <row r="48" spans="1:9" s="382" customFormat="1" ht="15.75">
      <c r="A48" s="378">
        <v>42</v>
      </c>
      <c r="B48" s="379" t="s">
        <v>1075</v>
      </c>
      <c r="C48" s="380">
        <v>1</v>
      </c>
      <c r="D48" s="378">
        <v>89</v>
      </c>
      <c r="E48" s="379" t="s">
        <v>871</v>
      </c>
      <c r="F48" s="380">
        <v>1</v>
      </c>
      <c r="G48" s="381"/>
      <c r="H48" s="381"/>
      <c r="I48" s="381"/>
    </row>
    <row r="49" spans="1:9" s="382" customFormat="1" ht="15.75">
      <c r="A49" s="378">
        <v>43</v>
      </c>
      <c r="B49" s="379" t="s">
        <v>1076</v>
      </c>
      <c r="C49" s="380">
        <v>1</v>
      </c>
      <c r="D49" s="378">
        <v>90</v>
      </c>
      <c r="E49" s="379" t="s">
        <v>1101</v>
      </c>
      <c r="F49" s="380">
        <v>1</v>
      </c>
      <c r="G49" s="383"/>
      <c r="H49" s="384"/>
      <c r="I49" s="381"/>
    </row>
    <row r="50" spans="1:9" s="382" customFormat="1" ht="15.75">
      <c r="A50" s="378">
        <v>44</v>
      </c>
      <c r="B50" s="379" t="s">
        <v>531</v>
      </c>
      <c r="C50" s="380">
        <v>1</v>
      </c>
      <c r="D50" s="378">
        <v>91</v>
      </c>
      <c r="E50" s="379" t="s">
        <v>592</v>
      </c>
      <c r="F50" s="380">
        <v>1</v>
      </c>
      <c r="G50" s="383"/>
      <c r="H50" s="384"/>
      <c r="I50" s="381"/>
    </row>
    <row r="51" spans="1:9" s="382" customFormat="1" ht="15.75">
      <c r="A51" s="378">
        <v>45</v>
      </c>
      <c r="B51" s="379" t="s">
        <v>1043</v>
      </c>
      <c r="C51" s="380">
        <v>0.99495833333333339</v>
      </c>
      <c r="D51" s="378">
        <v>92</v>
      </c>
      <c r="E51" s="379" t="s">
        <v>882</v>
      </c>
      <c r="F51" s="380">
        <v>1</v>
      </c>
      <c r="G51" s="383"/>
      <c r="H51" s="384"/>
      <c r="I51" s="381"/>
    </row>
    <row r="52" spans="1:9" s="382" customFormat="1" ht="15.75">
      <c r="A52" s="378">
        <v>46</v>
      </c>
      <c r="B52" s="379" t="s">
        <v>1077</v>
      </c>
      <c r="C52" s="380">
        <v>1</v>
      </c>
      <c r="D52" s="378">
        <v>93</v>
      </c>
      <c r="E52" s="379" t="s">
        <v>332</v>
      </c>
      <c r="F52" s="380">
        <v>1</v>
      </c>
      <c r="G52" s="381"/>
      <c r="H52" s="381"/>
      <c r="I52" s="381"/>
    </row>
    <row r="53" spans="1:9" s="382" customFormat="1" ht="15.75">
      <c r="A53" s="378">
        <v>47</v>
      </c>
      <c r="B53" s="379" t="s">
        <v>1078</v>
      </c>
      <c r="C53" s="380">
        <v>1</v>
      </c>
      <c r="D53" s="378">
        <v>94</v>
      </c>
      <c r="E53" s="379" t="s">
        <v>1102</v>
      </c>
      <c r="F53" s="380">
        <v>1</v>
      </c>
      <c r="G53" s="381"/>
      <c r="H53" s="381"/>
      <c r="I53" s="381"/>
    </row>
    <row r="54" spans="1:9" s="382" customFormat="1" ht="15.75">
      <c r="A54" s="378">
        <v>95</v>
      </c>
      <c r="B54" s="379" t="s">
        <v>1103</v>
      </c>
      <c r="C54" s="380">
        <v>1</v>
      </c>
      <c r="D54" s="378">
        <v>147</v>
      </c>
      <c r="E54" s="379" t="s">
        <v>1142</v>
      </c>
      <c r="F54" s="380">
        <v>1</v>
      </c>
      <c r="G54" s="381"/>
      <c r="H54" s="381"/>
      <c r="I54" s="381"/>
    </row>
    <row r="55" spans="1:9" s="382" customFormat="1" ht="15.75">
      <c r="A55" s="378">
        <v>96</v>
      </c>
      <c r="B55" s="379" t="s">
        <v>1104</v>
      </c>
      <c r="C55" s="380">
        <v>0.99381944444444437</v>
      </c>
      <c r="D55" s="378">
        <v>148</v>
      </c>
      <c r="E55" s="379" t="s">
        <v>1143</v>
      </c>
      <c r="F55" s="380">
        <v>1</v>
      </c>
      <c r="G55" s="381"/>
      <c r="H55" s="381"/>
      <c r="I55" s="381"/>
    </row>
    <row r="56" spans="1:9" s="382" customFormat="1" ht="15.75">
      <c r="A56" s="378">
        <v>97</v>
      </c>
      <c r="B56" s="379" t="s">
        <v>1105</v>
      </c>
      <c r="C56" s="380">
        <v>1</v>
      </c>
      <c r="D56" s="378">
        <v>149</v>
      </c>
      <c r="E56" s="379" t="s">
        <v>478</v>
      </c>
      <c r="F56" s="380">
        <v>0.99169444444444443</v>
      </c>
      <c r="G56" s="381"/>
      <c r="H56" s="381"/>
      <c r="I56" s="381"/>
    </row>
    <row r="57" spans="1:9" s="382" customFormat="1" ht="15.75">
      <c r="A57" s="378">
        <v>98</v>
      </c>
      <c r="B57" s="379" t="s">
        <v>1106</v>
      </c>
      <c r="C57" s="380">
        <v>1</v>
      </c>
      <c r="D57" s="378">
        <v>150</v>
      </c>
      <c r="E57" s="379" t="s">
        <v>1144</v>
      </c>
      <c r="F57" s="380">
        <v>1</v>
      </c>
      <c r="G57" s="381"/>
      <c r="H57" s="381"/>
      <c r="I57" s="381"/>
    </row>
    <row r="58" spans="1:9" s="382" customFormat="1" ht="15.75">
      <c r="A58" s="378">
        <v>99</v>
      </c>
      <c r="B58" s="379" t="s">
        <v>1107</v>
      </c>
      <c r="C58" s="380">
        <v>1</v>
      </c>
      <c r="D58" s="378">
        <v>151</v>
      </c>
      <c r="E58" s="379" t="s">
        <v>1145</v>
      </c>
      <c r="F58" s="380">
        <v>1</v>
      </c>
      <c r="G58" s="381"/>
      <c r="H58" s="381"/>
      <c r="I58" s="381"/>
    </row>
    <row r="59" spans="1:9" s="382" customFormat="1" ht="15.75">
      <c r="A59" s="378">
        <v>100</v>
      </c>
      <c r="B59" s="379" t="s">
        <v>1108</v>
      </c>
      <c r="C59" s="380">
        <v>0.98631944444444442</v>
      </c>
      <c r="D59" s="378">
        <v>152</v>
      </c>
      <c r="E59" s="379" t="s">
        <v>1146</v>
      </c>
      <c r="F59" s="380">
        <v>1</v>
      </c>
      <c r="G59" s="381"/>
      <c r="H59" s="381"/>
      <c r="I59" s="381"/>
    </row>
    <row r="60" spans="1:9" s="382" customFormat="1" ht="15.75">
      <c r="A60" s="378">
        <v>101</v>
      </c>
      <c r="B60" s="379" t="s">
        <v>563</v>
      </c>
      <c r="C60" s="380">
        <v>0.99884722222222211</v>
      </c>
      <c r="D60" s="378">
        <v>153</v>
      </c>
      <c r="E60" s="379" t="s">
        <v>796</v>
      </c>
      <c r="F60" s="380">
        <v>1</v>
      </c>
      <c r="G60" s="381"/>
      <c r="H60" s="381"/>
      <c r="I60" s="381"/>
    </row>
    <row r="61" spans="1:9" s="382" customFormat="1" ht="15.75">
      <c r="A61" s="378">
        <v>102</v>
      </c>
      <c r="B61" s="379" t="s">
        <v>1109</v>
      </c>
      <c r="C61" s="380">
        <v>1</v>
      </c>
      <c r="D61" s="378">
        <v>154</v>
      </c>
      <c r="E61" s="379" t="s">
        <v>1147</v>
      </c>
      <c r="F61" s="380">
        <v>1</v>
      </c>
      <c r="G61" s="381"/>
      <c r="H61" s="381"/>
      <c r="I61" s="381"/>
    </row>
    <row r="62" spans="1:9" s="382" customFormat="1" ht="15.75">
      <c r="A62" s="378">
        <v>103</v>
      </c>
      <c r="B62" s="379" t="s">
        <v>1110</v>
      </c>
      <c r="C62" s="380">
        <v>1</v>
      </c>
      <c r="D62" s="378">
        <v>155</v>
      </c>
      <c r="E62" s="379" t="s">
        <v>718</v>
      </c>
      <c r="F62" s="380">
        <v>1</v>
      </c>
      <c r="G62" s="381"/>
      <c r="H62" s="381"/>
      <c r="I62" s="381"/>
    </row>
    <row r="63" spans="1:9" s="382" customFormat="1" ht="15.75">
      <c r="A63" s="378">
        <v>104</v>
      </c>
      <c r="B63" s="379" t="s">
        <v>878</v>
      </c>
      <c r="C63" s="380">
        <v>1</v>
      </c>
      <c r="D63" s="378">
        <v>156</v>
      </c>
      <c r="E63" s="379" t="s">
        <v>1148</v>
      </c>
      <c r="F63" s="380">
        <v>1</v>
      </c>
      <c r="G63" s="381"/>
      <c r="H63" s="381"/>
      <c r="I63" s="381"/>
    </row>
    <row r="64" spans="1:9" s="382" customFormat="1" ht="15.75">
      <c r="A64" s="378">
        <v>105</v>
      </c>
      <c r="B64" s="379" t="s">
        <v>588</v>
      </c>
      <c r="C64" s="380">
        <v>1</v>
      </c>
      <c r="D64" s="378">
        <v>157</v>
      </c>
      <c r="E64" s="379" t="s">
        <v>1149</v>
      </c>
      <c r="F64" s="380">
        <v>1</v>
      </c>
      <c r="G64" s="381"/>
      <c r="H64" s="381"/>
      <c r="I64" s="381"/>
    </row>
    <row r="65" spans="1:9" s="382" customFormat="1" ht="15.75">
      <c r="A65" s="378">
        <v>106</v>
      </c>
      <c r="B65" s="379" t="s">
        <v>1011</v>
      </c>
      <c r="C65" s="380">
        <v>1</v>
      </c>
      <c r="D65" s="378">
        <v>158</v>
      </c>
      <c r="E65" s="379" t="s">
        <v>1150</v>
      </c>
      <c r="F65" s="380">
        <v>1</v>
      </c>
      <c r="G65" s="381"/>
      <c r="H65" s="381"/>
      <c r="I65" s="381"/>
    </row>
    <row r="66" spans="1:9" s="382" customFormat="1" ht="15.75">
      <c r="A66" s="378">
        <v>107</v>
      </c>
      <c r="B66" s="379" t="s">
        <v>1111</v>
      </c>
      <c r="C66" s="380">
        <v>1</v>
      </c>
      <c r="D66" s="378">
        <v>159</v>
      </c>
      <c r="E66" s="379" t="s">
        <v>1151</v>
      </c>
      <c r="F66" s="380">
        <v>1</v>
      </c>
      <c r="G66" s="381"/>
      <c r="H66" s="381"/>
      <c r="I66" s="381"/>
    </row>
    <row r="67" spans="1:9" s="382" customFormat="1" ht="15.75">
      <c r="A67" s="378">
        <v>108</v>
      </c>
      <c r="B67" s="379" t="s">
        <v>1112</v>
      </c>
      <c r="C67" s="380">
        <v>1</v>
      </c>
      <c r="D67" s="378">
        <v>160</v>
      </c>
      <c r="E67" s="379" t="s">
        <v>1152</v>
      </c>
      <c r="F67" s="380">
        <v>1</v>
      </c>
      <c r="G67" s="381"/>
      <c r="H67" s="381"/>
      <c r="I67" s="381"/>
    </row>
    <row r="68" spans="1:9" s="382" customFormat="1" ht="15.75">
      <c r="A68" s="378">
        <v>109</v>
      </c>
      <c r="B68" s="379" t="s">
        <v>798</v>
      </c>
      <c r="C68" s="380">
        <v>1</v>
      </c>
      <c r="D68" s="378">
        <v>161</v>
      </c>
      <c r="E68" s="379" t="s">
        <v>436</v>
      </c>
      <c r="F68" s="380">
        <v>1</v>
      </c>
      <c r="G68" s="381"/>
      <c r="H68" s="381"/>
      <c r="I68" s="381"/>
    </row>
    <row r="69" spans="1:9" s="382" customFormat="1" ht="15.75">
      <c r="A69" s="378">
        <v>110</v>
      </c>
      <c r="B69" s="379" t="s">
        <v>1113</v>
      </c>
      <c r="C69" s="380">
        <v>1</v>
      </c>
      <c r="D69" s="378">
        <v>162</v>
      </c>
      <c r="E69" s="379" t="s">
        <v>1153</v>
      </c>
      <c r="F69" s="380">
        <v>1</v>
      </c>
      <c r="G69" s="381"/>
      <c r="H69" s="381"/>
      <c r="I69" s="381"/>
    </row>
    <row r="70" spans="1:9" s="382" customFormat="1" ht="15.75">
      <c r="A70" s="378">
        <v>111</v>
      </c>
      <c r="B70" s="379" t="s">
        <v>1114</v>
      </c>
      <c r="C70" s="380">
        <v>1</v>
      </c>
      <c r="D70" s="378">
        <v>163</v>
      </c>
      <c r="E70" s="379" t="s">
        <v>1154</v>
      </c>
      <c r="F70" s="380">
        <v>1</v>
      </c>
      <c r="G70" s="381"/>
      <c r="H70" s="381"/>
      <c r="I70" s="381"/>
    </row>
    <row r="71" spans="1:9" s="382" customFormat="1" ht="15.75">
      <c r="A71" s="378">
        <v>112</v>
      </c>
      <c r="B71" s="379" t="s">
        <v>571</v>
      </c>
      <c r="C71" s="380">
        <v>1</v>
      </c>
      <c r="D71" s="378">
        <v>164</v>
      </c>
      <c r="E71" s="379" t="s">
        <v>1155</v>
      </c>
      <c r="F71" s="380">
        <v>1</v>
      </c>
      <c r="G71" s="381"/>
      <c r="H71" s="381"/>
      <c r="I71" s="381"/>
    </row>
    <row r="72" spans="1:9" s="382" customFormat="1" ht="15.75">
      <c r="A72" s="378">
        <v>113</v>
      </c>
      <c r="B72" s="379" t="s">
        <v>546</v>
      </c>
      <c r="C72" s="380">
        <v>1</v>
      </c>
      <c r="D72" s="378">
        <v>165</v>
      </c>
      <c r="E72" s="379" t="s">
        <v>310</v>
      </c>
      <c r="F72" s="380">
        <v>1</v>
      </c>
      <c r="G72" s="381"/>
      <c r="H72" s="381"/>
      <c r="I72" s="381"/>
    </row>
    <row r="73" spans="1:9" s="382" customFormat="1" ht="15.75">
      <c r="A73" s="378">
        <v>114</v>
      </c>
      <c r="B73" s="379" t="s">
        <v>401</v>
      </c>
      <c r="C73" s="380">
        <v>0.99648611111111118</v>
      </c>
      <c r="D73" s="378">
        <v>166</v>
      </c>
      <c r="E73" s="379" t="s">
        <v>1156</v>
      </c>
      <c r="F73" s="380">
        <v>1</v>
      </c>
      <c r="G73" s="381"/>
      <c r="H73" s="381"/>
      <c r="I73" s="381"/>
    </row>
    <row r="74" spans="1:9" s="382" customFormat="1" ht="15.75">
      <c r="A74" s="378">
        <v>115</v>
      </c>
      <c r="B74" s="379" t="s">
        <v>341</v>
      </c>
      <c r="C74" s="380">
        <v>0.9965694444444444</v>
      </c>
      <c r="D74" s="378">
        <v>167</v>
      </c>
      <c r="E74" s="379" t="s">
        <v>1157</v>
      </c>
      <c r="F74" s="380">
        <v>1</v>
      </c>
      <c r="G74" s="381"/>
      <c r="H74" s="381"/>
      <c r="I74" s="381"/>
    </row>
    <row r="75" spans="1:9" s="382" customFormat="1" ht="15.75">
      <c r="A75" s="378">
        <v>116</v>
      </c>
      <c r="B75" s="379" t="s">
        <v>528</v>
      </c>
      <c r="C75" s="380">
        <v>0.99836111111111114</v>
      </c>
      <c r="D75" s="378">
        <v>168</v>
      </c>
      <c r="E75" s="379" t="s">
        <v>1158</v>
      </c>
      <c r="F75" s="380">
        <v>1</v>
      </c>
      <c r="G75" s="381"/>
      <c r="H75" s="381"/>
      <c r="I75" s="381"/>
    </row>
    <row r="76" spans="1:9" s="382" customFormat="1" ht="15.75">
      <c r="A76" s="378">
        <v>117</v>
      </c>
      <c r="B76" s="379" t="s">
        <v>1115</v>
      </c>
      <c r="C76" s="380">
        <v>1</v>
      </c>
      <c r="D76" s="378">
        <v>169</v>
      </c>
      <c r="E76" s="379" t="s">
        <v>435</v>
      </c>
      <c r="F76" s="380">
        <v>1</v>
      </c>
      <c r="G76" s="381"/>
      <c r="H76" s="381"/>
      <c r="I76" s="381"/>
    </row>
    <row r="77" spans="1:9" s="382" customFormat="1" ht="15.75">
      <c r="A77" s="378">
        <v>118</v>
      </c>
      <c r="B77" s="379" t="s">
        <v>301</v>
      </c>
      <c r="C77" s="380">
        <v>1</v>
      </c>
      <c r="D77" s="378">
        <v>170</v>
      </c>
      <c r="E77" s="379" t="s">
        <v>1229</v>
      </c>
      <c r="F77" s="380">
        <v>1</v>
      </c>
      <c r="G77" s="381"/>
      <c r="H77" s="381"/>
      <c r="I77" s="381"/>
    </row>
    <row r="78" spans="1:9" s="382" customFormat="1" ht="15.75">
      <c r="A78" s="378">
        <v>119</v>
      </c>
      <c r="B78" s="379" t="s">
        <v>1119</v>
      </c>
      <c r="C78" s="380">
        <v>1</v>
      </c>
      <c r="D78" s="378">
        <v>171</v>
      </c>
      <c r="E78" s="379" t="s">
        <v>1159</v>
      </c>
      <c r="F78" s="380">
        <v>1</v>
      </c>
      <c r="G78" s="381"/>
      <c r="H78" s="381"/>
      <c r="I78" s="381"/>
    </row>
    <row r="79" spans="1:9" s="382" customFormat="1" ht="15.75">
      <c r="A79" s="378">
        <v>120</v>
      </c>
      <c r="B79" s="379" t="s">
        <v>1120</v>
      </c>
      <c r="C79" s="380">
        <v>1</v>
      </c>
      <c r="D79" s="378">
        <v>172</v>
      </c>
      <c r="E79" s="379" t="s">
        <v>1160</v>
      </c>
      <c r="F79" s="380">
        <v>1</v>
      </c>
      <c r="G79" s="381"/>
      <c r="H79" s="381"/>
      <c r="I79" s="381"/>
    </row>
    <row r="80" spans="1:9" s="382" customFormat="1" ht="15.75">
      <c r="A80" s="378">
        <v>121</v>
      </c>
      <c r="B80" s="379" t="s">
        <v>1121</v>
      </c>
      <c r="C80" s="380">
        <v>1</v>
      </c>
      <c r="D80" s="378">
        <v>173</v>
      </c>
      <c r="E80" s="379" t="s">
        <v>1259</v>
      </c>
      <c r="F80" s="380">
        <v>1</v>
      </c>
      <c r="G80" s="381"/>
      <c r="H80" s="381"/>
      <c r="I80" s="381"/>
    </row>
    <row r="81" spans="1:9" s="382" customFormat="1" ht="15.75">
      <c r="A81" s="378">
        <v>122</v>
      </c>
      <c r="B81" s="379" t="s">
        <v>1122</v>
      </c>
      <c r="C81" s="380">
        <v>1</v>
      </c>
      <c r="D81" s="378">
        <v>174</v>
      </c>
      <c r="E81" s="385" t="s">
        <v>1161</v>
      </c>
      <c r="F81" s="380">
        <v>1</v>
      </c>
      <c r="G81" s="381"/>
      <c r="H81" s="381"/>
      <c r="I81" s="381"/>
    </row>
    <row r="82" spans="1:9" s="382" customFormat="1" ht="15.75">
      <c r="A82" s="378">
        <v>123</v>
      </c>
      <c r="B82" s="379" t="s">
        <v>327</v>
      </c>
      <c r="C82" s="380">
        <v>0.99579166666666674</v>
      </c>
      <c r="D82" s="378">
        <v>175</v>
      </c>
      <c r="E82" s="385" t="s">
        <v>1162</v>
      </c>
      <c r="F82" s="380">
        <v>1</v>
      </c>
      <c r="G82" s="381"/>
      <c r="H82" s="381"/>
      <c r="I82" s="381"/>
    </row>
    <row r="83" spans="1:9" s="382" customFormat="1" ht="15.75">
      <c r="A83" s="378">
        <v>124</v>
      </c>
      <c r="B83" s="379" t="s">
        <v>1123</v>
      </c>
      <c r="C83" s="380">
        <v>1</v>
      </c>
      <c r="D83" s="378">
        <v>176</v>
      </c>
      <c r="E83" s="385" t="s">
        <v>262</v>
      </c>
      <c r="F83" s="380">
        <v>1</v>
      </c>
      <c r="G83" s="381"/>
      <c r="H83" s="381"/>
      <c r="I83" s="381"/>
    </row>
    <row r="84" spans="1:9" s="382" customFormat="1" ht="25.5">
      <c r="A84" s="378">
        <v>125</v>
      </c>
      <c r="B84" s="379" t="s">
        <v>1124</v>
      </c>
      <c r="C84" s="380">
        <v>1</v>
      </c>
      <c r="D84" s="378">
        <v>177</v>
      </c>
      <c r="E84" s="385" t="s">
        <v>1163</v>
      </c>
      <c r="F84" s="380">
        <v>1</v>
      </c>
      <c r="G84" s="381"/>
      <c r="H84" s="381"/>
      <c r="I84" s="381"/>
    </row>
    <row r="85" spans="1:9" s="382" customFormat="1" ht="25.5">
      <c r="A85" s="378">
        <v>126</v>
      </c>
      <c r="B85" s="379" t="s">
        <v>1125</v>
      </c>
      <c r="C85" s="380">
        <v>1</v>
      </c>
      <c r="D85" s="378">
        <v>178</v>
      </c>
      <c r="E85" s="385" t="s">
        <v>1164</v>
      </c>
      <c r="F85" s="380">
        <v>1</v>
      </c>
      <c r="G85" s="381"/>
      <c r="H85" s="381"/>
      <c r="I85" s="381"/>
    </row>
    <row r="86" spans="1:9" s="382" customFormat="1" ht="15.75">
      <c r="A86" s="378">
        <v>127</v>
      </c>
      <c r="B86" s="379" t="s">
        <v>1126</v>
      </c>
      <c r="C86" s="380">
        <v>1</v>
      </c>
      <c r="D86" s="378">
        <v>179</v>
      </c>
      <c r="E86" s="385" t="s">
        <v>1165</v>
      </c>
      <c r="F86" s="380">
        <v>1</v>
      </c>
      <c r="G86" s="381"/>
      <c r="H86" s="381"/>
      <c r="I86" s="381"/>
    </row>
    <row r="87" spans="1:9" s="382" customFormat="1" ht="25.5">
      <c r="A87" s="378">
        <v>128</v>
      </c>
      <c r="B87" s="379" t="s">
        <v>797</v>
      </c>
      <c r="C87" s="380">
        <v>0.99302777777777784</v>
      </c>
      <c r="D87" s="378">
        <v>180</v>
      </c>
      <c r="E87" s="385" t="s">
        <v>1166</v>
      </c>
      <c r="F87" s="380">
        <v>1</v>
      </c>
      <c r="G87" s="381"/>
      <c r="H87" s="381"/>
      <c r="I87" s="381"/>
    </row>
    <row r="88" spans="1:9" s="382" customFormat="1" ht="25.5">
      <c r="A88" s="378">
        <v>129</v>
      </c>
      <c r="B88" s="379" t="s">
        <v>1127</v>
      </c>
      <c r="C88" s="380">
        <v>1</v>
      </c>
      <c r="D88" s="378">
        <v>181</v>
      </c>
      <c r="E88" s="385" t="s">
        <v>1167</v>
      </c>
      <c r="F88" s="380">
        <v>1</v>
      </c>
      <c r="G88" s="381"/>
      <c r="H88" s="381"/>
      <c r="I88" s="381"/>
    </row>
    <row r="89" spans="1:9" s="382" customFormat="1" ht="25.5">
      <c r="A89" s="378">
        <v>130</v>
      </c>
      <c r="B89" s="379" t="s">
        <v>1128</v>
      </c>
      <c r="C89" s="380">
        <v>1</v>
      </c>
      <c r="D89" s="378">
        <v>182</v>
      </c>
      <c r="E89" s="385" t="s">
        <v>1168</v>
      </c>
      <c r="F89" s="380">
        <v>1</v>
      </c>
      <c r="G89" s="381"/>
      <c r="H89" s="381"/>
      <c r="I89" s="381"/>
    </row>
    <row r="90" spans="1:9" s="382" customFormat="1" ht="25.5">
      <c r="A90" s="378">
        <v>131</v>
      </c>
      <c r="B90" s="379" t="s">
        <v>1129</v>
      </c>
      <c r="C90" s="380">
        <v>1</v>
      </c>
      <c r="D90" s="378">
        <v>183</v>
      </c>
      <c r="E90" s="385" t="s">
        <v>1169</v>
      </c>
      <c r="F90" s="380">
        <v>1</v>
      </c>
      <c r="G90" s="381"/>
      <c r="H90" s="381"/>
      <c r="I90" s="381"/>
    </row>
    <row r="91" spans="1:9" s="382" customFormat="1" ht="15.75">
      <c r="A91" s="378">
        <v>132</v>
      </c>
      <c r="B91" s="379" t="s">
        <v>1130</v>
      </c>
      <c r="C91" s="380">
        <v>1</v>
      </c>
      <c r="D91" s="378">
        <v>184</v>
      </c>
      <c r="E91" s="385" t="s">
        <v>458</v>
      </c>
      <c r="F91" s="380">
        <v>1</v>
      </c>
      <c r="G91" s="381"/>
      <c r="H91" s="381"/>
      <c r="I91" s="381"/>
    </row>
    <row r="92" spans="1:9" s="382" customFormat="1" ht="15.75">
      <c r="A92" s="378">
        <v>133</v>
      </c>
      <c r="B92" s="379" t="s">
        <v>1131</v>
      </c>
      <c r="C92" s="380">
        <v>1</v>
      </c>
      <c r="D92" s="378">
        <v>185</v>
      </c>
      <c r="E92" s="385" t="s">
        <v>457</v>
      </c>
      <c r="F92" s="380">
        <v>1</v>
      </c>
      <c r="G92" s="381"/>
      <c r="H92" s="381"/>
      <c r="I92" s="381"/>
    </row>
    <row r="93" spans="1:9" s="382" customFormat="1" ht="15.75">
      <c r="A93" s="378">
        <v>134</v>
      </c>
      <c r="B93" s="379" t="s">
        <v>384</v>
      </c>
      <c r="C93" s="380">
        <v>0.98440277777777774</v>
      </c>
      <c r="D93" s="378">
        <v>186</v>
      </c>
      <c r="E93" s="385" t="s">
        <v>455</v>
      </c>
      <c r="F93" s="380">
        <v>1</v>
      </c>
      <c r="G93" s="381"/>
      <c r="H93" s="381"/>
      <c r="I93" s="381"/>
    </row>
    <row r="94" spans="1:9" s="382" customFormat="1" ht="25.5">
      <c r="A94" s="378">
        <v>135</v>
      </c>
      <c r="B94" s="379" t="s">
        <v>803</v>
      </c>
      <c r="C94" s="380">
        <v>0.99729166666666669</v>
      </c>
      <c r="D94" s="378">
        <v>187</v>
      </c>
      <c r="E94" s="385" t="s">
        <v>1170</v>
      </c>
      <c r="F94" s="380">
        <v>1</v>
      </c>
      <c r="G94" s="381"/>
      <c r="H94" s="381"/>
      <c r="I94" s="381"/>
    </row>
    <row r="95" spans="1:9" s="382" customFormat="1" ht="25.5">
      <c r="A95" s="378">
        <v>136</v>
      </c>
      <c r="B95" s="379" t="s">
        <v>1132</v>
      </c>
      <c r="C95" s="380">
        <v>1</v>
      </c>
      <c r="D95" s="378">
        <v>188</v>
      </c>
      <c r="E95" s="385" t="s">
        <v>1171</v>
      </c>
      <c r="F95" s="380">
        <v>1</v>
      </c>
      <c r="G95" s="381"/>
      <c r="H95" s="381"/>
      <c r="I95" s="381"/>
    </row>
    <row r="96" spans="1:9" s="382" customFormat="1" ht="25.5">
      <c r="A96" s="378">
        <v>137</v>
      </c>
      <c r="B96" s="379" t="s">
        <v>1133</v>
      </c>
      <c r="C96" s="380">
        <v>1</v>
      </c>
      <c r="D96" s="378">
        <v>189</v>
      </c>
      <c r="E96" s="385" t="s">
        <v>1172</v>
      </c>
      <c r="F96" s="380">
        <v>1</v>
      </c>
      <c r="G96" s="381"/>
      <c r="H96" s="381"/>
      <c r="I96" s="381"/>
    </row>
    <row r="97" spans="1:9" s="382" customFormat="1" ht="15.75">
      <c r="A97" s="378">
        <v>138</v>
      </c>
      <c r="B97" s="379" t="s">
        <v>1134</v>
      </c>
      <c r="C97" s="380">
        <v>1</v>
      </c>
      <c r="D97" s="378">
        <v>190</v>
      </c>
      <c r="E97" s="385" t="s">
        <v>1260</v>
      </c>
      <c r="F97" s="380">
        <v>1</v>
      </c>
      <c r="G97" s="381"/>
      <c r="H97" s="381"/>
      <c r="I97" s="381"/>
    </row>
    <row r="98" spans="1:9" s="382" customFormat="1" ht="25.5">
      <c r="A98" s="378">
        <v>139</v>
      </c>
      <c r="B98" s="379" t="s">
        <v>1135</v>
      </c>
      <c r="C98" s="380">
        <v>1</v>
      </c>
      <c r="D98" s="378">
        <v>191</v>
      </c>
      <c r="E98" s="385" t="s">
        <v>1173</v>
      </c>
      <c r="F98" s="380">
        <v>1</v>
      </c>
      <c r="G98" s="381"/>
      <c r="H98" s="381"/>
      <c r="I98" s="381"/>
    </row>
    <row r="99" spans="1:9" s="382" customFormat="1" ht="15.75">
      <c r="A99" s="378">
        <v>140</v>
      </c>
      <c r="B99" s="379" t="s">
        <v>1136</v>
      </c>
      <c r="C99" s="380">
        <v>1</v>
      </c>
      <c r="D99" s="378">
        <v>192</v>
      </c>
      <c r="E99" s="385" t="s">
        <v>1174</v>
      </c>
      <c r="F99" s="380">
        <v>1</v>
      </c>
      <c r="G99" s="381"/>
      <c r="H99" s="381"/>
      <c r="I99" s="381"/>
    </row>
    <row r="100" spans="1:9" s="382" customFormat="1" ht="15.75">
      <c r="A100" s="378">
        <v>141</v>
      </c>
      <c r="B100" s="379" t="s">
        <v>1137</v>
      </c>
      <c r="C100" s="380">
        <v>1</v>
      </c>
      <c r="D100" s="378">
        <v>193</v>
      </c>
      <c r="E100" s="385" t="s">
        <v>1175</v>
      </c>
      <c r="F100" s="380">
        <v>1</v>
      </c>
      <c r="G100" s="381"/>
      <c r="H100" s="381"/>
      <c r="I100" s="381"/>
    </row>
    <row r="101" spans="1:9" s="382" customFormat="1" ht="15.75">
      <c r="A101" s="378">
        <v>142</v>
      </c>
      <c r="B101" s="379" t="s">
        <v>1138</v>
      </c>
      <c r="C101" s="380">
        <v>1</v>
      </c>
      <c r="D101" s="378">
        <v>194</v>
      </c>
      <c r="E101" s="385" t="s">
        <v>1176</v>
      </c>
      <c r="F101" s="380">
        <v>1</v>
      </c>
      <c r="G101" s="381"/>
      <c r="H101" s="381"/>
      <c r="I101" s="381"/>
    </row>
    <row r="102" spans="1:9" s="382" customFormat="1" ht="15.75">
      <c r="A102" s="378">
        <v>143</v>
      </c>
      <c r="B102" s="379" t="s">
        <v>748</v>
      </c>
      <c r="C102" s="380">
        <v>0.99245833333333333</v>
      </c>
      <c r="D102" s="378">
        <v>195</v>
      </c>
      <c r="E102" s="385" t="s">
        <v>1177</v>
      </c>
      <c r="F102" s="380">
        <v>1</v>
      </c>
      <c r="G102" s="381"/>
      <c r="H102" s="381"/>
      <c r="I102" s="381"/>
    </row>
    <row r="103" spans="1:9" s="382" customFormat="1" ht="15.75">
      <c r="A103" s="378">
        <v>144</v>
      </c>
      <c r="B103" s="379" t="s">
        <v>1139</v>
      </c>
      <c r="C103" s="380">
        <v>1</v>
      </c>
      <c r="D103" s="378">
        <v>196</v>
      </c>
      <c r="E103" s="385" t="s">
        <v>1178</v>
      </c>
      <c r="F103" s="380">
        <v>1</v>
      </c>
      <c r="G103" s="381"/>
      <c r="H103" s="381"/>
      <c r="I103" s="381"/>
    </row>
    <row r="104" spans="1:9" s="382" customFormat="1" ht="15.75">
      <c r="A104" s="378">
        <v>145</v>
      </c>
      <c r="B104" s="379" t="s">
        <v>1140</v>
      </c>
      <c r="C104" s="380">
        <v>1</v>
      </c>
      <c r="D104" s="378">
        <v>197</v>
      </c>
      <c r="E104" s="385" t="s">
        <v>1179</v>
      </c>
      <c r="F104" s="380">
        <v>1</v>
      </c>
      <c r="G104" s="381"/>
      <c r="H104" s="381"/>
      <c r="I104" s="381"/>
    </row>
    <row r="105" spans="1:9" s="382" customFormat="1" ht="15.75">
      <c r="A105" s="378">
        <v>146</v>
      </c>
      <c r="B105" s="379" t="s">
        <v>1141</v>
      </c>
      <c r="C105" s="380">
        <v>1</v>
      </c>
      <c r="D105" s="378">
        <v>198</v>
      </c>
      <c r="E105" s="385" t="s">
        <v>456</v>
      </c>
      <c r="F105" s="380">
        <v>1</v>
      </c>
      <c r="G105" s="381"/>
      <c r="H105" s="381"/>
      <c r="I105" s="381"/>
    </row>
    <row r="106" spans="1:9" s="382" customFormat="1" ht="15.75">
      <c r="A106" s="378"/>
      <c r="B106" s="379"/>
      <c r="C106" s="380"/>
      <c r="D106" s="378"/>
      <c r="E106" s="385"/>
      <c r="F106" s="380"/>
      <c r="G106" s="381"/>
      <c r="H106" s="381"/>
      <c r="I106" s="381"/>
    </row>
    <row r="107" spans="1:9" s="382" customFormat="1" ht="39.950000000000003" customHeight="1">
      <c r="A107" s="462" t="s">
        <v>1272</v>
      </c>
      <c r="B107" s="462"/>
      <c r="C107" s="462"/>
      <c r="D107" s="462"/>
      <c r="E107" s="462"/>
      <c r="F107" s="462"/>
      <c r="G107" s="381"/>
      <c r="H107" s="381"/>
      <c r="I107" s="381"/>
    </row>
    <row r="108" spans="1:9" s="382" customFormat="1" ht="42" customHeight="1">
      <c r="A108" s="386"/>
      <c r="B108" s="386"/>
      <c r="C108" s="386"/>
      <c r="D108" s="386"/>
      <c r="E108" s="387" t="s">
        <v>1273</v>
      </c>
      <c r="F108" s="386"/>
      <c r="G108" s="381"/>
      <c r="H108" s="381"/>
      <c r="I108" s="381"/>
    </row>
    <row r="109" spans="1:9" s="382" customFormat="1" ht="20.100000000000001" customHeight="1">
      <c r="G109" s="381"/>
      <c r="H109" s="381"/>
      <c r="I109" s="381"/>
    </row>
    <row r="110" spans="1:9" s="382" customFormat="1" ht="20.100000000000001" customHeight="1">
      <c r="G110" s="381"/>
      <c r="H110" s="381"/>
      <c r="I110" s="381"/>
    </row>
    <row r="111" spans="1:9" s="382" customFormat="1" ht="20.100000000000001" customHeight="1">
      <c r="G111" s="381"/>
      <c r="H111" s="381"/>
      <c r="I111" s="381"/>
    </row>
    <row r="112" spans="1:9" s="382" customFormat="1" ht="20.100000000000001" customHeight="1">
      <c r="G112" s="381"/>
      <c r="H112" s="381"/>
      <c r="I112" s="381"/>
    </row>
    <row r="113" spans="7:9" s="382" customFormat="1" ht="20.100000000000001" customHeight="1">
      <c r="G113" s="381"/>
      <c r="H113" s="381"/>
      <c r="I113" s="381"/>
    </row>
    <row r="114" spans="7:9" s="382" customFormat="1" ht="20.100000000000001" customHeight="1">
      <c r="G114" s="381"/>
      <c r="H114" s="381"/>
      <c r="I114" s="381"/>
    </row>
    <row r="115" spans="7:9" s="382" customFormat="1" ht="20.100000000000001" customHeight="1">
      <c r="G115" s="381"/>
      <c r="H115" s="381"/>
      <c r="I115" s="381"/>
    </row>
    <row r="116" spans="7:9" s="382" customFormat="1" ht="20.100000000000001" customHeight="1">
      <c r="G116" s="381"/>
      <c r="H116" s="381"/>
      <c r="I116" s="381"/>
    </row>
    <row r="117" spans="7:9" s="382" customFormat="1" ht="20.100000000000001" customHeight="1">
      <c r="G117" s="381"/>
      <c r="H117" s="381"/>
      <c r="I117" s="381"/>
    </row>
    <row r="118" spans="7:9" s="382" customFormat="1" ht="20.100000000000001" customHeight="1">
      <c r="G118" s="381"/>
      <c r="H118" s="381"/>
      <c r="I118" s="381"/>
    </row>
    <row r="119" spans="7:9" s="382" customFormat="1" ht="20.100000000000001" customHeight="1">
      <c r="G119" s="381"/>
      <c r="H119" s="381"/>
      <c r="I119" s="381"/>
    </row>
    <row r="120" spans="7:9" s="382" customFormat="1" ht="20.100000000000001" customHeight="1">
      <c r="G120" s="381"/>
      <c r="H120" s="381"/>
      <c r="I120" s="381"/>
    </row>
    <row r="121" spans="7:9" s="382" customFormat="1" ht="20.100000000000001" customHeight="1">
      <c r="G121" s="381"/>
      <c r="H121" s="381"/>
      <c r="I121" s="381"/>
    </row>
    <row r="122" spans="7:9" s="382" customFormat="1" ht="20.100000000000001" customHeight="1">
      <c r="G122" s="381"/>
      <c r="H122" s="381"/>
      <c r="I122" s="381"/>
    </row>
    <row r="123" spans="7:9" s="382" customFormat="1" ht="20.100000000000001" customHeight="1">
      <c r="G123" s="381"/>
      <c r="H123" s="381"/>
      <c r="I123" s="381"/>
    </row>
    <row r="124" spans="7:9" s="382" customFormat="1" ht="20.100000000000001" customHeight="1">
      <c r="G124" s="381"/>
      <c r="H124" s="381"/>
      <c r="I124" s="381"/>
    </row>
    <row r="125" spans="7:9" s="382" customFormat="1" ht="20.100000000000001" customHeight="1">
      <c r="G125" s="381"/>
      <c r="H125" s="381"/>
      <c r="I125" s="381"/>
    </row>
    <row r="126" spans="7:9" s="382" customFormat="1" ht="20.100000000000001" customHeight="1">
      <c r="G126" s="381"/>
      <c r="H126" s="381"/>
      <c r="I126" s="381"/>
    </row>
    <row r="127" spans="7:9" s="382" customFormat="1" ht="20.100000000000001" customHeight="1">
      <c r="G127" s="381"/>
      <c r="H127" s="381"/>
      <c r="I127" s="381"/>
    </row>
    <row r="128" spans="7:9" s="382" customFormat="1" ht="20.100000000000001" customHeight="1">
      <c r="G128" s="381"/>
      <c r="H128" s="381"/>
      <c r="I128" s="381"/>
    </row>
    <row r="129" spans="7:9" s="382" customFormat="1" ht="20.100000000000001" customHeight="1">
      <c r="G129" s="381"/>
      <c r="H129" s="381"/>
      <c r="I129" s="381"/>
    </row>
    <row r="130" spans="7:9" s="382" customFormat="1" ht="20.100000000000001" customHeight="1">
      <c r="G130" s="381"/>
      <c r="H130" s="381"/>
      <c r="I130" s="381"/>
    </row>
    <row r="131" spans="7:9" s="382" customFormat="1" ht="20.100000000000001" customHeight="1">
      <c r="G131" s="381"/>
      <c r="H131" s="381"/>
      <c r="I131" s="381"/>
    </row>
    <row r="132" spans="7:9" s="382" customFormat="1" ht="20.100000000000001" customHeight="1">
      <c r="G132" s="381"/>
      <c r="H132" s="381"/>
      <c r="I132" s="381"/>
    </row>
    <row r="133" spans="7:9" s="382" customFormat="1" ht="20.100000000000001" customHeight="1">
      <c r="G133" s="381"/>
      <c r="H133" s="381"/>
      <c r="I133" s="381"/>
    </row>
    <row r="134" spans="7:9" s="382" customFormat="1" ht="20.100000000000001" customHeight="1">
      <c r="G134" s="381"/>
      <c r="H134" s="381"/>
      <c r="I134" s="381"/>
    </row>
    <row r="135" spans="7:9" s="382" customFormat="1" ht="20.100000000000001" customHeight="1">
      <c r="G135" s="381"/>
      <c r="H135" s="381"/>
      <c r="I135" s="381"/>
    </row>
    <row r="136" spans="7:9" s="382" customFormat="1" ht="20.100000000000001" customHeight="1">
      <c r="G136" s="381"/>
      <c r="H136" s="381"/>
      <c r="I136" s="381"/>
    </row>
    <row r="137" spans="7:9" s="382" customFormat="1" ht="20.100000000000001" customHeight="1">
      <c r="G137" s="381"/>
      <c r="H137" s="381"/>
      <c r="I137" s="381"/>
    </row>
    <row r="138" spans="7:9" s="382" customFormat="1" ht="20.100000000000001" customHeight="1">
      <c r="G138" s="381"/>
      <c r="H138" s="381"/>
      <c r="I138" s="381"/>
    </row>
    <row r="139" spans="7:9" s="382" customFormat="1" ht="20.100000000000001" customHeight="1">
      <c r="G139" s="381"/>
      <c r="H139" s="381"/>
      <c r="I139" s="381"/>
    </row>
    <row r="140" spans="7:9" s="382" customFormat="1" ht="20.100000000000001" customHeight="1">
      <c r="G140" s="381"/>
      <c r="H140" s="381"/>
      <c r="I140" s="381"/>
    </row>
    <row r="141" spans="7:9" s="382" customFormat="1" ht="20.100000000000001" customHeight="1">
      <c r="G141" s="381"/>
      <c r="H141" s="381"/>
      <c r="I141" s="381"/>
    </row>
    <row r="142" spans="7:9" s="382" customFormat="1" ht="20.100000000000001" customHeight="1">
      <c r="G142" s="381"/>
      <c r="H142" s="381"/>
      <c r="I142" s="381"/>
    </row>
    <row r="143" spans="7:9" s="382" customFormat="1" ht="20.100000000000001" customHeight="1">
      <c r="G143" s="381"/>
      <c r="H143" s="381"/>
      <c r="I143" s="381"/>
    </row>
    <row r="144" spans="7:9" s="382" customFormat="1" ht="20.100000000000001" customHeight="1">
      <c r="G144" s="381"/>
      <c r="H144" s="381"/>
      <c r="I144" s="381"/>
    </row>
    <row r="145" spans="7:9" s="382" customFormat="1" ht="20.100000000000001" customHeight="1">
      <c r="G145" s="381"/>
      <c r="H145" s="381"/>
      <c r="I145" s="381"/>
    </row>
    <row r="146" spans="7:9" s="382" customFormat="1" ht="20.100000000000001" customHeight="1">
      <c r="G146" s="381"/>
      <c r="H146" s="381"/>
      <c r="I146" s="381"/>
    </row>
    <row r="147" spans="7:9" s="382" customFormat="1" ht="20.100000000000001" customHeight="1">
      <c r="G147" s="381"/>
      <c r="H147" s="381"/>
      <c r="I147" s="381"/>
    </row>
    <row r="148" spans="7:9" s="382" customFormat="1" ht="20.100000000000001" customHeight="1">
      <c r="G148" s="381"/>
      <c r="H148" s="381"/>
      <c r="I148" s="381"/>
    </row>
    <row r="149" spans="7:9" s="382" customFormat="1" ht="20.100000000000001" customHeight="1">
      <c r="G149" s="381"/>
      <c r="H149" s="381"/>
      <c r="I149" s="381"/>
    </row>
    <row r="150" spans="7:9" s="382" customFormat="1" ht="20.100000000000001" customHeight="1">
      <c r="G150" s="381"/>
      <c r="H150" s="381"/>
      <c r="I150" s="381"/>
    </row>
    <row r="151" spans="7:9" s="382" customFormat="1" ht="20.100000000000001" customHeight="1">
      <c r="G151" s="381"/>
      <c r="H151" s="381"/>
      <c r="I151" s="381"/>
    </row>
    <row r="152" spans="7:9" s="382" customFormat="1" ht="20.100000000000001" customHeight="1">
      <c r="G152" s="381"/>
      <c r="H152" s="381"/>
      <c r="I152" s="381"/>
    </row>
    <row r="153" spans="7:9" s="382" customFormat="1" ht="20.100000000000001" customHeight="1">
      <c r="G153" s="381"/>
      <c r="H153" s="381"/>
      <c r="I153" s="381"/>
    </row>
    <row r="154" spans="7:9" s="382" customFormat="1" ht="20.100000000000001" customHeight="1">
      <c r="G154" s="381"/>
      <c r="H154" s="381"/>
      <c r="I154" s="381"/>
    </row>
    <row r="155" spans="7:9" s="382" customFormat="1" ht="20.100000000000001" customHeight="1">
      <c r="G155" s="381"/>
      <c r="H155" s="381"/>
      <c r="I155" s="381"/>
    </row>
    <row r="156" spans="7:9" s="382" customFormat="1" ht="20.100000000000001" customHeight="1">
      <c r="G156" s="381"/>
      <c r="H156" s="381"/>
      <c r="I156" s="381"/>
    </row>
    <row r="157" spans="7:9" s="382" customFormat="1" ht="15.75">
      <c r="G157" s="381"/>
      <c r="H157" s="381"/>
      <c r="I157" s="381"/>
    </row>
    <row r="158" spans="7:9" s="382" customFormat="1" ht="20.100000000000001" customHeight="1">
      <c r="G158" s="381"/>
      <c r="H158" s="381"/>
      <c r="I158" s="381"/>
    </row>
    <row r="159" spans="7:9" s="382" customFormat="1" ht="20.100000000000001" customHeight="1">
      <c r="G159" s="381"/>
      <c r="H159" s="381"/>
      <c r="I159" s="381"/>
    </row>
    <row r="160" spans="7:9" s="382" customFormat="1" ht="20.100000000000001" customHeight="1">
      <c r="G160" s="381"/>
      <c r="H160" s="381"/>
      <c r="I160" s="381"/>
    </row>
    <row r="161" spans="1:9" s="382" customFormat="1" ht="20.100000000000001" customHeight="1">
      <c r="G161" s="381"/>
      <c r="H161" s="381"/>
      <c r="I161" s="381"/>
    </row>
    <row r="162" spans="1:9" s="382" customFormat="1" ht="20.100000000000001" customHeight="1">
      <c r="G162" s="381"/>
      <c r="H162" s="381"/>
      <c r="I162" s="381"/>
    </row>
    <row r="163" spans="1:9" s="382" customFormat="1" ht="20.100000000000001" customHeight="1">
      <c r="G163" s="381"/>
      <c r="H163" s="381"/>
      <c r="I163" s="381"/>
    </row>
    <row r="164" spans="1:9" s="382" customFormat="1" ht="20.100000000000001" customHeight="1">
      <c r="G164" s="381"/>
      <c r="H164" s="381"/>
      <c r="I164" s="381"/>
    </row>
    <row r="165" spans="1:9" s="382" customFormat="1" ht="20.100000000000001" customHeight="1">
      <c r="G165" s="381"/>
      <c r="H165" s="381"/>
      <c r="I165" s="381"/>
    </row>
    <row r="166" spans="1:9" ht="18">
      <c r="A166" s="388"/>
      <c r="B166" s="389"/>
    </row>
    <row r="167" spans="1:9" ht="18">
      <c r="A167" s="388"/>
      <c r="B167" s="392"/>
    </row>
    <row r="168" spans="1:9" ht="18">
      <c r="A168" s="393"/>
      <c r="B168" s="389"/>
    </row>
    <row r="169" spans="1:9" ht="18">
      <c r="A169" s="393"/>
      <c r="B169" s="394"/>
    </row>
    <row r="170" spans="1:9" ht="24.95" customHeight="1">
      <c r="A170" s="393"/>
      <c r="B170" s="395"/>
    </row>
    <row r="171" spans="1:9" ht="24.95" customHeight="1">
      <c r="A171" s="393"/>
      <c r="B171" s="394"/>
    </row>
    <row r="172" spans="1:9" ht="24.95" customHeight="1">
      <c r="A172" s="393"/>
    </row>
    <row r="173" spans="1:9" ht="24.95" customHeight="1">
      <c r="A173" s="393"/>
      <c r="B173" s="396" t="s">
        <v>1274</v>
      </c>
    </row>
    <row r="174" spans="1:9" ht="24.95" customHeight="1">
      <c r="A174" s="393"/>
    </row>
    <row r="175" spans="1:9" ht="24.95" customHeight="1">
      <c r="A175" s="393"/>
      <c r="B175" s="397" t="s">
        <v>1275</v>
      </c>
    </row>
    <row r="176" spans="1:9" ht="24.95" customHeight="1">
      <c r="A176" s="393"/>
    </row>
    <row r="180" spans="1:2" ht="18">
      <c r="A180" s="396"/>
      <c r="B180" s="398"/>
    </row>
    <row r="181" spans="1:2" ht="20.25">
      <c r="A181" s="397"/>
      <c r="B181" s="399"/>
    </row>
    <row r="182" spans="1:2" ht="18">
      <c r="A182" s="393"/>
    </row>
    <row r="183" spans="1:2" ht="20.25">
      <c r="A183" s="397"/>
    </row>
    <row r="184" spans="1:2" ht="33" customHeight="1">
      <c r="A184" s="400"/>
      <c r="B184" s="401"/>
    </row>
    <row r="185" spans="1:2" ht="33" customHeight="1">
      <c r="A185" s="400"/>
      <c r="B185" s="401"/>
    </row>
    <row r="186" spans="1:2" ht="33" customHeight="1">
      <c r="A186" s="400"/>
      <c r="B186" s="401"/>
    </row>
    <row r="187" spans="1:2" ht="33" customHeight="1">
      <c r="A187" s="400"/>
      <c r="B187" s="402"/>
    </row>
    <row r="188" spans="1:2" ht="33" customHeight="1">
      <c r="A188" s="400"/>
      <c r="B188" s="401"/>
    </row>
    <row r="189" spans="1:2" ht="33" customHeight="1">
      <c r="A189" s="400"/>
      <c r="B189" s="401"/>
    </row>
    <row r="190" spans="1:2" ht="33" customHeight="1">
      <c r="A190" s="400"/>
      <c r="B190" s="401"/>
    </row>
    <row r="191" spans="1:2" ht="33" customHeight="1">
      <c r="A191" s="400"/>
      <c r="B191" s="403"/>
    </row>
    <row r="192" spans="1:2" ht="33" customHeight="1">
      <c r="A192" s="400"/>
      <c r="B192" s="403"/>
    </row>
    <row r="193" spans="1:9" ht="33" customHeight="1">
      <c r="A193" s="400"/>
      <c r="B193" s="404"/>
    </row>
    <row r="194" spans="1:9" ht="33" customHeight="1"/>
    <row r="205" spans="1:9" s="407" customFormat="1">
      <c r="A205" s="405"/>
      <c r="B205" s="390"/>
      <c r="C205" s="390"/>
      <c r="D205" s="390"/>
      <c r="E205" s="390"/>
      <c r="F205" s="390"/>
      <c r="G205" s="391"/>
      <c r="H205" s="406"/>
      <c r="I205" s="406"/>
    </row>
    <row r="217" spans="1:9" s="407" customFormat="1">
      <c r="A217" s="405"/>
      <c r="B217" s="390"/>
      <c r="C217" s="390"/>
      <c r="D217" s="390"/>
      <c r="E217" s="390"/>
      <c r="F217" s="390"/>
      <c r="G217" s="391"/>
      <c r="H217" s="406"/>
      <c r="I217" s="406"/>
    </row>
  </sheetData>
  <sheetProtection sheet="1" objects="1" scenarios="1"/>
  <mergeCells count="6">
    <mergeCell ref="A107:F107"/>
    <mergeCell ref="B1:E1"/>
    <mergeCell ref="A2:F2"/>
    <mergeCell ref="A3:F3"/>
    <mergeCell ref="A4:F4"/>
    <mergeCell ref="A5:F5"/>
  </mergeCells>
  <printOptions horizontalCentered="1"/>
  <pageMargins left="0" right="0" top="0.196850393700787" bottom="3.9370078740157501E-2" header="0" footer="0"/>
  <pageSetup paperSize="9" scale="80" fitToHeight="2" orientation="portrait" r:id="rId1"/>
  <headerFooter scaleWithDoc="0" alignWithMargins="0">
    <oddFooter>&amp;R&amp;P</oddFooter>
  </headerFooter>
  <rowBreaks count="1" manualBreakCount="1">
    <brk id="53" max="5" man="1"/>
  </rowBreaks>
  <drawing r:id="rId2"/>
  <legacyDrawing r:id="rId3"/>
  <oleObjects>
    <oleObject progId="PBrush" shapeId="3073" r:id="rId4"/>
  </oleObjects>
</worksheet>
</file>

<file path=xl/worksheets/sheet5.xml><?xml version="1.0" encoding="utf-8"?>
<worksheet xmlns="http://schemas.openxmlformats.org/spreadsheetml/2006/main" xmlns:r="http://schemas.openxmlformats.org/officeDocument/2006/relationships">
  <dimension ref="A1:S229"/>
  <sheetViews>
    <sheetView view="pageBreakPreview" topLeftCell="A183" zoomScale="90" zoomScaleNormal="70" zoomScaleSheetLayoutView="90" workbookViewId="0">
      <selection activeCell="B235" sqref="B235"/>
    </sheetView>
  </sheetViews>
  <sheetFormatPr defaultRowHeight="15"/>
  <cols>
    <col min="1" max="1" width="7.42578125" style="289" customWidth="1"/>
    <col min="2" max="2" width="50.42578125" style="279" customWidth="1"/>
    <col min="3" max="3" width="10.140625" style="279" hidden="1" customWidth="1"/>
    <col min="4" max="4" width="9.85546875" style="290" hidden="1" customWidth="1"/>
    <col min="5" max="7" width="0" style="290" hidden="1" customWidth="1"/>
    <col min="8" max="8" width="9.140625" hidden="1" customWidth="1"/>
    <col min="9" max="9" width="14.7109375" hidden="1" customWidth="1"/>
    <col min="10" max="10" width="9.140625" hidden="1" customWidth="1"/>
    <col min="11" max="11" width="10.5703125" hidden="1" customWidth="1"/>
    <col min="12" max="12" width="16.42578125" hidden="1" customWidth="1"/>
    <col min="13" max="13" width="17.7109375" hidden="1" customWidth="1"/>
    <col min="14" max="14" width="0" hidden="1" customWidth="1"/>
    <col min="15" max="15" width="12.140625" hidden="1" customWidth="1"/>
    <col min="16" max="16" width="15.42578125" hidden="1" customWidth="1"/>
    <col min="17" max="17" width="16.140625" hidden="1" customWidth="1"/>
    <col min="18" max="18" width="13.7109375" customWidth="1"/>
    <col min="19" max="19" width="13.5703125" customWidth="1"/>
  </cols>
  <sheetData>
    <row r="1" spans="1:19" ht="20.25">
      <c r="A1" s="278" t="s">
        <v>1059</v>
      </c>
      <c r="E1" s="468">
        <v>41820</v>
      </c>
      <c r="F1" s="468"/>
    </row>
    <row r="2" spans="1:19" ht="42.75">
      <c r="A2" s="280" t="s">
        <v>1060</v>
      </c>
      <c r="B2" s="280" t="s">
        <v>1061</v>
      </c>
      <c r="C2" s="280" t="s">
        <v>1253</v>
      </c>
      <c r="D2" s="280" t="s">
        <v>1181</v>
      </c>
      <c r="E2" s="280" t="s">
        <v>206</v>
      </c>
      <c r="F2" s="280" t="s">
        <v>1182</v>
      </c>
      <c r="G2" s="280" t="s">
        <v>1183</v>
      </c>
      <c r="H2" s="295" t="s">
        <v>1191</v>
      </c>
      <c r="I2" s="280" t="s">
        <v>206</v>
      </c>
      <c r="J2" s="280" t="s">
        <v>1182</v>
      </c>
      <c r="K2" s="280" t="s">
        <v>1183</v>
      </c>
      <c r="L2" s="296" t="s">
        <v>1192</v>
      </c>
      <c r="M2" s="295" t="s">
        <v>1193</v>
      </c>
      <c r="N2" s="280" t="s">
        <v>1194</v>
      </c>
      <c r="O2" s="295" t="s">
        <v>1195</v>
      </c>
      <c r="P2" s="295" t="s">
        <v>1196</v>
      </c>
      <c r="Q2" s="297" t="s">
        <v>1197</v>
      </c>
      <c r="R2" s="295" t="s">
        <v>1198</v>
      </c>
      <c r="S2" s="295" t="s">
        <v>1330</v>
      </c>
    </row>
    <row r="3" spans="1:19">
      <c r="A3" s="281">
        <v>1</v>
      </c>
      <c r="B3" s="282" t="s">
        <v>905</v>
      </c>
      <c r="C3" s="281" t="s">
        <v>1254</v>
      </c>
      <c r="D3" s="293">
        <f>SUMIF('TRIP-WR-II'!$C$6:$C$219,B3,'TRIP-WR-II'!$J$6:$J$219)</f>
        <v>0</v>
      </c>
      <c r="E3" s="293">
        <f>SUMIF('TRIP-WR-II'!$C$6:$C$219,B3,'TRIP-WR-II'!$K$6:$K$219)</f>
        <v>0</v>
      </c>
      <c r="F3" s="293">
        <f>SUMIF('TRIP-WR-II'!$C$6:$C$219,B3,'TRIP-WR-II'!$L$6:$L$219)</f>
        <v>0</v>
      </c>
      <c r="G3" s="293">
        <f>SUMIF('TRIP-WR-II'!$C$6:$C$219,B3,'TRIP-WR-II'!$M$6:$M$219)</f>
        <v>0.40694444444444439</v>
      </c>
      <c r="H3" s="299">
        <f>INT(D3)*24+HOUR(D3)+ROUND(MINUTE(D3)/60,2)</f>
        <v>0</v>
      </c>
      <c r="I3" s="299">
        <f>INT(E3)*24+HOUR(E3)+ROUND(MINUTE(E3)/60,2)</f>
        <v>0</v>
      </c>
      <c r="J3" s="299">
        <f>INT(F3)*24+HOUR(F3)+ROUND(MINUTE(F3)/60,2)</f>
        <v>0</v>
      </c>
      <c r="K3" s="299">
        <f>INT(G3)*24+HOUR(G3)+ROUND(MINUTE(G3)/60,2)</f>
        <v>9.77</v>
      </c>
      <c r="L3" s="300">
        <f>24*DAY($E$1)-(I3+J3)</f>
        <v>720</v>
      </c>
      <c r="M3" s="301">
        <v>79</v>
      </c>
      <c r="N3" s="301">
        <v>515</v>
      </c>
      <c r="O3" s="302">
        <f>M3*N3</f>
        <v>40685</v>
      </c>
      <c r="P3" s="302">
        <f>O3*(L3-H3)</f>
        <v>29293200</v>
      </c>
      <c r="Q3" s="302">
        <f>O3*L3</f>
        <v>29293200</v>
      </c>
      <c r="R3" s="303">
        <f>P3/Q3</f>
        <v>1</v>
      </c>
      <c r="S3" s="303">
        <v>0.9</v>
      </c>
    </row>
    <row r="4" spans="1:19">
      <c r="A4" s="281">
        <v>2</v>
      </c>
      <c r="B4" s="282" t="s">
        <v>1062</v>
      </c>
      <c r="C4" s="281" t="s">
        <v>1254</v>
      </c>
      <c r="D4" s="293">
        <f>SUMIF('TRIP-WR-II'!$C$6:$C$219,B4,'TRIP-WR-II'!$J$6:$J$219)</f>
        <v>0</v>
      </c>
      <c r="E4" s="293">
        <f>SUMIF('TRIP-WR-II'!$C$6:$C$219,B4,'TRIP-WR-II'!$K$6:$K$219)</f>
        <v>0</v>
      </c>
      <c r="F4" s="293">
        <f>SUMIF('TRIP-WR-II'!$C$6:$C$219,B4,'TRIP-WR-II'!$L$6:$L$219)</f>
        <v>0</v>
      </c>
      <c r="G4" s="293">
        <f>SUMIF('TRIP-WR-II'!$C$6:$C$219,B4,'TRIP-WR-II'!$M$6:$M$219)</f>
        <v>0</v>
      </c>
      <c r="H4" s="299">
        <f t="shared" ref="H4:K67" si="0">INT(D4)*24+HOUR(D4)+ROUND(MINUTE(D4)/60,2)</f>
        <v>0</v>
      </c>
      <c r="I4" s="299">
        <f t="shared" si="0"/>
        <v>0</v>
      </c>
      <c r="J4" s="299">
        <f t="shared" si="0"/>
        <v>0</v>
      </c>
      <c r="K4" s="299">
        <f t="shared" si="0"/>
        <v>0</v>
      </c>
      <c r="L4" s="300">
        <f t="shared" ref="L4:L67" si="1">24*DAY($E$1)-(I4+J4)</f>
        <v>720</v>
      </c>
      <c r="M4" s="301">
        <v>207</v>
      </c>
      <c r="N4" s="301">
        <v>236.27737729541258</v>
      </c>
      <c r="O4" s="302">
        <f t="shared" ref="O4:O67" si="2">M4*N4</f>
        <v>48909.4171001504</v>
      </c>
      <c r="P4" s="302">
        <f t="shared" ref="P4:P67" si="3">O4*(L4-H4)</f>
        <v>35214780.312108286</v>
      </c>
      <c r="Q4" s="302">
        <f t="shared" ref="Q4:Q67" si="4">O4*L4</f>
        <v>35214780.312108286</v>
      </c>
      <c r="R4" s="303">
        <f t="shared" ref="R4:R67" si="5">P4/Q4</f>
        <v>1</v>
      </c>
      <c r="S4" s="303">
        <v>0.9</v>
      </c>
    </row>
    <row r="5" spans="1:19">
      <c r="A5" s="281">
        <v>3</v>
      </c>
      <c r="B5" s="283" t="s">
        <v>1063</v>
      </c>
      <c r="C5" s="281" t="s">
        <v>1254</v>
      </c>
      <c r="D5" s="293">
        <f>SUMIF('TRIP-WR-II'!$C$6:$C$219,B5,'TRIP-WR-II'!$J$6:$J$219)</f>
        <v>0</v>
      </c>
      <c r="E5" s="293">
        <f>SUMIF('TRIP-WR-II'!$C$6:$C$219,B5,'TRIP-WR-II'!$K$6:$K$219)</f>
        <v>0</v>
      </c>
      <c r="F5" s="293">
        <f>SUMIF('TRIP-WR-II'!$C$6:$C$219,B5,'TRIP-WR-II'!$L$6:$L$219)</f>
        <v>0</v>
      </c>
      <c r="G5" s="293">
        <f>SUMIF('TRIP-WR-II'!$C$6:$C$219,B5,'TRIP-WR-II'!$M$6:$M$219)</f>
        <v>0</v>
      </c>
      <c r="H5" s="299">
        <f t="shared" si="0"/>
        <v>0</v>
      </c>
      <c r="I5" s="299">
        <f t="shared" si="0"/>
        <v>0</v>
      </c>
      <c r="J5" s="299">
        <f t="shared" si="0"/>
        <v>0</v>
      </c>
      <c r="K5" s="299">
        <f t="shared" si="0"/>
        <v>0</v>
      </c>
      <c r="L5" s="300">
        <f t="shared" si="1"/>
        <v>720</v>
      </c>
      <c r="M5" s="301">
        <v>214</v>
      </c>
      <c r="N5" s="301">
        <v>250.35268391475685</v>
      </c>
      <c r="O5" s="302">
        <f t="shared" si="2"/>
        <v>53575.474357757965</v>
      </c>
      <c r="P5" s="302">
        <f t="shared" si="3"/>
        <v>38574341.537585735</v>
      </c>
      <c r="Q5" s="302">
        <f t="shared" si="4"/>
        <v>38574341.537585735</v>
      </c>
      <c r="R5" s="303">
        <f t="shared" si="5"/>
        <v>1</v>
      </c>
      <c r="S5" s="303">
        <v>0.9</v>
      </c>
    </row>
    <row r="6" spans="1:19">
      <c r="A6" s="281">
        <v>4</v>
      </c>
      <c r="B6" s="282" t="s">
        <v>420</v>
      </c>
      <c r="C6" s="281" t="s">
        <v>1254</v>
      </c>
      <c r="D6" s="293">
        <f>SUMIF('TRIP-WR-II'!$C$6:$C$219,B6,'TRIP-WR-II'!$J$6:$J$219)</f>
        <v>0</v>
      </c>
      <c r="E6" s="293">
        <f>SUMIF('TRIP-WR-II'!$C$6:$C$219,B6,'TRIP-WR-II'!$K$6:$K$219)</f>
        <v>0</v>
      </c>
      <c r="F6" s="293">
        <f>SUMIF('TRIP-WR-II'!$C$6:$C$219,B6,'TRIP-WR-II'!$L$6:$L$219)</f>
        <v>0</v>
      </c>
      <c r="G6" s="293">
        <f>SUMIF('TRIP-WR-II'!$C$6:$C$219,B6,'TRIP-WR-II'!$M$6:$M$219)</f>
        <v>0</v>
      </c>
      <c r="H6" s="299">
        <f t="shared" si="0"/>
        <v>0</v>
      </c>
      <c r="I6" s="299">
        <f t="shared" si="0"/>
        <v>0</v>
      </c>
      <c r="J6" s="299">
        <f t="shared" si="0"/>
        <v>0</v>
      </c>
      <c r="K6" s="299">
        <f t="shared" si="0"/>
        <v>0</v>
      </c>
      <c r="L6" s="300">
        <f t="shared" si="1"/>
        <v>720</v>
      </c>
      <c r="M6" s="301">
        <v>289</v>
      </c>
      <c r="N6" s="301">
        <v>339.47159630391951</v>
      </c>
      <c r="O6" s="302">
        <f t="shared" si="2"/>
        <v>98107.291331832734</v>
      </c>
      <c r="P6" s="302">
        <f t="shared" si="3"/>
        <v>70637249.758919567</v>
      </c>
      <c r="Q6" s="302">
        <f t="shared" si="4"/>
        <v>70637249.758919567</v>
      </c>
      <c r="R6" s="303">
        <f t="shared" si="5"/>
        <v>1</v>
      </c>
      <c r="S6" s="303">
        <v>0.9</v>
      </c>
    </row>
    <row r="7" spans="1:19">
      <c r="A7" s="281">
        <v>5</v>
      </c>
      <c r="B7" s="282" t="s">
        <v>320</v>
      </c>
      <c r="C7" s="281" t="s">
        <v>1254</v>
      </c>
      <c r="D7" s="293">
        <f>SUMIF('TRIP-WR-II'!$C$6:$C$219,B7,'TRIP-WR-II'!$J$6:$J$219)</f>
        <v>3.4722222222222099E-2</v>
      </c>
      <c r="E7" s="293">
        <f>SUMIF('TRIP-WR-II'!$C$6:$C$219,B7,'TRIP-WR-II'!$K$6:$K$219)</f>
        <v>0</v>
      </c>
      <c r="F7" s="293">
        <f>SUMIF('TRIP-WR-II'!$C$6:$C$219,B7,'TRIP-WR-II'!$L$6:$L$219)</f>
        <v>0</v>
      </c>
      <c r="G7" s="293">
        <f>SUMIF('TRIP-WR-II'!$C$6:$C$219,B7,'TRIP-WR-II'!$M$6:$M$219)</f>
        <v>0</v>
      </c>
      <c r="H7" s="299">
        <f t="shared" si="0"/>
        <v>0.83</v>
      </c>
      <c r="I7" s="299">
        <f t="shared" si="0"/>
        <v>0</v>
      </c>
      <c r="J7" s="299">
        <f t="shared" si="0"/>
        <v>0</v>
      </c>
      <c r="K7" s="299">
        <f t="shared" si="0"/>
        <v>0</v>
      </c>
      <c r="L7" s="300">
        <f t="shared" si="1"/>
        <v>720</v>
      </c>
      <c r="M7" s="301">
        <v>273</v>
      </c>
      <c r="N7" s="301">
        <v>326.26782183633685</v>
      </c>
      <c r="O7" s="302">
        <f t="shared" si="2"/>
        <v>89071.115361319957</v>
      </c>
      <c r="P7" s="302">
        <f t="shared" si="3"/>
        <v>64057274.034400471</v>
      </c>
      <c r="Q7" s="302">
        <f t="shared" si="4"/>
        <v>64131203.06015037</v>
      </c>
      <c r="R7" s="303">
        <f t="shared" si="5"/>
        <v>0.99884722222222211</v>
      </c>
      <c r="S7" s="303">
        <v>0.9</v>
      </c>
    </row>
    <row r="8" spans="1:19">
      <c r="A8" s="281">
        <v>6</v>
      </c>
      <c r="B8" s="282" t="s">
        <v>662</v>
      </c>
      <c r="C8" s="281" t="s">
        <v>1254</v>
      </c>
      <c r="D8" s="293">
        <f>SUMIF('TRIP-WR-II'!$C$6:$C$219,B8,'TRIP-WR-II'!$J$6:$J$219)</f>
        <v>1.1805555555555403E-2</v>
      </c>
      <c r="E8" s="293">
        <f>SUMIF('TRIP-WR-II'!$C$6:$C$219,B8,'TRIP-WR-II'!$K$6:$K$219)</f>
        <v>0.18611111111111123</v>
      </c>
      <c r="F8" s="293">
        <f>SUMIF('TRIP-WR-II'!$C$6:$C$219,B8,'TRIP-WR-II'!$L$6:$L$219)</f>
        <v>0</v>
      </c>
      <c r="G8" s="293">
        <f>SUMIF('TRIP-WR-II'!$C$6:$C$219,B8,'TRIP-WR-II'!$M$6:$M$219)</f>
        <v>0</v>
      </c>
      <c r="H8" s="299">
        <f t="shared" si="0"/>
        <v>0.28000000000000003</v>
      </c>
      <c r="I8" s="299">
        <f t="shared" si="0"/>
        <v>4.47</v>
      </c>
      <c r="J8" s="299">
        <f t="shared" si="0"/>
        <v>0</v>
      </c>
      <c r="K8" s="299">
        <f t="shared" si="0"/>
        <v>0</v>
      </c>
      <c r="L8" s="300">
        <f t="shared" si="1"/>
        <v>715.53</v>
      </c>
      <c r="M8" s="301">
        <v>360</v>
      </c>
      <c r="N8" s="301">
        <v>444.64499430878425</v>
      </c>
      <c r="O8" s="302">
        <f t="shared" si="2"/>
        <v>160072.19795116232</v>
      </c>
      <c r="P8" s="302">
        <f t="shared" si="3"/>
        <v>114491639.58456884</v>
      </c>
      <c r="Q8" s="302">
        <f t="shared" si="4"/>
        <v>114536459.79999517</v>
      </c>
      <c r="R8" s="303">
        <f t="shared" si="5"/>
        <v>0.99960868167651951</v>
      </c>
      <c r="S8" s="303">
        <v>0.9</v>
      </c>
    </row>
    <row r="9" spans="1:19">
      <c r="A9" s="281">
        <v>7</v>
      </c>
      <c r="B9" s="283" t="s">
        <v>666</v>
      </c>
      <c r="C9" s="281" t="s">
        <v>1254</v>
      </c>
      <c r="D9" s="293">
        <f>SUMIF('TRIP-WR-II'!$C$6:$C$219,B9,'TRIP-WR-II'!$J$6:$J$219)</f>
        <v>0</v>
      </c>
      <c r="E9" s="293">
        <f>SUMIF('TRIP-WR-II'!$C$6:$C$219,B9,'TRIP-WR-II'!$K$6:$K$219)</f>
        <v>0</v>
      </c>
      <c r="F9" s="293">
        <f>SUMIF('TRIP-WR-II'!$C$6:$C$219,B9,'TRIP-WR-II'!$L$6:$L$219)</f>
        <v>0</v>
      </c>
      <c r="G9" s="293">
        <f>SUMIF('TRIP-WR-II'!$C$6:$C$219,B9,'TRIP-WR-II'!$M$6:$M$219)</f>
        <v>0</v>
      </c>
      <c r="H9" s="299">
        <f t="shared" si="0"/>
        <v>0</v>
      </c>
      <c r="I9" s="299">
        <f t="shared" si="0"/>
        <v>0</v>
      </c>
      <c r="J9" s="299">
        <f t="shared" si="0"/>
        <v>0</v>
      </c>
      <c r="K9" s="299">
        <f t="shared" si="0"/>
        <v>0</v>
      </c>
      <c r="L9" s="300">
        <f t="shared" si="1"/>
        <v>720</v>
      </c>
      <c r="M9" s="301">
        <v>360</v>
      </c>
      <c r="N9" s="301">
        <v>444.64499430878425</v>
      </c>
      <c r="O9" s="302">
        <f t="shared" si="2"/>
        <v>160072.19795116232</v>
      </c>
      <c r="P9" s="302">
        <f t="shared" si="3"/>
        <v>115251982.52483687</v>
      </c>
      <c r="Q9" s="302">
        <f t="shared" si="4"/>
        <v>115251982.52483687</v>
      </c>
      <c r="R9" s="303">
        <f t="shared" si="5"/>
        <v>1</v>
      </c>
      <c r="S9" s="303">
        <v>0.9</v>
      </c>
    </row>
    <row r="10" spans="1:19">
      <c r="A10" s="281">
        <v>8</v>
      </c>
      <c r="B10" s="283" t="s">
        <v>408</v>
      </c>
      <c r="C10" s="281" t="s">
        <v>1254</v>
      </c>
      <c r="D10" s="293">
        <f>SUMIF('TRIP-WR-II'!$C$6:$C$219,B10,'TRIP-WR-II'!$J$6:$J$219)</f>
        <v>0</v>
      </c>
      <c r="E10" s="293">
        <f>SUMIF('TRIP-WR-II'!$C$6:$C$219,B10,'TRIP-WR-II'!$K$6:$K$219)</f>
        <v>0</v>
      </c>
      <c r="F10" s="293">
        <f>SUMIF('TRIP-WR-II'!$C$6:$C$219,B10,'TRIP-WR-II'!$L$6:$L$219)</f>
        <v>0</v>
      </c>
      <c r="G10" s="293">
        <f>SUMIF('TRIP-WR-II'!$C$6:$C$219,B10,'TRIP-WR-II'!$M$6:$M$219)</f>
        <v>2.2625000000000002</v>
      </c>
      <c r="H10" s="299">
        <f t="shared" si="0"/>
        <v>0</v>
      </c>
      <c r="I10" s="299">
        <f t="shared" si="0"/>
        <v>0</v>
      </c>
      <c r="J10" s="299">
        <f t="shared" si="0"/>
        <v>0</v>
      </c>
      <c r="K10" s="299">
        <f t="shared" si="0"/>
        <v>54.3</v>
      </c>
      <c r="L10" s="300">
        <f t="shared" si="1"/>
        <v>720</v>
      </c>
      <c r="M10" s="301">
        <v>232</v>
      </c>
      <c r="N10" s="301">
        <v>291.97403118488415</v>
      </c>
      <c r="O10" s="302">
        <f t="shared" si="2"/>
        <v>67737.975234893122</v>
      </c>
      <c r="P10" s="302">
        <f t="shared" si="3"/>
        <v>48771342.169123046</v>
      </c>
      <c r="Q10" s="302">
        <f t="shared" si="4"/>
        <v>48771342.169123046</v>
      </c>
      <c r="R10" s="303">
        <f t="shared" si="5"/>
        <v>1</v>
      </c>
      <c r="S10" s="303">
        <v>0.9</v>
      </c>
    </row>
    <row r="11" spans="1:19">
      <c r="A11" s="281">
        <v>9</v>
      </c>
      <c r="B11" s="284" t="s">
        <v>409</v>
      </c>
      <c r="C11" s="281" t="s">
        <v>1254</v>
      </c>
      <c r="D11" s="293">
        <f>SUMIF('TRIP-WR-II'!$C$6:$C$219,B11,'TRIP-WR-II'!$J$6:$J$219)</f>
        <v>0</v>
      </c>
      <c r="E11" s="293">
        <f>SUMIF('TRIP-WR-II'!$C$6:$C$219,B11,'TRIP-WR-II'!$K$6:$K$219)</f>
        <v>0</v>
      </c>
      <c r="F11" s="293">
        <f>SUMIF('TRIP-WR-II'!$C$6:$C$219,B11,'TRIP-WR-II'!$L$6:$L$219)</f>
        <v>0</v>
      </c>
      <c r="G11" s="293">
        <f>SUMIF('TRIP-WR-II'!$C$6:$C$219,B11,'TRIP-WR-II'!$M$6:$M$219)</f>
        <v>2.2666666666666666</v>
      </c>
      <c r="H11" s="299">
        <f t="shared" si="0"/>
        <v>0</v>
      </c>
      <c r="I11" s="299">
        <f t="shared" si="0"/>
        <v>0</v>
      </c>
      <c r="J11" s="299">
        <f t="shared" si="0"/>
        <v>0</v>
      </c>
      <c r="K11" s="299">
        <f t="shared" si="0"/>
        <v>54.4</v>
      </c>
      <c r="L11" s="300">
        <f t="shared" si="1"/>
        <v>720</v>
      </c>
      <c r="M11" s="301">
        <v>232</v>
      </c>
      <c r="N11" s="301">
        <v>291.97403118488415</v>
      </c>
      <c r="O11" s="302">
        <f t="shared" si="2"/>
        <v>67737.975234893122</v>
      </c>
      <c r="P11" s="302">
        <f t="shared" si="3"/>
        <v>48771342.169123046</v>
      </c>
      <c r="Q11" s="302">
        <f t="shared" si="4"/>
        <v>48771342.169123046</v>
      </c>
      <c r="R11" s="303">
        <f t="shared" si="5"/>
        <v>1</v>
      </c>
      <c r="S11" s="303">
        <v>0.9</v>
      </c>
    </row>
    <row r="12" spans="1:19">
      <c r="A12" s="281">
        <v>10</v>
      </c>
      <c r="B12" s="284" t="s">
        <v>705</v>
      </c>
      <c r="C12" s="281" t="s">
        <v>1254</v>
      </c>
      <c r="D12" s="293">
        <f>SUMIF('TRIP-WR-II'!$C$6:$C$219,B12,'TRIP-WR-II'!$J$6:$J$219)</f>
        <v>0</v>
      </c>
      <c r="E12" s="293">
        <f>SUMIF('TRIP-WR-II'!$C$6:$C$219,B12,'TRIP-WR-II'!$K$6:$K$219)</f>
        <v>0</v>
      </c>
      <c r="F12" s="293">
        <f>SUMIF('TRIP-WR-II'!$C$6:$C$219,B12,'TRIP-WR-II'!$L$6:$L$219)</f>
        <v>0</v>
      </c>
      <c r="G12" s="293">
        <f>SUMIF('TRIP-WR-II'!$C$6:$C$219,B12,'TRIP-WR-II'!$M$6:$M$219)</f>
        <v>2.4604166666666671</v>
      </c>
      <c r="H12" s="299">
        <f t="shared" si="0"/>
        <v>0</v>
      </c>
      <c r="I12" s="299">
        <f t="shared" si="0"/>
        <v>0</v>
      </c>
      <c r="J12" s="299">
        <f t="shared" si="0"/>
        <v>0</v>
      </c>
      <c r="K12" s="299">
        <f t="shared" si="0"/>
        <v>59.05</v>
      </c>
      <c r="L12" s="300">
        <f t="shared" si="1"/>
        <v>720</v>
      </c>
      <c r="M12" s="301">
        <v>157</v>
      </c>
      <c r="N12" s="301">
        <v>515</v>
      </c>
      <c r="O12" s="302">
        <f t="shared" si="2"/>
        <v>80855</v>
      </c>
      <c r="P12" s="302">
        <f t="shared" si="3"/>
        <v>58215600</v>
      </c>
      <c r="Q12" s="302">
        <f t="shared" si="4"/>
        <v>58215600</v>
      </c>
      <c r="R12" s="303">
        <f t="shared" si="5"/>
        <v>1</v>
      </c>
      <c r="S12" s="303">
        <v>0.9</v>
      </c>
    </row>
    <row r="13" spans="1:19">
      <c r="A13" s="281">
        <v>11</v>
      </c>
      <c r="B13" s="283" t="s">
        <v>938</v>
      </c>
      <c r="C13" s="281" t="s">
        <v>1254</v>
      </c>
      <c r="D13" s="293">
        <f>SUMIF('TRIP-WR-II'!$C$6:$C$219,B13,'TRIP-WR-II'!$J$6:$J$219)</f>
        <v>0</v>
      </c>
      <c r="E13" s="293">
        <f>SUMIF('TRIP-WR-II'!$C$6:$C$219,B13,'TRIP-WR-II'!$K$6:$K$219)</f>
        <v>0</v>
      </c>
      <c r="F13" s="293">
        <f>SUMIF('TRIP-WR-II'!$C$6:$C$219,B13,'TRIP-WR-II'!$L$6:$L$219)</f>
        <v>0</v>
      </c>
      <c r="G13" s="293">
        <f>SUMIF('TRIP-WR-II'!$C$6:$C$219,B13,'TRIP-WR-II'!$M$6:$M$219)</f>
        <v>1.8680555555555551</v>
      </c>
      <c r="H13" s="299">
        <f t="shared" si="0"/>
        <v>0</v>
      </c>
      <c r="I13" s="299">
        <f t="shared" si="0"/>
        <v>0</v>
      </c>
      <c r="J13" s="299">
        <f t="shared" si="0"/>
        <v>0</v>
      </c>
      <c r="K13" s="299">
        <f t="shared" si="0"/>
        <v>44.83</v>
      </c>
      <c r="L13" s="300">
        <f t="shared" si="1"/>
        <v>720</v>
      </c>
      <c r="M13" s="301">
        <v>157</v>
      </c>
      <c r="N13" s="301">
        <v>515</v>
      </c>
      <c r="O13" s="302">
        <f t="shared" si="2"/>
        <v>80855</v>
      </c>
      <c r="P13" s="302">
        <f t="shared" si="3"/>
        <v>58215600</v>
      </c>
      <c r="Q13" s="302">
        <f t="shared" si="4"/>
        <v>58215600</v>
      </c>
      <c r="R13" s="303">
        <f t="shared" si="5"/>
        <v>1</v>
      </c>
      <c r="S13" s="303">
        <v>0.9</v>
      </c>
    </row>
    <row r="14" spans="1:19">
      <c r="A14" s="281">
        <v>12</v>
      </c>
      <c r="B14" s="283" t="s">
        <v>714</v>
      </c>
      <c r="C14" s="281" t="s">
        <v>1254</v>
      </c>
      <c r="D14" s="293">
        <f>SUMIF('TRIP-WR-II'!$C$6:$C$219,B14,'TRIP-WR-II'!$J$6:$J$219)</f>
        <v>0</v>
      </c>
      <c r="E14" s="293">
        <f>SUMIF('TRIP-WR-II'!$C$6:$C$219,B14,'TRIP-WR-II'!$K$6:$K$219)</f>
        <v>0.3611111111111111</v>
      </c>
      <c r="F14" s="293">
        <f>SUMIF('TRIP-WR-II'!$C$6:$C$219,B14,'TRIP-WR-II'!$L$6:$L$219)</f>
        <v>0</v>
      </c>
      <c r="G14" s="293">
        <f>SUMIF('TRIP-WR-II'!$C$6:$C$219,B14,'TRIP-WR-II'!$M$6:$M$219)</f>
        <v>0</v>
      </c>
      <c r="H14" s="299">
        <f t="shared" si="0"/>
        <v>0</v>
      </c>
      <c r="I14" s="299">
        <f t="shared" si="0"/>
        <v>8.67</v>
      </c>
      <c r="J14" s="299">
        <f t="shared" si="0"/>
        <v>0</v>
      </c>
      <c r="K14" s="299">
        <f t="shared" si="0"/>
        <v>0</v>
      </c>
      <c r="L14" s="300">
        <f t="shared" si="1"/>
        <v>711.33</v>
      </c>
      <c r="M14" s="301">
        <v>21</v>
      </c>
      <c r="N14" s="301">
        <v>515</v>
      </c>
      <c r="O14" s="302">
        <f t="shared" si="2"/>
        <v>10815</v>
      </c>
      <c r="P14" s="302">
        <f t="shared" si="3"/>
        <v>7693033.9500000002</v>
      </c>
      <c r="Q14" s="302">
        <f t="shared" si="4"/>
        <v>7693033.9500000002</v>
      </c>
      <c r="R14" s="303">
        <f t="shared" si="5"/>
        <v>1</v>
      </c>
      <c r="S14" s="303">
        <v>0.9</v>
      </c>
    </row>
    <row r="15" spans="1:19">
      <c r="A15" s="281">
        <v>13</v>
      </c>
      <c r="B15" s="283" t="s">
        <v>395</v>
      </c>
      <c r="C15" s="281" t="s">
        <v>1254</v>
      </c>
      <c r="D15" s="293">
        <f>SUMIF('TRIP-WR-II'!$C$6:$C$219,B15,'TRIP-WR-II'!$J$6:$J$219)</f>
        <v>0.22430555555555565</v>
      </c>
      <c r="E15" s="293">
        <f>SUMIF('TRIP-WR-II'!$C$6:$C$219,B15,'TRIP-WR-II'!$K$6:$K$219)</f>
        <v>3.819444444444442E-2</v>
      </c>
      <c r="F15" s="293">
        <f>SUMIF('TRIP-WR-II'!$C$6:$C$219,B15,'TRIP-WR-II'!$L$6:$L$219)</f>
        <v>0</v>
      </c>
      <c r="G15" s="293">
        <f>SUMIF('TRIP-WR-II'!$C$6:$C$219,B15,'TRIP-WR-II'!$M$6:$M$219)</f>
        <v>0</v>
      </c>
      <c r="H15" s="299">
        <f t="shared" si="0"/>
        <v>5.38</v>
      </c>
      <c r="I15" s="299">
        <f t="shared" si="0"/>
        <v>0.92</v>
      </c>
      <c r="J15" s="299">
        <f t="shared" si="0"/>
        <v>0</v>
      </c>
      <c r="K15" s="299">
        <f t="shared" si="0"/>
        <v>0</v>
      </c>
      <c r="L15" s="300">
        <f t="shared" si="1"/>
        <v>719.08</v>
      </c>
      <c r="M15" s="301">
        <v>376</v>
      </c>
      <c r="N15" s="301">
        <v>438.86036737699743</v>
      </c>
      <c r="O15" s="302">
        <f t="shared" si="2"/>
        <v>165011.49813375104</v>
      </c>
      <c r="P15" s="302">
        <f t="shared" si="3"/>
        <v>117768706.21805812</v>
      </c>
      <c r="Q15" s="302">
        <f t="shared" si="4"/>
        <v>118656468.07801771</v>
      </c>
      <c r="R15" s="303">
        <f t="shared" si="5"/>
        <v>0.99251821772264559</v>
      </c>
      <c r="S15" s="303">
        <v>0.9</v>
      </c>
    </row>
    <row r="16" spans="1:19">
      <c r="A16" s="281">
        <v>14</v>
      </c>
      <c r="B16" s="283" t="s">
        <v>910</v>
      </c>
      <c r="C16" s="281" t="s">
        <v>1254</v>
      </c>
      <c r="D16" s="293">
        <f>SUMIF('TRIP-WR-II'!$C$6:$C$219,B16,'TRIP-WR-II'!$J$6:$J$219)</f>
        <v>0.25624999999999998</v>
      </c>
      <c r="E16" s="293">
        <f>SUMIF('TRIP-WR-II'!$C$6:$C$219,B16,'TRIP-WR-II'!$K$6:$K$219)</f>
        <v>0</v>
      </c>
      <c r="F16" s="293">
        <f>SUMIF('TRIP-WR-II'!$C$6:$C$219,B16,'TRIP-WR-II'!$L$6:$L$219)</f>
        <v>0</v>
      </c>
      <c r="G16" s="293">
        <f>SUMIF('TRIP-WR-II'!$C$6:$C$219,B16,'TRIP-WR-II'!$M$6:$M$219)</f>
        <v>0</v>
      </c>
      <c r="H16" s="299">
        <f t="shared" si="0"/>
        <v>6.15</v>
      </c>
      <c r="I16" s="299">
        <f t="shared" si="0"/>
        <v>0</v>
      </c>
      <c r="J16" s="299">
        <f t="shared" si="0"/>
        <v>0</v>
      </c>
      <c r="K16" s="299">
        <f t="shared" si="0"/>
        <v>0</v>
      </c>
      <c r="L16" s="300">
        <f t="shared" si="1"/>
        <v>720</v>
      </c>
      <c r="M16" s="301">
        <v>389</v>
      </c>
      <c r="N16" s="301">
        <v>353.30732045330677</v>
      </c>
      <c r="O16" s="302">
        <f t="shared" si="2"/>
        <v>137436.54765633633</v>
      </c>
      <c r="P16" s="302">
        <f t="shared" si="3"/>
        <v>98109079.54447569</v>
      </c>
      <c r="Q16" s="302">
        <f t="shared" si="4"/>
        <v>98954314.312562168</v>
      </c>
      <c r="R16" s="303">
        <f t="shared" si="5"/>
        <v>0.99145833333333322</v>
      </c>
      <c r="S16" s="303">
        <v>0.9</v>
      </c>
    </row>
    <row r="17" spans="1:19">
      <c r="A17" s="281">
        <v>15</v>
      </c>
      <c r="B17" s="282" t="s">
        <v>932</v>
      </c>
      <c r="C17" s="281" t="s">
        <v>1254</v>
      </c>
      <c r="D17" s="293">
        <f>SUMIF('TRIP-WR-II'!$C$6:$C$219,B17,'TRIP-WR-II'!$J$6:$J$219)</f>
        <v>0</v>
      </c>
      <c r="E17" s="293">
        <f>SUMIF('TRIP-WR-II'!$C$6:$C$219,B17,'TRIP-WR-II'!$K$6:$K$219)</f>
        <v>0</v>
      </c>
      <c r="F17" s="293">
        <f>SUMIF('TRIP-WR-II'!$C$6:$C$219,B17,'TRIP-WR-II'!$L$6:$L$219)</f>
        <v>0</v>
      </c>
      <c r="G17" s="293">
        <f>SUMIF('TRIP-WR-II'!$C$6:$C$219,B17,'TRIP-WR-II'!$M$6:$M$219)</f>
        <v>0.9965277777777779</v>
      </c>
      <c r="H17" s="299">
        <f t="shared" si="0"/>
        <v>0</v>
      </c>
      <c r="I17" s="299">
        <f t="shared" si="0"/>
        <v>0</v>
      </c>
      <c r="J17" s="299">
        <f t="shared" si="0"/>
        <v>0</v>
      </c>
      <c r="K17" s="299">
        <f t="shared" si="0"/>
        <v>23.92</v>
      </c>
      <c r="L17" s="300">
        <f t="shared" si="1"/>
        <v>720</v>
      </c>
      <c r="M17" s="301">
        <v>234</v>
      </c>
      <c r="N17" s="301">
        <v>282.82204091406828</v>
      </c>
      <c r="O17" s="302">
        <f t="shared" si="2"/>
        <v>66180.357573891975</v>
      </c>
      <c r="P17" s="302">
        <f t="shared" si="3"/>
        <v>47649857.453202225</v>
      </c>
      <c r="Q17" s="302">
        <f t="shared" si="4"/>
        <v>47649857.453202225</v>
      </c>
      <c r="R17" s="303">
        <f t="shared" si="5"/>
        <v>1</v>
      </c>
      <c r="S17" s="303">
        <v>0.9</v>
      </c>
    </row>
    <row r="18" spans="1:19">
      <c r="A18" s="281">
        <v>16</v>
      </c>
      <c r="B18" s="282" t="s">
        <v>237</v>
      </c>
      <c r="C18" s="281" t="s">
        <v>1254</v>
      </c>
      <c r="D18" s="293">
        <f>SUMIF('TRIP-WR-II'!$C$6:$C$219,B18,'TRIP-WR-II'!$J$6:$J$219)</f>
        <v>0</v>
      </c>
      <c r="E18" s="293">
        <f>SUMIF('TRIP-WR-II'!$C$6:$C$219,B18,'TRIP-WR-II'!$K$6:$K$219)</f>
        <v>0</v>
      </c>
      <c r="F18" s="293">
        <f>SUMIF('TRIP-WR-II'!$C$6:$C$219,B18,'TRIP-WR-II'!$L$6:$L$219)</f>
        <v>0</v>
      </c>
      <c r="G18" s="293">
        <f>SUMIF('TRIP-WR-II'!$C$6:$C$219,B18,'TRIP-WR-II'!$M$6:$M$219)</f>
        <v>0.8979166666666667</v>
      </c>
      <c r="H18" s="299">
        <f t="shared" si="0"/>
        <v>0</v>
      </c>
      <c r="I18" s="299">
        <f t="shared" si="0"/>
        <v>0</v>
      </c>
      <c r="J18" s="299">
        <f t="shared" si="0"/>
        <v>0</v>
      </c>
      <c r="K18" s="299">
        <f t="shared" si="0"/>
        <v>21.55</v>
      </c>
      <c r="L18" s="300">
        <f t="shared" si="1"/>
        <v>720</v>
      </c>
      <c r="M18" s="301">
        <v>234</v>
      </c>
      <c r="N18" s="301">
        <v>282.82204091406828</v>
      </c>
      <c r="O18" s="302">
        <f t="shared" si="2"/>
        <v>66180.357573891975</v>
      </c>
      <c r="P18" s="302">
        <f t="shared" si="3"/>
        <v>47649857.453202225</v>
      </c>
      <c r="Q18" s="302">
        <f t="shared" si="4"/>
        <v>47649857.453202225</v>
      </c>
      <c r="R18" s="303">
        <f t="shared" si="5"/>
        <v>1</v>
      </c>
      <c r="S18" s="303">
        <v>0.9</v>
      </c>
    </row>
    <row r="19" spans="1:19">
      <c r="A19" s="281">
        <v>17</v>
      </c>
      <c r="B19" s="282" t="s">
        <v>794</v>
      </c>
      <c r="C19" s="281" t="s">
        <v>1254</v>
      </c>
      <c r="D19" s="293">
        <f>SUMIF('TRIP-WR-II'!$C$6:$C$219,B19,'TRIP-WR-II'!$J$6:$J$219)</f>
        <v>0</v>
      </c>
      <c r="E19" s="293">
        <f>SUMIF('TRIP-WR-II'!$C$6:$C$219,B19,'TRIP-WR-II'!$K$6:$K$219)</f>
        <v>0</v>
      </c>
      <c r="F19" s="293">
        <f>SUMIF('TRIP-WR-II'!$C$6:$C$219,B19,'TRIP-WR-II'!$L$6:$L$219)</f>
        <v>0</v>
      </c>
      <c r="G19" s="293">
        <f>SUMIF('TRIP-WR-II'!$C$6:$C$219,B19,'TRIP-WR-II'!$M$6:$M$219)</f>
        <v>2.5090277777777779</v>
      </c>
      <c r="H19" s="299">
        <f t="shared" si="0"/>
        <v>0</v>
      </c>
      <c r="I19" s="299">
        <f t="shared" si="0"/>
        <v>0</v>
      </c>
      <c r="J19" s="299">
        <f t="shared" si="0"/>
        <v>0</v>
      </c>
      <c r="K19" s="299">
        <f t="shared" si="0"/>
        <v>60.22</v>
      </c>
      <c r="L19" s="300">
        <f t="shared" si="1"/>
        <v>720</v>
      </c>
      <c r="M19" s="301">
        <v>196.64</v>
      </c>
      <c r="N19" s="301">
        <v>393.71299339661368</v>
      </c>
      <c r="O19" s="302">
        <f t="shared" si="2"/>
        <v>77419.723021510115</v>
      </c>
      <c r="P19" s="302">
        <f t="shared" si="3"/>
        <v>55742200.575487286</v>
      </c>
      <c r="Q19" s="302">
        <f t="shared" si="4"/>
        <v>55742200.575487286</v>
      </c>
      <c r="R19" s="303">
        <f t="shared" si="5"/>
        <v>1</v>
      </c>
      <c r="S19" s="303">
        <v>0.9</v>
      </c>
    </row>
    <row r="20" spans="1:19">
      <c r="A20" s="281">
        <v>18</v>
      </c>
      <c r="B20" s="282" t="s">
        <v>235</v>
      </c>
      <c r="C20" s="281" t="s">
        <v>1254</v>
      </c>
      <c r="D20" s="293">
        <f>SUMIF('TRIP-WR-II'!$C$6:$C$219,B20,'TRIP-WR-II'!$J$6:$J$219)</f>
        <v>0</v>
      </c>
      <c r="E20" s="293">
        <f>SUMIF('TRIP-WR-II'!$C$6:$C$219,B20,'TRIP-WR-II'!$K$6:$K$219)</f>
        <v>0</v>
      </c>
      <c r="F20" s="293">
        <f>SUMIF('TRIP-WR-II'!$C$6:$C$219,B20,'TRIP-WR-II'!$L$6:$L$219)</f>
        <v>0</v>
      </c>
      <c r="G20" s="293">
        <f>SUMIF('TRIP-WR-II'!$C$6:$C$219,B20,'TRIP-WR-II'!$M$6:$M$219)</f>
        <v>0</v>
      </c>
      <c r="H20" s="299">
        <f t="shared" si="0"/>
        <v>0</v>
      </c>
      <c r="I20" s="299">
        <f t="shared" si="0"/>
        <v>0</v>
      </c>
      <c r="J20" s="299">
        <f t="shared" si="0"/>
        <v>0</v>
      </c>
      <c r="K20" s="299">
        <f t="shared" si="0"/>
        <v>0</v>
      </c>
      <c r="L20" s="300">
        <f t="shared" si="1"/>
        <v>720</v>
      </c>
      <c r="M20" s="301">
        <v>196.64</v>
      </c>
      <c r="N20" s="301">
        <v>515</v>
      </c>
      <c r="O20" s="302">
        <f t="shared" si="2"/>
        <v>101269.59999999999</v>
      </c>
      <c r="P20" s="302">
        <f t="shared" si="3"/>
        <v>72914112</v>
      </c>
      <c r="Q20" s="302">
        <f t="shared" si="4"/>
        <v>72914112</v>
      </c>
      <c r="R20" s="303">
        <f t="shared" si="5"/>
        <v>1</v>
      </c>
      <c r="S20" s="303">
        <v>0.9</v>
      </c>
    </row>
    <row r="21" spans="1:19">
      <c r="A21" s="281">
        <v>19</v>
      </c>
      <c r="B21" s="282" t="s">
        <v>421</v>
      </c>
      <c r="C21" s="281" t="s">
        <v>1254</v>
      </c>
      <c r="D21" s="293">
        <f>SUMIF('TRIP-WR-II'!$C$6:$C$219,B21,'TRIP-WR-II'!$J$6:$J$219)</f>
        <v>0.56319444444444444</v>
      </c>
      <c r="E21" s="293">
        <f>SUMIF('TRIP-WR-II'!$C$6:$C$219,B21,'TRIP-WR-II'!$K$6:$K$219)</f>
        <v>2.0138888888888928E-2</v>
      </c>
      <c r="F21" s="293">
        <f>SUMIF('TRIP-WR-II'!$C$6:$C$219,B21,'TRIP-WR-II'!$L$6:$L$219)</f>
        <v>0</v>
      </c>
      <c r="G21" s="293">
        <f>SUMIF('TRIP-WR-II'!$C$6:$C$219,B21,'TRIP-WR-II'!$M$6:$M$219)</f>
        <v>0</v>
      </c>
      <c r="H21" s="299">
        <f t="shared" si="0"/>
        <v>13.52</v>
      </c>
      <c r="I21" s="299">
        <f t="shared" si="0"/>
        <v>0.48</v>
      </c>
      <c r="J21" s="299">
        <f t="shared" si="0"/>
        <v>0</v>
      </c>
      <c r="K21" s="299">
        <f t="shared" si="0"/>
        <v>0</v>
      </c>
      <c r="L21" s="300">
        <f t="shared" si="1"/>
        <v>719.52</v>
      </c>
      <c r="M21" s="301">
        <v>261.77999999999997</v>
      </c>
      <c r="N21" s="301">
        <v>315.66684728454209</v>
      </c>
      <c r="O21" s="302">
        <f t="shared" si="2"/>
        <v>82635.267282147412</v>
      </c>
      <c r="P21" s="302">
        <f t="shared" si="3"/>
        <v>58340498.701196074</v>
      </c>
      <c r="Q21" s="302">
        <f t="shared" si="4"/>
        <v>59457727.514850706</v>
      </c>
      <c r="R21" s="303">
        <f t="shared" si="5"/>
        <v>0.98120969535245717</v>
      </c>
      <c r="S21" s="303">
        <v>0.9</v>
      </c>
    </row>
    <row r="22" spans="1:19">
      <c r="A22" s="281">
        <v>20</v>
      </c>
      <c r="B22" s="282" t="s">
        <v>1064</v>
      </c>
      <c r="C22" s="281" t="s">
        <v>1254</v>
      </c>
      <c r="D22" s="293">
        <f>SUMIF('TRIP-WR-II'!$C$6:$C$219,B22,'TRIP-WR-II'!$J$6:$J$219)</f>
        <v>0</v>
      </c>
      <c r="E22" s="293">
        <f>SUMIF('TRIP-WR-II'!$C$6:$C$219,B22,'TRIP-WR-II'!$K$6:$K$219)</f>
        <v>0</v>
      </c>
      <c r="F22" s="293">
        <f>SUMIF('TRIP-WR-II'!$C$6:$C$219,B22,'TRIP-WR-II'!$L$6:$L$219)</f>
        <v>0</v>
      </c>
      <c r="G22" s="293">
        <f>SUMIF('TRIP-WR-II'!$C$6:$C$219,B22,'TRIP-WR-II'!$M$6:$M$219)</f>
        <v>0</v>
      </c>
      <c r="H22" s="299">
        <f t="shared" si="0"/>
        <v>0</v>
      </c>
      <c r="I22" s="299">
        <f t="shared" si="0"/>
        <v>0</v>
      </c>
      <c r="J22" s="299">
        <f t="shared" si="0"/>
        <v>0</v>
      </c>
      <c r="K22" s="299">
        <f t="shared" si="0"/>
        <v>0</v>
      </c>
      <c r="L22" s="300">
        <f t="shared" si="1"/>
        <v>720</v>
      </c>
      <c r="M22" s="301">
        <v>261.77999999999997</v>
      </c>
      <c r="N22" s="301">
        <v>315.66684728454209</v>
      </c>
      <c r="O22" s="302">
        <f t="shared" si="2"/>
        <v>82635.267282147412</v>
      </c>
      <c r="P22" s="302">
        <f t="shared" si="3"/>
        <v>59497392.443146139</v>
      </c>
      <c r="Q22" s="302">
        <f t="shared" si="4"/>
        <v>59497392.443146139</v>
      </c>
      <c r="R22" s="303">
        <f t="shared" si="5"/>
        <v>1</v>
      </c>
      <c r="S22" s="303">
        <v>0.9</v>
      </c>
    </row>
    <row r="23" spans="1:19">
      <c r="A23" s="281">
        <v>21</v>
      </c>
      <c r="B23" s="282" t="s">
        <v>1065</v>
      </c>
      <c r="C23" s="281" t="s">
        <v>1254</v>
      </c>
      <c r="D23" s="293">
        <f>SUMIF('TRIP-WR-II'!$C$6:$C$219,B23,'TRIP-WR-II'!$J$6:$J$219)</f>
        <v>0</v>
      </c>
      <c r="E23" s="293">
        <f>SUMIF('TRIP-WR-II'!$C$6:$C$219,B23,'TRIP-WR-II'!$K$6:$K$219)</f>
        <v>0</v>
      </c>
      <c r="F23" s="293">
        <f>SUMIF('TRIP-WR-II'!$C$6:$C$219,B23,'TRIP-WR-II'!$L$6:$L$219)</f>
        <v>0</v>
      </c>
      <c r="G23" s="293">
        <f>SUMIF('TRIP-WR-II'!$C$6:$C$219,B23,'TRIP-WR-II'!$M$6:$M$219)</f>
        <v>0</v>
      </c>
      <c r="H23" s="299">
        <f t="shared" si="0"/>
        <v>0</v>
      </c>
      <c r="I23" s="299">
        <f t="shared" si="0"/>
        <v>0</v>
      </c>
      <c r="J23" s="299">
        <f t="shared" si="0"/>
        <v>0</v>
      </c>
      <c r="K23" s="299">
        <f t="shared" si="0"/>
        <v>0</v>
      </c>
      <c r="L23" s="300">
        <f t="shared" si="1"/>
        <v>720</v>
      </c>
      <c r="M23" s="301">
        <v>57</v>
      </c>
      <c r="N23" s="301">
        <v>515</v>
      </c>
      <c r="O23" s="302">
        <f t="shared" si="2"/>
        <v>29355</v>
      </c>
      <c r="P23" s="302">
        <f t="shared" si="3"/>
        <v>21135600</v>
      </c>
      <c r="Q23" s="302">
        <f t="shared" si="4"/>
        <v>21135600</v>
      </c>
      <c r="R23" s="303">
        <f t="shared" si="5"/>
        <v>1</v>
      </c>
      <c r="S23" s="303">
        <v>0.9</v>
      </c>
    </row>
    <row r="24" spans="1:19">
      <c r="A24" s="281">
        <v>22</v>
      </c>
      <c r="B24" s="282" t="s">
        <v>1066</v>
      </c>
      <c r="C24" s="281" t="s">
        <v>1254</v>
      </c>
      <c r="D24" s="293">
        <f>SUMIF('TRIP-WR-II'!$C$6:$C$219,B24,'TRIP-WR-II'!$J$6:$J$219)</f>
        <v>0</v>
      </c>
      <c r="E24" s="293">
        <f>SUMIF('TRIP-WR-II'!$C$6:$C$219,B24,'TRIP-WR-II'!$K$6:$K$219)</f>
        <v>0</v>
      </c>
      <c r="F24" s="293">
        <f>SUMIF('TRIP-WR-II'!$C$6:$C$219,B24,'TRIP-WR-II'!$L$6:$L$219)</f>
        <v>0</v>
      </c>
      <c r="G24" s="293">
        <f>SUMIF('TRIP-WR-II'!$C$6:$C$219,B24,'TRIP-WR-II'!$M$6:$M$219)</f>
        <v>0</v>
      </c>
      <c r="H24" s="299">
        <f t="shared" si="0"/>
        <v>0</v>
      </c>
      <c r="I24" s="299">
        <f t="shared" si="0"/>
        <v>0</v>
      </c>
      <c r="J24" s="299">
        <f t="shared" si="0"/>
        <v>0</v>
      </c>
      <c r="K24" s="299">
        <f t="shared" si="0"/>
        <v>0</v>
      </c>
      <c r="L24" s="300">
        <f t="shared" si="1"/>
        <v>720</v>
      </c>
      <c r="M24" s="301">
        <v>110</v>
      </c>
      <c r="N24" s="301">
        <v>515</v>
      </c>
      <c r="O24" s="302">
        <f t="shared" si="2"/>
        <v>56650</v>
      </c>
      <c r="P24" s="302">
        <f t="shared" si="3"/>
        <v>40788000</v>
      </c>
      <c r="Q24" s="302">
        <f t="shared" si="4"/>
        <v>40788000</v>
      </c>
      <c r="R24" s="303">
        <f t="shared" si="5"/>
        <v>1</v>
      </c>
      <c r="S24" s="303">
        <v>0.9</v>
      </c>
    </row>
    <row r="25" spans="1:19">
      <c r="A25" s="281">
        <v>23</v>
      </c>
      <c r="B25" s="282" t="s">
        <v>1042</v>
      </c>
      <c r="C25" s="281" t="s">
        <v>1254</v>
      </c>
      <c r="D25" s="293">
        <f>SUMIF('TRIP-WR-II'!$C$6:$C$219,B25,'TRIP-WR-II'!$J$6:$J$219)</f>
        <v>0</v>
      </c>
      <c r="E25" s="293">
        <f>SUMIF('TRIP-WR-II'!$C$6:$C$219,B25,'TRIP-WR-II'!$K$6:$K$219)</f>
        <v>0</v>
      </c>
      <c r="F25" s="293">
        <f>SUMIF('TRIP-WR-II'!$C$6:$C$219,B25,'TRIP-WR-II'!$L$6:$L$219)</f>
        <v>0</v>
      </c>
      <c r="G25" s="293">
        <f>SUMIF('TRIP-WR-II'!$C$6:$C$219,B25,'TRIP-WR-II'!$M$6:$M$219)</f>
        <v>0.53819444444444442</v>
      </c>
      <c r="H25" s="299">
        <f t="shared" si="0"/>
        <v>0</v>
      </c>
      <c r="I25" s="299">
        <f t="shared" si="0"/>
        <v>0</v>
      </c>
      <c r="J25" s="299">
        <f t="shared" si="0"/>
        <v>0</v>
      </c>
      <c r="K25" s="299">
        <f t="shared" si="0"/>
        <v>12.92</v>
      </c>
      <c r="L25" s="300">
        <f t="shared" si="1"/>
        <v>720</v>
      </c>
      <c r="M25" s="301">
        <v>13</v>
      </c>
      <c r="N25" s="301">
        <v>515</v>
      </c>
      <c r="O25" s="302">
        <f t="shared" si="2"/>
        <v>6695</v>
      </c>
      <c r="P25" s="302">
        <f t="shared" si="3"/>
        <v>4820400</v>
      </c>
      <c r="Q25" s="302">
        <f t="shared" si="4"/>
        <v>4820400</v>
      </c>
      <c r="R25" s="303">
        <f t="shared" si="5"/>
        <v>1</v>
      </c>
      <c r="S25" s="303">
        <v>0.9</v>
      </c>
    </row>
    <row r="26" spans="1:19">
      <c r="A26" s="281">
        <v>24</v>
      </c>
      <c r="B26" s="282" t="s">
        <v>799</v>
      </c>
      <c r="C26" s="281" t="s">
        <v>1254</v>
      </c>
      <c r="D26" s="293">
        <f>SUMIF('TRIP-WR-II'!$C$6:$C$219,B26,'TRIP-WR-II'!$J$6:$J$219)</f>
        <v>0</v>
      </c>
      <c r="E26" s="293">
        <f>SUMIF('TRIP-WR-II'!$C$6:$C$219,B26,'TRIP-WR-II'!$K$6:$K$219)</f>
        <v>0</v>
      </c>
      <c r="F26" s="293">
        <f>SUMIF('TRIP-WR-II'!$C$6:$C$219,B26,'TRIP-WR-II'!$L$6:$L$219)</f>
        <v>0</v>
      </c>
      <c r="G26" s="293">
        <f>SUMIF('TRIP-WR-II'!$C$6:$C$219,B26,'TRIP-WR-II'!$M$6:$M$219)</f>
        <v>0.26111111111111118</v>
      </c>
      <c r="H26" s="299">
        <f t="shared" si="0"/>
        <v>0</v>
      </c>
      <c r="I26" s="299">
        <f t="shared" si="0"/>
        <v>0</v>
      </c>
      <c r="J26" s="299">
        <f t="shared" si="0"/>
        <v>0</v>
      </c>
      <c r="K26" s="299">
        <f t="shared" si="0"/>
        <v>6.27</v>
      </c>
      <c r="L26" s="300">
        <f t="shared" si="1"/>
        <v>720</v>
      </c>
      <c r="M26" s="301">
        <v>13</v>
      </c>
      <c r="N26" s="301">
        <v>132</v>
      </c>
      <c r="O26" s="302">
        <f t="shared" si="2"/>
        <v>1716</v>
      </c>
      <c r="P26" s="302">
        <f t="shared" si="3"/>
        <v>1235520</v>
      </c>
      <c r="Q26" s="302">
        <f t="shared" si="4"/>
        <v>1235520</v>
      </c>
      <c r="R26" s="303">
        <f t="shared" si="5"/>
        <v>1</v>
      </c>
      <c r="S26" s="303">
        <v>0.9</v>
      </c>
    </row>
    <row r="27" spans="1:19">
      <c r="A27" s="281">
        <v>25</v>
      </c>
      <c r="B27" s="282" t="s">
        <v>808</v>
      </c>
      <c r="C27" s="281" t="s">
        <v>1254</v>
      </c>
      <c r="D27" s="293">
        <f>SUMIF('TRIP-WR-II'!$C$6:$C$219,B27,'TRIP-WR-II'!$J$6:$J$219)</f>
        <v>0</v>
      </c>
      <c r="E27" s="293">
        <f>SUMIF('TRIP-WR-II'!$C$6:$C$219,B27,'TRIP-WR-II'!$K$6:$K$219)</f>
        <v>6.8750000000000089E-2</v>
      </c>
      <c r="F27" s="293">
        <f>SUMIF('TRIP-WR-II'!$C$6:$C$219,B27,'TRIP-WR-II'!$L$6:$L$219)</f>
        <v>0</v>
      </c>
      <c r="G27" s="293">
        <f>SUMIF('TRIP-WR-II'!$C$6:$C$219,B27,'TRIP-WR-II'!$M$6:$M$219)</f>
        <v>0.16250000000000009</v>
      </c>
      <c r="H27" s="299">
        <f t="shared" si="0"/>
        <v>0</v>
      </c>
      <c r="I27" s="299">
        <f t="shared" si="0"/>
        <v>1.65</v>
      </c>
      <c r="J27" s="299">
        <f t="shared" si="0"/>
        <v>0</v>
      </c>
      <c r="K27" s="299">
        <f t="shared" si="0"/>
        <v>3.9</v>
      </c>
      <c r="L27" s="300">
        <f t="shared" si="1"/>
        <v>718.35</v>
      </c>
      <c r="M27" s="301">
        <v>13</v>
      </c>
      <c r="N27" s="301">
        <v>132</v>
      </c>
      <c r="O27" s="302">
        <f t="shared" si="2"/>
        <v>1716</v>
      </c>
      <c r="P27" s="302">
        <f t="shared" si="3"/>
        <v>1232688.6000000001</v>
      </c>
      <c r="Q27" s="302">
        <f t="shared" si="4"/>
        <v>1232688.6000000001</v>
      </c>
      <c r="R27" s="303">
        <f t="shared" si="5"/>
        <v>1</v>
      </c>
      <c r="S27" s="303">
        <v>0.9</v>
      </c>
    </row>
    <row r="28" spans="1:19">
      <c r="A28" s="281">
        <v>26</v>
      </c>
      <c r="B28" s="282" t="s">
        <v>1067</v>
      </c>
      <c r="C28" s="281" t="s">
        <v>1254</v>
      </c>
      <c r="D28" s="293">
        <f>SUMIF('TRIP-WR-II'!$C$6:$C$219,B28,'TRIP-WR-II'!$J$6:$J$219)</f>
        <v>0</v>
      </c>
      <c r="E28" s="293">
        <f>SUMIF('TRIP-WR-II'!$C$6:$C$219,B28,'TRIP-WR-II'!$K$6:$K$219)</f>
        <v>0</v>
      </c>
      <c r="F28" s="293">
        <f>SUMIF('TRIP-WR-II'!$C$6:$C$219,B28,'TRIP-WR-II'!$L$6:$L$219)</f>
        <v>0</v>
      </c>
      <c r="G28" s="293">
        <f>SUMIF('TRIP-WR-II'!$C$6:$C$219,B28,'TRIP-WR-II'!$M$6:$M$219)</f>
        <v>0.63611111111111118</v>
      </c>
      <c r="H28" s="299">
        <f t="shared" si="0"/>
        <v>0</v>
      </c>
      <c r="I28" s="299">
        <f t="shared" si="0"/>
        <v>0</v>
      </c>
      <c r="J28" s="299">
        <f t="shared" si="0"/>
        <v>0</v>
      </c>
      <c r="K28" s="299">
        <f t="shared" si="0"/>
        <v>15.27</v>
      </c>
      <c r="L28" s="300">
        <f t="shared" si="1"/>
        <v>720</v>
      </c>
      <c r="M28" s="301">
        <v>58.15</v>
      </c>
      <c r="N28" s="301">
        <v>132</v>
      </c>
      <c r="O28" s="302">
        <f t="shared" si="2"/>
        <v>7675.8</v>
      </c>
      <c r="P28" s="302">
        <f t="shared" si="3"/>
        <v>5526576</v>
      </c>
      <c r="Q28" s="302">
        <f t="shared" si="4"/>
        <v>5526576</v>
      </c>
      <c r="R28" s="303">
        <f t="shared" si="5"/>
        <v>1</v>
      </c>
      <c r="S28" s="303">
        <v>0.9</v>
      </c>
    </row>
    <row r="29" spans="1:19">
      <c r="A29" s="281">
        <v>27</v>
      </c>
      <c r="B29" s="282" t="s">
        <v>1068</v>
      </c>
      <c r="C29" s="281" t="s">
        <v>1254</v>
      </c>
      <c r="D29" s="293">
        <f>SUMIF('TRIP-WR-II'!$C$6:$C$219,B29,'TRIP-WR-II'!$J$6:$J$219)</f>
        <v>0</v>
      </c>
      <c r="E29" s="293">
        <f>SUMIF('TRIP-WR-II'!$C$6:$C$219,B29,'TRIP-WR-II'!$K$6:$K$219)</f>
        <v>0</v>
      </c>
      <c r="F29" s="293">
        <f>SUMIF('TRIP-WR-II'!$C$6:$C$219,B29,'TRIP-WR-II'!$L$6:$L$219)</f>
        <v>0</v>
      </c>
      <c r="G29" s="293">
        <f>SUMIF('TRIP-WR-II'!$C$6:$C$219,B29,'TRIP-WR-II'!$M$6:$M$219)</f>
        <v>0</v>
      </c>
      <c r="H29" s="299">
        <f t="shared" si="0"/>
        <v>0</v>
      </c>
      <c r="I29" s="299">
        <f t="shared" si="0"/>
        <v>0</v>
      </c>
      <c r="J29" s="299">
        <f t="shared" si="0"/>
        <v>0</v>
      </c>
      <c r="K29" s="299">
        <f t="shared" si="0"/>
        <v>0</v>
      </c>
      <c r="L29" s="300">
        <f t="shared" si="1"/>
        <v>720</v>
      </c>
      <c r="M29" s="301">
        <v>58.15</v>
      </c>
      <c r="N29" s="301">
        <v>132</v>
      </c>
      <c r="O29" s="302">
        <f t="shared" si="2"/>
        <v>7675.8</v>
      </c>
      <c r="P29" s="302">
        <f t="shared" si="3"/>
        <v>5526576</v>
      </c>
      <c r="Q29" s="302">
        <f t="shared" si="4"/>
        <v>5526576</v>
      </c>
      <c r="R29" s="303">
        <f t="shared" si="5"/>
        <v>1</v>
      </c>
      <c r="S29" s="303">
        <v>0.9</v>
      </c>
    </row>
    <row r="30" spans="1:19">
      <c r="A30" s="281">
        <v>28</v>
      </c>
      <c r="B30" s="282" t="s">
        <v>1069</v>
      </c>
      <c r="C30" s="281" t="s">
        <v>1254</v>
      </c>
      <c r="D30" s="293">
        <f>SUMIF('TRIP-WR-II'!$C$6:$C$219,B30,'TRIP-WR-II'!$J$6:$J$219)</f>
        <v>0</v>
      </c>
      <c r="E30" s="293">
        <f>SUMIF('TRIP-WR-II'!$C$6:$C$219,B30,'TRIP-WR-II'!$K$6:$K$219)</f>
        <v>0</v>
      </c>
      <c r="F30" s="293">
        <f>SUMIF('TRIP-WR-II'!$C$6:$C$219,B30,'TRIP-WR-II'!$L$6:$L$219)</f>
        <v>0</v>
      </c>
      <c r="G30" s="293">
        <f>SUMIF('TRIP-WR-II'!$C$6:$C$219,B30,'TRIP-WR-II'!$M$6:$M$219)</f>
        <v>0</v>
      </c>
      <c r="H30" s="299">
        <f t="shared" si="0"/>
        <v>0</v>
      </c>
      <c r="I30" s="299">
        <f t="shared" si="0"/>
        <v>0</v>
      </c>
      <c r="J30" s="299">
        <f t="shared" si="0"/>
        <v>0</v>
      </c>
      <c r="K30" s="299">
        <f t="shared" si="0"/>
        <v>0</v>
      </c>
      <c r="L30" s="300">
        <f t="shared" si="1"/>
        <v>720</v>
      </c>
      <c r="M30" s="301">
        <v>31.33</v>
      </c>
      <c r="N30" s="301">
        <v>132</v>
      </c>
      <c r="O30" s="302">
        <f t="shared" si="2"/>
        <v>4135.5599999999995</v>
      </c>
      <c r="P30" s="302">
        <f t="shared" si="3"/>
        <v>2977603.1999999997</v>
      </c>
      <c r="Q30" s="302">
        <f t="shared" si="4"/>
        <v>2977603.1999999997</v>
      </c>
      <c r="R30" s="303">
        <f t="shared" si="5"/>
        <v>1</v>
      </c>
      <c r="S30" s="303">
        <v>0.9</v>
      </c>
    </row>
    <row r="31" spans="1:19">
      <c r="A31" s="281">
        <v>29</v>
      </c>
      <c r="B31" s="282" t="s">
        <v>1070</v>
      </c>
      <c r="C31" s="281" t="s">
        <v>1254</v>
      </c>
      <c r="D31" s="293">
        <f>SUMIF('TRIP-WR-II'!$C$6:$C$219,B31,'TRIP-WR-II'!$J$6:$J$219)</f>
        <v>0</v>
      </c>
      <c r="E31" s="293">
        <f>SUMIF('TRIP-WR-II'!$C$6:$C$219,B31,'TRIP-WR-II'!$K$6:$K$219)</f>
        <v>0</v>
      </c>
      <c r="F31" s="293">
        <f>SUMIF('TRIP-WR-II'!$C$6:$C$219,B31,'TRIP-WR-II'!$L$6:$L$219)</f>
        <v>0</v>
      </c>
      <c r="G31" s="293">
        <f>SUMIF('TRIP-WR-II'!$C$6:$C$219,B31,'TRIP-WR-II'!$M$6:$M$219)</f>
        <v>0</v>
      </c>
      <c r="H31" s="299">
        <f t="shared" si="0"/>
        <v>0</v>
      </c>
      <c r="I31" s="299">
        <f t="shared" si="0"/>
        <v>0</v>
      </c>
      <c r="J31" s="299">
        <f t="shared" si="0"/>
        <v>0</v>
      </c>
      <c r="K31" s="299">
        <f t="shared" si="0"/>
        <v>0</v>
      </c>
      <c r="L31" s="300">
        <f t="shared" si="1"/>
        <v>720</v>
      </c>
      <c r="M31" s="301">
        <v>31.33</v>
      </c>
      <c r="N31" s="301">
        <v>132</v>
      </c>
      <c r="O31" s="302">
        <f t="shared" si="2"/>
        <v>4135.5599999999995</v>
      </c>
      <c r="P31" s="302">
        <f t="shared" si="3"/>
        <v>2977603.1999999997</v>
      </c>
      <c r="Q31" s="302">
        <f t="shared" si="4"/>
        <v>2977603.1999999997</v>
      </c>
      <c r="R31" s="303">
        <f t="shared" si="5"/>
        <v>1</v>
      </c>
      <c r="S31" s="303">
        <v>0.9</v>
      </c>
    </row>
    <row r="32" spans="1:19">
      <c r="A32" s="281">
        <v>30</v>
      </c>
      <c r="B32" s="282" t="s">
        <v>1071</v>
      </c>
      <c r="C32" s="281" t="s">
        <v>1254</v>
      </c>
      <c r="D32" s="293">
        <f>SUMIF('TRIP-WR-II'!$C$6:$C$219,B32,'TRIP-WR-II'!$J$6:$J$219)</f>
        <v>0</v>
      </c>
      <c r="E32" s="293">
        <f>SUMIF('TRIP-WR-II'!$C$6:$C$219,B32,'TRIP-WR-II'!$K$6:$K$219)</f>
        <v>0</v>
      </c>
      <c r="F32" s="293">
        <f>SUMIF('TRIP-WR-II'!$C$6:$C$219,B32,'TRIP-WR-II'!$L$6:$L$219)</f>
        <v>0</v>
      </c>
      <c r="G32" s="293">
        <f>SUMIF('TRIP-WR-II'!$C$6:$C$219,B32,'TRIP-WR-II'!$M$6:$M$219)</f>
        <v>0</v>
      </c>
      <c r="H32" s="299">
        <f t="shared" si="0"/>
        <v>0</v>
      </c>
      <c r="I32" s="299">
        <f t="shared" si="0"/>
        <v>0</v>
      </c>
      <c r="J32" s="299">
        <f t="shared" si="0"/>
        <v>0</v>
      </c>
      <c r="K32" s="299">
        <f t="shared" si="0"/>
        <v>0</v>
      </c>
      <c r="L32" s="300">
        <f t="shared" si="1"/>
        <v>720</v>
      </c>
      <c r="M32" s="301">
        <v>37</v>
      </c>
      <c r="N32" s="301">
        <v>132</v>
      </c>
      <c r="O32" s="302">
        <f t="shared" si="2"/>
        <v>4884</v>
      </c>
      <c r="P32" s="302">
        <f t="shared" si="3"/>
        <v>3516480</v>
      </c>
      <c r="Q32" s="302">
        <f t="shared" si="4"/>
        <v>3516480</v>
      </c>
      <c r="R32" s="303">
        <f t="shared" si="5"/>
        <v>1</v>
      </c>
      <c r="S32" s="303">
        <v>0.9</v>
      </c>
    </row>
    <row r="33" spans="1:19">
      <c r="A33" s="281">
        <v>31</v>
      </c>
      <c r="B33" s="282" t="s">
        <v>535</v>
      </c>
      <c r="C33" s="281" t="s">
        <v>1254</v>
      </c>
      <c r="D33" s="293">
        <f>SUMIF('TRIP-WR-II'!$C$6:$C$219,B33,'TRIP-WR-II'!$J$6:$J$219)</f>
        <v>2.2222222222222227E-2</v>
      </c>
      <c r="E33" s="293">
        <f>SUMIF('TRIP-WR-II'!$C$6:$C$219,B33,'TRIP-WR-II'!$K$6:$K$219)</f>
        <v>0</v>
      </c>
      <c r="F33" s="293">
        <f>SUMIF('TRIP-WR-II'!$C$6:$C$219,B33,'TRIP-WR-II'!$L$6:$L$219)</f>
        <v>0</v>
      </c>
      <c r="G33" s="293">
        <f>SUMIF('TRIP-WR-II'!$C$6:$C$219,B33,'TRIP-WR-II'!$M$6:$M$219)</f>
        <v>0</v>
      </c>
      <c r="H33" s="299">
        <f t="shared" si="0"/>
        <v>0.53</v>
      </c>
      <c r="I33" s="299">
        <f t="shared" si="0"/>
        <v>0</v>
      </c>
      <c r="J33" s="299">
        <f t="shared" si="0"/>
        <v>0</v>
      </c>
      <c r="K33" s="299">
        <f t="shared" si="0"/>
        <v>0</v>
      </c>
      <c r="L33" s="300">
        <f t="shared" si="1"/>
        <v>720</v>
      </c>
      <c r="M33" s="301">
        <v>37</v>
      </c>
      <c r="N33" s="301">
        <v>132</v>
      </c>
      <c r="O33" s="302">
        <f t="shared" si="2"/>
        <v>4884</v>
      </c>
      <c r="P33" s="302">
        <f t="shared" si="3"/>
        <v>3513891.48</v>
      </c>
      <c r="Q33" s="302">
        <f t="shared" si="4"/>
        <v>3516480</v>
      </c>
      <c r="R33" s="303">
        <f t="shared" si="5"/>
        <v>0.99926388888888884</v>
      </c>
      <c r="S33" s="303">
        <v>0.9</v>
      </c>
    </row>
    <row r="34" spans="1:19">
      <c r="A34" s="281">
        <v>32</v>
      </c>
      <c r="B34" s="282" t="s">
        <v>1072</v>
      </c>
      <c r="C34" s="281" t="s">
        <v>1254</v>
      </c>
      <c r="D34" s="293">
        <f>SUMIF('TRIP-WR-II'!$C$6:$C$219,B34,'TRIP-WR-II'!$J$6:$J$219)</f>
        <v>0</v>
      </c>
      <c r="E34" s="293">
        <f>SUMIF('TRIP-WR-II'!$C$6:$C$219,B34,'TRIP-WR-II'!$K$6:$K$219)</f>
        <v>0</v>
      </c>
      <c r="F34" s="293">
        <f>SUMIF('TRIP-WR-II'!$C$6:$C$219,B34,'TRIP-WR-II'!$L$6:$L$219)</f>
        <v>0</v>
      </c>
      <c r="G34" s="293">
        <f>SUMIF('TRIP-WR-II'!$C$6:$C$219,B34,'TRIP-WR-II'!$M$6:$M$219)</f>
        <v>0</v>
      </c>
      <c r="H34" s="299">
        <f t="shared" si="0"/>
        <v>0</v>
      </c>
      <c r="I34" s="299">
        <f t="shared" si="0"/>
        <v>0</v>
      </c>
      <c r="J34" s="299">
        <f t="shared" si="0"/>
        <v>0</v>
      </c>
      <c r="K34" s="299">
        <f t="shared" si="0"/>
        <v>0</v>
      </c>
      <c r="L34" s="300">
        <f t="shared" si="1"/>
        <v>720</v>
      </c>
      <c r="M34" s="301">
        <v>81</v>
      </c>
      <c r="N34" s="301">
        <v>132</v>
      </c>
      <c r="O34" s="302">
        <f t="shared" si="2"/>
        <v>10692</v>
      </c>
      <c r="P34" s="302">
        <f t="shared" si="3"/>
        <v>7698240</v>
      </c>
      <c r="Q34" s="302">
        <f t="shared" si="4"/>
        <v>7698240</v>
      </c>
      <c r="R34" s="303">
        <f t="shared" si="5"/>
        <v>1</v>
      </c>
      <c r="S34" s="303">
        <v>0.9</v>
      </c>
    </row>
    <row r="35" spans="1:19">
      <c r="A35" s="281">
        <v>33</v>
      </c>
      <c r="B35" s="283" t="s">
        <v>557</v>
      </c>
      <c r="C35" s="281" t="s">
        <v>1254</v>
      </c>
      <c r="D35" s="293">
        <f>SUMIF('TRIP-WR-II'!$C$6:$C$219,B35,'TRIP-WR-II'!$J$6:$J$219)</f>
        <v>0</v>
      </c>
      <c r="E35" s="293">
        <f>SUMIF('TRIP-WR-II'!$C$6:$C$219,B35,'TRIP-WR-II'!$K$6:$K$219)</f>
        <v>0</v>
      </c>
      <c r="F35" s="293">
        <f>SUMIF('TRIP-WR-II'!$C$6:$C$219,B35,'TRIP-WR-II'!$L$6:$L$219)</f>
        <v>0</v>
      </c>
      <c r="G35" s="293">
        <f>SUMIF('TRIP-WR-II'!$C$6:$C$219,B35,'TRIP-WR-II'!$M$6:$M$219)</f>
        <v>0.13055555555555565</v>
      </c>
      <c r="H35" s="299">
        <f t="shared" si="0"/>
        <v>0</v>
      </c>
      <c r="I35" s="299">
        <f t="shared" si="0"/>
        <v>0</v>
      </c>
      <c r="J35" s="299">
        <f t="shared" si="0"/>
        <v>0</v>
      </c>
      <c r="K35" s="299">
        <f t="shared" si="0"/>
        <v>3.13</v>
      </c>
      <c r="L35" s="300">
        <f t="shared" si="1"/>
        <v>720</v>
      </c>
      <c r="M35" s="301">
        <v>81</v>
      </c>
      <c r="N35" s="301">
        <v>132</v>
      </c>
      <c r="O35" s="302">
        <f t="shared" si="2"/>
        <v>10692</v>
      </c>
      <c r="P35" s="302">
        <f t="shared" si="3"/>
        <v>7698240</v>
      </c>
      <c r="Q35" s="302">
        <f t="shared" si="4"/>
        <v>7698240</v>
      </c>
      <c r="R35" s="303">
        <f t="shared" si="5"/>
        <v>1</v>
      </c>
      <c r="S35" s="303">
        <v>0.9</v>
      </c>
    </row>
    <row r="36" spans="1:19">
      <c r="A36" s="281">
        <v>34</v>
      </c>
      <c r="B36" s="283" t="s">
        <v>390</v>
      </c>
      <c r="C36" s="281" t="s">
        <v>1254</v>
      </c>
      <c r="D36" s="293">
        <f>SUMIF('TRIP-WR-II'!$C$6:$C$219,B36,'TRIP-WR-II'!$J$6:$J$219)</f>
        <v>0.67847222222222225</v>
      </c>
      <c r="E36" s="293">
        <f>SUMIF('TRIP-WR-II'!$C$6:$C$219,B36,'TRIP-WR-II'!$K$6:$K$219)</f>
        <v>0.13472222222222219</v>
      </c>
      <c r="F36" s="293">
        <f>SUMIF('TRIP-WR-II'!$C$6:$C$219,B36,'TRIP-WR-II'!$L$6:$L$219)</f>
        <v>0</v>
      </c>
      <c r="G36" s="293">
        <f>SUMIF('TRIP-WR-II'!$C$6:$C$219,B36,'TRIP-WR-II'!$M$6:$M$219)</f>
        <v>0.40763888888888894</v>
      </c>
      <c r="H36" s="299">
        <f t="shared" si="0"/>
        <v>16.28</v>
      </c>
      <c r="I36" s="299">
        <f t="shared" si="0"/>
        <v>3.23</v>
      </c>
      <c r="J36" s="299">
        <f t="shared" si="0"/>
        <v>0</v>
      </c>
      <c r="K36" s="299">
        <f t="shared" si="0"/>
        <v>9.7799999999999994</v>
      </c>
      <c r="L36" s="300">
        <f t="shared" si="1"/>
        <v>716.77</v>
      </c>
      <c r="M36" s="301">
        <v>74</v>
      </c>
      <c r="N36" s="301">
        <v>132</v>
      </c>
      <c r="O36" s="302">
        <f t="shared" si="2"/>
        <v>9768</v>
      </c>
      <c r="P36" s="302">
        <f t="shared" si="3"/>
        <v>6842386.3200000003</v>
      </c>
      <c r="Q36" s="302">
        <f t="shared" si="4"/>
        <v>7001409.3599999994</v>
      </c>
      <c r="R36" s="303">
        <f t="shared" si="5"/>
        <v>0.97728699582850853</v>
      </c>
      <c r="S36" s="303">
        <v>0.9</v>
      </c>
    </row>
    <row r="37" spans="1:19">
      <c r="A37" s="281">
        <v>35</v>
      </c>
      <c r="B37" s="282" t="s">
        <v>506</v>
      </c>
      <c r="C37" s="281" t="s">
        <v>1254</v>
      </c>
      <c r="D37" s="293">
        <f>SUMIF('TRIP-WR-II'!$C$6:$C$219,B37,'TRIP-WR-II'!$J$6:$J$219)</f>
        <v>0</v>
      </c>
      <c r="E37" s="293">
        <f>SUMIF('TRIP-WR-II'!$C$6:$C$219,B37,'TRIP-WR-II'!$K$6:$K$219)</f>
        <v>0.15972222222222232</v>
      </c>
      <c r="F37" s="293">
        <f>SUMIF('TRIP-WR-II'!$C$6:$C$219,B37,'TRIP-WR-II'!$L$6:$L$219)</f>
        <v>0</v>
      </c>
      <c r="G37" s="293">
        <f>SUMIF('TRIP-WR-II'!$C$6:$C$219,B37,'TRIP-WR-II'!$M$6:$M$219)</f>
        <v>0.40763888888888888</v>
      </c>
      <c r="H37" s="299">
        <f t="shared" si="0"/>
        <v>0</v>
      </c>
      <c r="I37" s="299">
        <f t="shared" si="0"/>
        <v>3.83</v>
      </c>
      <c r="J37" s="299">
        <f t="shared" si="0"/>
        <v>0</v>
      </c>
      <c r="K37" s="299">
        <f t="shared" si="0"/>
        <v>9.7799999999999994</v>
      </c>
      <c r="L37" s="300">
        <f t="shared" si="1"/>
        <v>716.17</v>
      </c>
      <c r="M37" s="301">
        <v>74</v>
      </c>
      <c r="N37" s="301">
        <v>132</v>
      </c>
      <c r="O37" s="302">
        <f t="shared" si="2"/>
        <v>9768</v>
      </c>
      <c r="P37" s="302">
        <f t="shared" si="3"/>
        <v>6995548.5599999996</v>
      </c>
      <c r="Q37" s="302">
        <f t="shared" si="4"/>
        <v>6995548.5599999996</v>
      </c>
      <c r="R37" s="303">
        <f t="shared" si="5"/>
        <v>1</v>
      </c>
      <c r="S37" s="303">
        <v>0.9</v>
      </c>
    </row>
    <row r="38" spans="1:19">
      <c r="A38" s="281">
        <v>36</v>
      </c>
      <c r="B38" s="282" t="s">
        <v>1073</v>
      </c>
      <c r="C38" s="281" t="s">
        <v>1254</v>
      </c>
      <c r="D38" s="293">
        <f>SUMIF('TRIP-WR-II'!$C$6:$C$219,B38,'TRIP-WR-II'!$J$6:$J$219)</f>
        <v>0</v>
      </c>
      <c r="E38" s="293">
        <f>SUMIF('TRIP-WR-II'!$C$6:$C$219,B38,'TRIP-WR-II'!$K$6:$K$219)</f>
        <v>0</v>
      </c>
      <c r="F38" s="293">
        <f>SUMIF('TRIP-WR-II'!$C$6:$C$219,B38,'TRIP-WR-II'!$L$6:$L$219)</f>
        <v>0</v>
      </c>
      <c r="G38" s="293">
        <f>SUMIF('TRIP-WR-II'!$C$6:$C$219,B38,'TRIP-WR-II'!$M$6:$M$219)</f>
        <v>0</v>
      </c>
      <c r="H38" s="299">
        <f t="shared" si="0"/>
        <v>0</v>
      </c>
      <c r="I38" s="299">
        <f t="shared" si="0"/>
        <v>0</v>
      </c>
      <c r="J38" s="299">
        <f t="shared" si="0"/>
        <v>0</v>
      </c>
      <c r="K38" s="299">
        <f t="shared" si="0"/>
        <v>0</v>
      </c>
      <c r="L38" s="300">
        <f t="shared" si="1"/>
        <v>720</v>
      </c>
      <c r="M38" s="301">
        <v>43</v>
      </c>
      <c r="N38" s="301">
        <v>132</v>
      </c>
      <c r="O38" s="302">
        <f t="shared" si="2"/>
        <v>5676</v>
      </c>
      <c r="P38" s="302">
        <f t="shared" si="3"/>
        <v>4086720</v>
      </c>
      <c r="Q38" s="302">
        <f t="shared" si="4"/>
        <v>4086720</v>
      </c>
      <c r="R38" s="303">
        <f t="shared" si="5"/>
        <v>1</v>
      </c>
      <c r="S38" s="303">
        <v>0.9</v>
      </c>
    </row>
    <row r="39" spans="1:19">
      <c r="A39" s="281">
        <v>37</v>
      </c>
      <c r="B39" s="282" t="s">
        <v>1074</v>
      </c>
      <c r="C39" s="281" t="s">
        <v>1254</v>
      </c>
      <c r="D39" s="293">
        <f>SUMIF('TRIP-WR-II'!$C$6:$C$219,B39,'TRIP-WR-II'!$J$6:$J$219)</f>
        <v>0</v>
      </c>
      <c r="E39" s="293">
        <f>SUMIF('TRIP-WR-II'!$C$6:$C$219,B39,'TRIP-WR-II'!$K$6:$K$219)</f>
        <v>0</v>
      </c>
      <c r="F39" s="293">
        <f>SUMIF('TRIP-WR-II'!$C$6:$C$219,B39,'TRIP-WR-II'!$L$6:$L$219)</f>
        <v>0</v>
      </c>
      <c r="G39" s="293">
        <f>SUMIF('TRIP-WR-II'!$C$6:$C$219,B39,'TRIP-WR-II'!$M$6:$M$219)</f>
        <v>0</v>
      </c>
      <c r="H39" s="299">
        <f t="shared" si="0"/>
        <v>0</v>
      </c>
      <c r="I39" s="299">
        <f t="shared" si="0"/>
        <v>0</v>
      </c>
      <c r="J39" s="299">
        <f t="shared" si="0"/>
        <v>0</v>
      </c>
      <c r="K39" s="299">
        <f t="shared" si="0"/>
        <v>0</v>
      </c>
      <c r="L39" s="300">
        <f t="shared" si="1"/>
        <v>720</v>
      </c>
      <c r="M39" s="301">
        <v>43</v>
      </c>
      <c r="N39" s="301">
        <v>132</v>
      </c>
      <c r="O39" s="302">
        <f t="shared" si="2"/>
        <v>5676</v>
      </c>
      <c r="P39" s="302">
        <f t="shared" si="3"/>
        <v>4086720</v>
      </c>
      <c r="Q39" s="302">
        <f t="shared" si="4"/>
        <v>4086720</v>
      </c>
      <c r="R39" s="303">
        <f t="shared" si="5"/>
        <v>1</v>
      </c>
      <c r="S39" s="303">
        <v>0.9</v>
      </c>
    </row>
    <row r="40" spans="1:19">
      <c r="A40" s="281">
        <v>38</v>
      </c>
      <c r="B40" s="282" t="s">
        <v>724</v>
      </c>
      <c r="C40" s="281" t="s">
        <v>1254</v>
      </c>
      <c r="D40" s="293">
        <f>SUMIF('TRIP-WR-II'!$C$6:$C$219,B40,'TRIP-WR-II'!$J$6:$J$219)</f>
        <v>0</v>
      </c>
      <c r="E40" s="293">
        <f>SUMIF('TRIP-WR-II'!$C$6:$C$219,B40,'TRIP-WR-II'!$K$6:$K$219)</f>
        <v>4.513888888888884E-2</v>
      </c>
      <c r="F40" s="293">
        <f>SUMIF('TRIP-WR-II'!$C$6:$C$219,B40,'TRIP-WR-II'!$L$6:$L$219)</f>
        <v>0</v>
      </c>
      <c r="G40" s="293">
        <f>SUMIF('TRIP-WR-II'!$C$6:$C$219,B40,'TRIP-WR-II'!$M$6:$M$219)</f>
        <v>0</v>
      </c>
      <c r="H40" s="299">
        <f t="shared" si="0"/>
        <v>0</v>
      </c>
      <c r="I40" s="299">
        <f t="shared" si="0"/>
        <v>1.08</v>
      </c>
      <c r="J40" s="299">
        <f t="shared" si="0"/>
        <v>0</v>
      </c>
      <c r="K40" s="299">
        <f t="shared" si="0"/>
        <v>0</v>
      </c>
      <c r="L40" s="300">
        <f t="shared" si="1"/>
        <v>718.92</v>
      </c>
      <c r="M40" s="301">
        <v>117</v>
      </c>
      <c r="N40" s="301">
        <v>132</v>
      </c>
      <c r="O40" s="302">
        <f t="shared" si="2"/>
        <v>15444</v>
      </c>
      <c r="P40" s="302">
        <f t="shared" si="3"/>
        <v>11103000.479999999</v>
      </c>
      <c r="Q40" s="302">
        <f t="shared" si="4"/>
        <v>11103000.479999999</v>
      </c>
      <c r="R40" s="303">
        <f t="shared" si="5"/>
        <v>1</v>
      </c>
      <c r="S40" s="303">
        <v>0.9</v>
      </c>
    </row>
    <row r="41" spans="1:19">
      <c r="A41" s="281">
        <v>39</v>
      </c>
      <c r="B41" s="282" t="s">
        <v>539</v>
      </c>
      <c r="C41" s="281" t="s">
        <v>1254</v>
      </c>
      <c r="D41" s="293">
        <f>SUMIF('TRIP-WR-II'!$C$6:$C$219,B41,'TRIP-WR-II'!$J$6:$J$219)</f>
        <v>0.35902777777777778</v>
      </c>
      <c r="E41" s="293">
        <f>SUMIF('TRIP-WR-II'!$C$6:$C$219,B41,'TRIP-WR-II'!$K$6:$K$219)</f>
        <v>6.5277777777777768E-2</v>
      </c>
      <c r="F41" s="293">
        <f>SUMIF('TRIP-WR-II'!$C$6:$C$219,B41,'TRIP-WR-II'!$L$6:$L$219)</f>
        <v>0</v>
      </c>
      <c r="G41" s="293">
        <f>SUMIF('TRIP-WR-II'!$C$6:$C$219,B41,'TRIP-WR-II'!$M$6:$M$219)</f>
        <v>0</v>
      </c>
      <c r="H41" s="299">
        <f t="shared" si="0"/>
        <v>8.6199999999999992</v>
      </c>
      <c r="I41" s="299">
        <f t="shared" si="0"/>
        <v>1.5699999999999998</v>
      </c>
      <c r="J41" s="299">
        <f t="shared" si="0"/>
        <v>0</v>
      </c>
      <c r="K41" s="299">
        <f t="shared" si="0"/>
        <v>0</v>
      </c>
      <c r="L41" s="300">
        <f t="shared" si="1"/>
        <v>718.43</v>
      </c>
      <c r="M41" s="301">
        <v>117</v>
      </c>
      <c r="N41" s="301">
        <v>132</v>
      </c>
      <c r="O41" s="302">
        <f t="shared" si="2"/>
        <v>15444</v>
      </c>
      <c r="P41" s="302">
        <f t="shared" si="3"/>
        <v>10962305.639999999</v>
      </c>
      <c r="Q41" s="302">
        <f t="shared" si="4"/>
        <v>11095432.92</v>
      </c>
      <c r="R41" s="303">
        <f t="shared" si="5"/>
        <v>0.98800161463190561</v>
      </c>
      <c r="S41" s="303">
        <v>0.9</v>
      </c>
    </row>
    <row r="42" spans="1:19">
      <c r="A42" s="281">
        <v>40</v>
      </c>
      <c r="B42" s="283" t="s">
        <v>306</v>
      </c>
      <c r="C42" s="281" t="s">
        <v>1254</v>
      </c>
      <c r="D42" s="293">
        <f>SUMIF('TRIP-WR-II'!$C$6:$C$219,B42,'TRIP-WR-II'!$J$6:$J$219)</f>
        <v>0</v>
      </c>
      <c r="E42" s="293">
        <f>SUMIF('TRIP-WR-II'!$C$6:$C$219,B42,'TRIP-WR-II'!$K$6:$K$219)</f>
        <v>3.541666666666667</v>
      </c>
      <c r="F42" s="293">
        <f>SUMIF('TRIP-WR-II'!$C$6:$C$219,B42,'TRIP-WR-II'!$L$6:$L$219)</f>
        <v>0</v>
      </c>
      <c r="G42" s="293">
        <f>SUMIF('TRIP-WR-II'!$C$6:$C$219,B42,'TRIP-WR-II'!$M$6:$M$219)</f>
        <v>0</v>
      </c>
      <c r="H42" s="299">
        <f t="shared" si="0"/>
        <v>0</v>
      </c>
      <c r="I42" s="299">
        <f t="shared" si="0"/>
        <v>85</v>
      </c>
      <c r="J42" s="299">
        <f t="shared" si="0"/>
        <v>0</v>
      </c>
      <c r="K42" s="299">
        <f t="shared" si="0"/>
        <v>0</v>
      </c>
      <c r="L42" s="300">
        <f t="shared" si="1"/>
        <v>635</v>
      </c>
      <c r="M42" s="301">
        <v>267</v>
      </c>
      <c r="N42" s="301">
        <v>429.01499366487349</v>
      </c>
      <c r="O42" s="302">
        <f t="shared" si="2"/>
        <v>114547.00330852122</v>
      </c>
      <c r="P42" s="302">
        <f t="shared" si="3"/>
        <v>72737347.100910977</v>
      </c>
      <c r="Q42" s="302">
        <f t="shared" si="4"/>
        <v>72737347.100910977</v>
      </c>
      <c r="R42" s="303">
        <f t="shared" si="5"/>
        <v>1</v>
      </c>
      <c r="S42" s="303">
        <v>0.9</v>
      </c>
    </row>
    <row r="43" spans="1:19">
      <c r="A43" s="281">
        <v>41</v>
      </c>
      <c r="B43" s="283" t="s">
        <v>453</v>
      </c>
      <c r="C43" s="281" t="s">
        <v>1254</v>
      </c>
      <c r="D43" s="293">
        <f>SUMIF('TRIP-WR-II'!$C$6:$C$219,B43,'TRIP-WR-II'!$J$6:$J$219)</f>
        <v>0</v>
      </c>
      <c r="E43" s="293">
        <f>SUMIF('TRIP-WR-II'!$C$6:$C$219,B43,'TRIP-WR-II'!$K$6:$K$219)</f>
        <v>0</v>
      </c>
      <c r="F43" s="293">
        <f>SUMIF('TRIP-WR-II'!$C$6:$C$219,B43,'TRIP-WR-II'!$L$6:$L$219)</f>
        <v>0</v>
      </c>
      <c r="G43" s="293">
        <f>SUMIF('TRIP-WR-II'!$C$6:$C$219,B43,'TRIP-WR-II'!$M$6:$M$219)</f>
        <v>2.4826388888888888</v>
      </c>
      <c r="H43" s="299">
        <f t="shared" si="0"/>
        <v>0</v>
      </c>
      <c r="I43" s="299">
        <f t="shared" si="0"/>
        <v>0</v>
      </c>
      <c r="J43" s="299">
        <f t="shared" si="0"/>
        <v>0</v>
      </c>
      <c r="K43" s="299">
        <f t="shared" si="0"/>
        <v>59.58</v>
      </c>
      <c r="L43" s="300">
        <f t="shared" si="1"/>
        <v>720</v>
      </c>
      <c r="M43" s="301">
        <v>267</v>
      </c>
      <c r="N43" s="301">
        <v>429.01499366487349</v>
      </c>
      <c r="O43" s="302">
        <f t="shared" si="2"/>
        <v>114547.00330852122</v>
      </c>
      <c r="P43" s="302">
        <f t="shared" si="3"/>
        <v>82473842.382135272</v>
      </c>
      <c r="Q43" s="302">
        <f t="shared" si="4"/>
        <v>82473842.382135272</v>
      </c>
      <c r="R43" s="303">
        <f t="shared" si="5"/>
        <v>1</v>
      </c>
      <c r="S43" s="303">
        <v>0.9</v>
      </c>
    </row>
    <row r="44" spans="1:19">
      <c r="A44" s="281">
        <v>42</v>
      </c>
      <c r="B44" s="282" t="s">
        <v>1075</v>
      </c>
      <c r="C44" s="281" t="s">
        <v>1254</v>
      </c>
      <c r="D44" s="293">
        <f>SUMIF('TRIP-WR-II'!$C$6:$C$219,B44,'TRIP-WR-II'!$J$6:$J$219)</f>
        <v>0</v>
      </c>
      <c r="E44" s="293">
        <f>SUMIF('TRIP-WR-II'!$C$6:$C$219,B44,'TRIP-WR-II'!$K$6:$K$219)</f>
        <v>0</v>
      </c>
      <c r="F44" s="293">
        <f>SUMIF('TRIP-WR-II'!$C$6:$C$219,B44,'TRIP-WR-II'!$L$6:$L$219)</f>
        <v>0</v>
      </c>
      <c r="G44" s="293">
        <f>SUMIF('TRIP-WR-II'!$C$6:$C$219,B44,'TRIP-WR-II'!$M$6:$M$219)</f>
        <v>0</v>
      </c>
      <c r="H44" s="299">
        <f t="shared" si="0"/>
        <v>0</v>
      </c>
      <c r="I44" s="299">
        <f t="shared" si="0"/>
        <v>0</v>
      </c>
      <c r="J44" s="299">
        <f t="shared" si="0"/>
        <v>0</v>
      </c>
      <c r="K44" s="299">
        <f t="shared" si="0"/>
        <v>0</v>
      </c>
      <c r="L44" s="300">
        <f t="shared" si="1"/>
        <v>720</v>
      </c>
      <c r="M44" s="301">
        <v>258.31</v>
      </c>
      <c r="N44" s="301">
        <v>425.82053249032828</v>
      </c>
      <c r="O44" s="302">
        <f t="shared" si="2"/>
        <v>109993.70174757669</v>
      </c>
      <c r="P44" s="302">
        <f t="shared" si="3"/>
        <v>79195465.258255213</v>
      </c>
      <c r="Q44" s="302">
        <f t="shared" si="4"/>
        <v>79195465.258255213</v>
      </c>
      <c r="R44" s="303">
        <f t="shared" si="5"/>
        <v>1</v>
      </c>
      <c r="S44" s="303">
        <v>0.9</v>
      </c>
    </row>
    <row r="45" spans="1:19">
      <c r="A45" s="281">
        <v>43</v>
      </c>
      <c r="B45" s="282" t="s">
        <v>1076</v>
      </c>
      <c r="C45" s="281" t="s">
        <v>1254</v>
      </c>
      <c r="D45" s="293">
        <f>SUMIF('TRIP-WR-II'!$C$6:$C$219,B45,'TRIP-WR-II'!$J$6:$J$219)</f>
        <v>0</v>
      </c>
      <c r="E45" s="293">
        <f>SUMIF('TRIP-WR-II'!$C$6:$C$219,B45,'TRIP-WR-II'!$K$6:$K$219)</f>
        <v>0</v>
      </c>
      <c r="F45" s="293">
        <f>SUMIF('TRIP-WR-II'!$C$6:$C$219,B45,'TRIP-WR-II'!$L$6:$L$219)</f>
        <v>0</v>
      </c>
      <c r="G45" s="293">
        <f>SUMIF('TRIP-WR-II'!$C$6:$C$219,B45,'TRIP-WR-II'!$M$6:$M$219)</f>
        <v>0</v>
      </c>
      <c r="H45" s="299">
        <f t="shared" si="0"/>
        <v>0</v>
      </c>
      <c r="I45" s="299">
        <f t="shared" si="0"/>
        <v>0</v>
      </c>
      <c r="J45" s="299">
        <f t="shared" si="0"/>
        <v>0</v>
      </c>
      <c r="K45" s="299">
        <f t="shared" si="0"/>
        <v>0</v>
      </c>
      <c r="L45" s="300">
        <f t="shared" si="1"/>
        <v>720</v>
      </c>
      <c r="M45" s="301">
        <v>100.32</v>
      </c>
      <c r="N45" s="301">
        <v>221.78679618470684</v>
      </c>
      <c r="O45" s="302">
        <f t="shared" si="2"/>
        <v>22249.651393249787</v>
      </c>
      <c r="P45" s="302">
        <f t="shared" si="3"/>
        <v>16019749.003139846</v>
      </c>
      <c r="Q45" s="302">
        <f t="shared" si="4"/>
        <v>16019749.003139846</v>
      </c>
      <c r="R45" s="303">
        <f t="shared" si="5"/>
        <v>1</v>
      </c>
      <c r="S45" s="303">
        <v>0.9</v>
      </c>
    </row>
    <row r="46" spans="1:19">
      <c r="A46" s="281">
        <v>44</v>
      </c>
      <c r="B46" s="282" t="s">
        <v>531</v>
      </c>
      <c r="C46" s="281" t="s">
        <v>1254</v>
      </c>
      <c r="D46" s="293">
        <f>SUMIF('TRIP-WR-II'!$C$6:$C$219,B46,'TRIP-WR-II'!$J$6:$J$219)</f>
        <v>0</v>
      </c>
      <c r="E46" s="293">
        <f>SUMIF('TRIP-WR-II'!$C$6:$C$219,B46,'TRIP-WR-II'!$K$6:$K$219)</f>
        <v>3.9812499999999997</v>
      </c>
      <c r="F46" s="293">
        <f>SUMIF('TRIP-WR-II'!$C$6:$C$219,B46,'TRIP-WR-II'!$L$6:$L$219)</f>
        <v>0</v>
      </c>
      <c r="G46" s="293">
        <f>SUMIF('TRIP-WR-II'!$C$6:$C$219,B46,'TRIP-WR-II'!$M$6:$M$219)</f>
        <v>0</v>
      </c>
      <c r="H46" s="299">
        <f t="shared" si="0"/>
        <v>0</v>
      </c>
      <c r="I46" s="299">
        <f t="shared" si="0"/>
        <v>95.55</v>
      </c>
      <c r="J46" s="299">
        <f t="shared" si="0"/>
        <v>0</v>
      </c>
      <c r="K46" s="299">
        <f t="shared" si="0"/>
        <v>0</v>
      </c>
      <c r="L46" s="300">
        <f t="shared" si="1"/>
        <v>624.45000000000005</v>
      </c>
      <c r="M46" s="301">
        <v>161.11000000000001</v>
      </c>
      <c r="N46" s="301">
        <v>515</v>
      </c>
      <c r="O46" s="302">
        <f t="shared" si="2"/>
        <v>82971.650000000009</v>
      </c>
      <c r="P46" s="302">
        <f t="shared" si="3"/>
        <v>51811646.842500009</v>
      </c>
      <c r="Q46" s="302">
        <f t="shared" si="4"/>
        <v>51811646.842500009</v>
      </c>
      <c r="R46" s="303">
        <f t="shared" si="5"/>
        <v>1</v>
      </c>
      <c r="S46" s="303">
        <v>0.9</v>
      </c>
    </row>
    <row r="47" spans="1:19">
      <c r="A47" s="281">
        <v>45</v>
      </c>
      <c r="B47" s="282" t="s">
        <v>1043</v>
      </c>
      <c r="C47" s="281" t="s">
        <v>1254</v>
      </c>
      <c r="D47" s="293">
        <f>SUMIF('TRIP-WR-II'!$C$6:$C$219,B47,'TRIP-WR-II'!$J$6:$J$219)</f>
        <v>0.15138888888888885</v>
      </c>
      <c r="E47" s="293">
        <f>SUMIF('TRIP-WR-II'!$C$6:$C$219,B47,'TRIP-WR-II'!$K$6:$K$219)</f>
        <v>0</v>
      </c>
      <c r="F47" s="293">
        <f>SUMIF('TRIP-WR-II'!$C$6:$C$219,B47,'TRIP-WR-II'!$L$6:$L$219)</f>
        <v>0</v>
      </c>
      <c r="G47" s="293">
        <f>SUMIF('TRIP-WR-II'!$C$6:$C$219,B47,'TRIP-WR-II'!$M$6:$M$219)</f>
        <v>0</v>
      </c>
      <c r="H47" s="299">
        <f t="shared" si="0"/>
        <v>3.63</v>
      </c>
      <c r="I47" s="299">
        <f t="shared" si="0"/>
        <v>0</v>
      </c>
      <c r="J47" s="299">
        <f t="shared" si="0"/>
        <v>0</v>
      </c>
      <c r="K47" s="299">
        <f t="shared" si="0"/>
        <v>0</v>
      </c>
      <c r="L47" s="300">
        <f t="shared" si="1"/>
        <v>720</v>
      </c>
      <c r="M47" s="301">
        <v>276</v>
      </c>
      <c r="N47" s="301">
        <v>328.90195996101795</v>
      </c>
      <c r="O47" s="302">
        <f t="shared" si="2"/>
        <v>90776.940949240961</v>
      </c>
      <c r="P47" s="302">
        <f t="shared" si="3"/>
        <v>65029877.187807746</v>
      </c>
      <c r="Q47" s="302">
        <f t="shared" si="4"/>
        <v>65359397.48345349</v>
      </c>
      <c r="R47" s="303">
        <f t="shared" si="5"/>
        <v>0.99495833333333339</v>
      </c>
      <c r="S47" s="303">
        <v>0.9</v>
      </c>
    </row>
    <row r="48" spans="1:19">
      <c r="A48" s="281">
        <v>46</v>
      </c>
      <c r="B48" s="282" t="s">
        <v>1077</v>
      </c>
      <c r="C48" s="281" t="s">
        <v>1254</v>
      </c>
      <c r="D48" s="293">
        <f>SUMIF('TRIP-WR-II'!$C$6:$C$219,B48,'TRIP-WR-II'!$J$6:$J$219)</f>
        <v>0</v>
      </c>
      <c r="E48" s="293">
        <f>SUMIF('TRIP-WR-II'!$C$6:$C$219,B48,'TRIP-WR-II'!$K$6:$K$219)</f>
        <v>0</v>
      </c>
      <c r="F48" s="293">
        <f>SUMIF('TRIP-WR-II'!$C$6:$C$219,B48,'TRIP-WR-II'!$L$6:$L$219)</f>
        <v>0</v>
      </c>
      <c r="G48" s="293">
        <f>SUMIF('TRIP-WR-II'!$C$6:$C$219,B48,'TRIP-WR-II'!$M$6:$M$219)</f>
        <v>0</v>
      </c>
      <c r="H48" s="299">
        <f t="shared" si="0"/>
        <v>0</v>
      </c>
      <c r="I48" s="299">
        <f t="shared" si="0"/>
        <v>0</v>
      </c>
      <c r="J48" s="299">
        <f t="shared" si="0"/>
        <v>0</v>
      </c>
      <c r="K48" s="299">
        <f t="shared" si="0"/>
        <v>0</v>
      </c>
      <c r="L48" s="300">
        <f t="shared" si="1"/>
        <v>720</v>
      </c>
      <c r="M48" s="301">
        <v>276</v>
      </c>
      <c r="N48" s="301">
        <v>328.90195996101795</v>
      </c>
      <c r="O48" s="302">
        <f t="shared" si="2"/>
        <v>90776.940949240961</v>
      </c>
      <c r="P48" s="302">
        <f t="shared" si="3"/>
        <v>65359397.48345349</v>
      </c>
      <c r="Q48" s="302">
        <f t="shared" si="4"/>
        <v>65359397.48345349</v>
      </c>
      <c r="R48" s="303">
        <f t="shared" si="5"/>
        <v>1</v>
      </c>
      <c r="S48" s="303">
        <v>0.9</v>
      </c>
    </row>
    <row r="49" spans="1:19">
      <c r="A49" s="281">
        <v>47</v>
      </c>
      <c r="B49" s="282" t="s">
        <v>1078</v>
      </c>
      <c r="C49" s="281" t="s">
        <v>1254</v>
      </c>
      <c r="D49" s="293">
        <f>SUMIF('TRIP-WR-II'!$C$6:$C$219,B49,'TRIP-WR-II'!$J$6:$J$219)</f>
        <v>0</v>
      </c>
      <c r="E49" s="293">
        <f>SUMIF('TRIP-WR-II'!$C$6:$C$219,B49,'TRIP-WR-II'!$K$6:$K$219)</f>
        <v>0</v>
      </c>
      <c r="F49" s="293">
        <f>SUMIF('TRIP-WR-II'!$C$6:$C$219,B49,'TRIP-WR-II'!$L$6:$L$219)</f>
        <v>0</v>
      </c>
      <c r="G49" s="293">
        <f>SUMIF('TRIP-WR-II'!$C$6:$C$219,B49,'TRIP-WR-II'!$M$6:$M$219)</f>
        <v>0</v>
      </c>
      <c r="H49" s="299">
        <f t="shared" si="0"/>
        <v>0</v>
      </c>
      <c r="I49" s="299">
        <f t="shared" si="0"/>
        <v>0</v>
      </c>
      <c r="J49" s="299">
        <f t="shared" si="0"/>
        <v>0</v>
      </c>
      <c r="K49" s="299">
        <f t="shared" si="0"/>
        <v>0</v>
      </c>
      <c r="L49" s="300">
        <f t="shared" si="1"/>
        <v>720</v>
      </c>
      <c r="M49" s="301">
        <v>0.74199999999999999</v>
      </c>
      <c r="N49" s="301">
        <v>515</v>
      </c>
      <c r="O49" s="302">
        <f t="shared" si="2"/>
        <v>382.13</v>
      </c>
      <c r="P49" s="302">
        <f t="shared" si="3"/>
        <v>275133.59999999998</v>
      </c>
      <c r="Q49" s="302">
        <f t="shared" si="4"/>
        <v>275133.59999999998</v>
      </c>
      <c r="R49" s="303">
        <f t="shared" si="5"/>
        <v>1</v>
      </c>
      <c r="S49" s="303">
        <v>0.9</v>
      </c>
    </row>
    <row r="50" spans="1:19">
      <c r="A50" s="281">
        <v>48</v>
      </c>
      <c r="B50" s="282" t="s">
        <v>1079</v>
      </c>
      <c r="C50" s="281" t="s">
        <v>1254</v>
      </c>
      <c r="D50" s="293">
        <f>SUMIF('TRIP-WR-II'!$C$6:$C$219,B50,'TRIP-WR-II'!$J$6:$J$219)</f>
        <v>0</v>
      </c>
      <c r="E50" s="293">
        <f>SUMIF('TRIP-WR-II'!$C$6:$C$219,B50,'TRIP-WR-II'!$K$6:$K$219)</f>
        <v>0</v>
      </c>
      <c r="F50" s="293">
        <f>SUMIF('TRIP-WR-II'!$C$6:$C$219,B50,'TRIP-WR-II'!$L$6:$L$219)</f>
        <v>0</v>
      </c>
      <c r="G50" s="293">
        <f>SUMIF('TRIP-WR-II'!$C$6:$C$219,B50,'TRIP-WR-II'!$M$6:$M$219)</f>
        <v>0</v>
      </c>
      <c r="H50" s="299">
        <f t="shared" si="0"/>
        <v>0</v>
      </c>
      <c r="I50" s="299">
        <f t="shared" si="0"/>
        <v>0</v>
      </c>
      <c r="J50" s="299">
        <f t="shared" si="0"/>
        <v>0</v>
      </c>
      <c r="K50" s="299">
        <f t="shared" si="0"/>
        <v>0</v>
      </c>
      <c r="L50" s="300">
        <f t="shared" si="1"/>
        <v>720</v>
      </c>
      <c r="M50" s="301">
        <v>0.74199999999999999</v>
      </c>
      <c r="N50" s="301">
        <v>515</v>
      </c>
      <c r="O50" s="302">
        <f t="shared" si="2"/>
        <v>382.13</v>
      </c>
      <c r="P50" s="302">
        <f t="shared" si="3"/>
        <v>275133.59999999998</v>
      </c>
      <c r="Q50" s="302">
        <f t="shared" si="4"/>
        <v>275133.59999999998</v>
      </c>
      <c r="R50" s="303">
        <f t="shared" si="5"/>
        <v>1</v>
      </c>
      <c r="S50" s="303">
        <v>0.9</v>
      </c>
    </row>
    <row r="51" spans="1:19">
      <c r="A51" s="281">
        <v>49</v>
      </c>
      <c r="B51" s="282" t="s">
        <v>460</v>
      </c>
      <c r="C51" s="281" t="s">
        <v>1254</v>
      </c>
      <c r="D51" s="293">
        <f>SUMIF('TRIP-WR-II'!$C$6:$C$219,B51,'TRIP-WR-II'!$J$6:$J$219)</f>
        <v>0.10694444444444451</v>
      </c>
      <c r="E51" s="293">
        <f>SUMIF('TRIP-WR-II'!$C$6:$C$219,B51,'TRIP-WR-II'!$K$6:$K$219)</f>
        <v>0</v>
      </c>
      <c r="F51" s="293">
        <f>SUMIF('TRIP-WR-II'!$C$6:$C$219,B51,'TRIP-WR-II'!$L$6:$L$219)</f>
        <v>0</v>
      </c>
      <c r="G51" s="293">
        <f>SUMIF('TRIP-WR-II'!$C$6:$C$219,B51,'TRIP-WR-II'!$M$6:$M$219)</f>
        <v>0</v>
      </c>
      <c r="H51" s="299">
        <f t="shared" si="0"/>
        <v>2.57</v>
      </c>
      <c r="I51" s="299">
        <f t="shared" si="0"/>
        <v>0</v>
      </c>
      <c r="J51" s="299">
        <f t="shared" si="0"/>
        <v>0</v>
      </c>
      <c r="K51" s="299">
        <f t="shared" si="0"/>
        <v>0</v>
      </c>
      <c r="L51" s="300">
        <f t="shared" si="1"/>
        <v>720</v>
      </c>
      <c r="M51" s="301">
        <v>234.93100000000001</v>
      </c>
      <c r="N51" s="301">
        <v>867.59664481397158</v>
      </c>
      <c r="O51" s="302">
        <f t="shared" si="2"/>
        <v>203825.34736279116</v>
      </c>
      <c r="P51" s="302">
        <f t="shared" si="3"/>
        <v>146230418.95848724</v>
      </c>
      <c r="Q51" s="302">
        <f t="shared" si="4"/>
        <v>146754250.10120964</v>
      </c>
      <c r="R51" s="303">
        <f t="shared" si="5"/>
        <v>0.99643055555555538</v>
      </c>
      <c r="S51" s="303">
        <v>0.9</v>
      </c>
    </row>
    <row r="52" spans="1:19">
      <c r="A52" s="281">
        <v>50</v>
      </c>
      <c r="B52" s="283" t="s">
        <v>1080</v>
      </c>
      <c r="C52" s="281" t="s">
        <v>1254</v>
      </c>
      <c r="D52" s="293">
        <f>SUMIF('TRIP-WR-II'!$C$6:$C$219,B52,'TRIP-WR-II'!$J$6:$J$219)</f>
        <v>0</v>
      </c>
      <c r="E52" s="293">
        <f>SUMIF('TRIP-WR-II'!$C$6:$C$219,B52,'TRIP-WR-II'!$K$6:$K$219)</f>
        <v>0</v>
      </c>
      <c r="F52" s="293">
        <f>SUMIF('TRIP-WR-II'!$C$6:$C$219,B52,'TRIP-WR-II'!$L$6:$L$219)</f>
        <v>0</v>
      </c>
      <c r="G52" s="293">
        <f>SUMIF('TRIP-WR-II'!$C$6:$C$219,B52,'TRIP-WR-II'!$M$6:$M$219)</f>
        <v>0</v>
      </c>
      <c r="H52" s="299">
        <f t="shared" si="0"/>
        <v>0</v>
      </c>
      <c r="I52" s="299">
        <f t="shared" si="0"/>
        <v>0</v>
      </c>
      <c r="J52" s="299">
        <f t="shared" si="0"/>
        <v>0</v>
      </c>
      <c r="K52" s="299">
        <f t="shared" si="0"/>
        <v>0</v>
      </c>
      <c r="L52" s="300">
        <f t="shared" si="1"/>
        <v>720</v>
      </c>
      <c r="M52" s="301">
        <v>272.58600000000001</v>
      </c>
      <c r="N52" s="301">
        <v>325.89806267124453</v>
      </c>
      <c r="O52" s="302">
        <f t="shared" si="2"/>
        <v>88835.249311303865</v>
      </c>
      <c r="P52" s="302">
        <f t="shared" si="3"/>
        <v>63961379.504138783</v>
      </c>
      <c r="Q52" s="302">
        <f t="shared" si="4"/>
        <v>63961379.504138783</v>
      </c>
      <c r="R52" s="303">
        <f t="shared" si="5"/>
        <v>1</v>
      </c>
      <c r="S52" s="303">
        <v>0.9</v>
      </c>
    </row>
    <row r="53" spans="1:19">
      <c r="A53" s="281">
        <v>51</v>
      </c>
      <c r="B53" s="283" t="s">
        <v>974</v>
      </c>
      <c r="C53" s="281" t="s">
        <v>1254</v>
      </c>
      <c r="D53" s="293">
        <f>SUMIF('TRIP-WR-II'!$C$6:$C$219,B53,'TRIP-WR-II'!$J$6:$J$219)</f>
        <v>0</v>
      </c>
      <c r="E53" s="293">
        <f>SUMIF('TRIP-WR-II'!$C$6:$C$219,B53,'TRIP-WR-II'!$K$6:$K$219)</f>
        <v>0</v>
      </c>
      <c r="F53" s="293">
        <f>SUMIF('TRIP-WR-II'!$C$6:$C$219,B53,'TRIP-WR-II'!$L$6:$L$219)</f>
        <v>0</v>
      </c>
      <c r="G53" s="293">
        <f>SUMIF('TRIP-WR-II'!$C$6:$C$219,B53,'TRIP-WR-II'!$M$6:$M$219)</f>
        <v>5.5555555555555358E-3</v>
      </c>
      <c r="H53" s="299">
        <f t="shared" si="0"/>
        <v>0</v>
      </c>
      <c r="I53" s="299">
        <f t="shared" si="0"/>
        <v>0</v>
      </c>
      <c r="J53" s="299">
        <f t="shared" si="0"/>
        <v>0</v>
      </c>
      <c r="K53" s="299">
        <f t="shared" si="0"/>
        <v>0.13</v>
      </c>
      <c r="L53" s="300">
        <f t="shared" si="1"/>
        <v>720</v>
      </c>
      <c r="M53" s="301">
        <v>272.58600000000001</v>
      </c>
      <c r="N53" s="301">
        <v>325.89806267124453</v>
      </c>
      <c r="O53" s="302">
        <f t="shared" si="2"/>
        <v>88835.249311303865</v>
      </c>
      <c r="P53" s="302">
        <f t="shared" si="3"/>
        <v>63961379.504138783</v>
      </c>
      <c r="Q53" s="302">
        <f t="shared" si="4"/>
        <v>63961379.504138783</v>
      </c>
      <c r="R53" s="303">
        <f t="shared" si="5"/>
        <v>1</v>
      </c>
      <c r="S53" s="303">
        <v>0.9</v>
      </c>
    </row>
    <row r="54" spans="1:19">
      <c r="A54" s="281">
        <v>52</v>
      </c>
      <c r="B54" s="282" t="s">
        <v>1081</v>
      </c>
      <c r="C54" s="281" t="s">
        <v>1254</v>
      </c>
      <c r="D54" s="293">
        <f>SUMIF('TRIP-WR-II'!$C$6:$C$219,B54,'TRIP-WR-II'!$J$6:$J$219)</f>
        <v>0</v>
      </c>
      <c r="E54" s="293">
        <f>SUMIF('TRIP-WR-II'!$C$6:$C$219,B54,'TRIP-WR-II'!$K$6:$K$219)</f>
        <v>0</v>
      </c>
      <c r="F54" s="293">
        <f>SUMIF('TRIP-WR-II'!$C$6:$C$219,B54,'TRIP-WR-II'!$L$6:$L$219)</f>
        <v>0</v>
      </c>
      <c r="G54" s="293">
        <f>SUMIF('TRIP-WR-II'!$C$6:$C$219,B54,'TRIP-WR-II'!$M$6:$M$219)</f>
        <v>0</v>
      </c>
      <c r="H54" s="299">
        <f t="shared" si="0"/>
        <v>0</v>
      </c>
      <c r="I54" s="299">
        <f t="shared" si="0"/>
        <v>0</v>
      </c>
      <c r="J54" s="299">
        <f t="shared" si="0"/>
        <v>0</v>
      </c>
      <c r="K54" s="299">
        <f t="shared" si="0"/>
        <v>0</v>
      </c>
      <c r="L54" s="300">
        <f t="shared" si="1"/>
        <v>720</v>
      </c>
      <c r="M54" s="301">
        <v>199.93600000000001</v>
      </c>
      <c r="N54" s="301">
        <v>142.28553830773723</v>
      </c>
      <c r="O54" s="302">
        <f t="shared" si="2"/>
        <v>28448.001387095752</v>
      </c>
      <c r="P54" s="302">
        <f t="shared" si="3"/>
        <v>20482560.998708941</v>
      </c>
      <c r="Q54" s="302">
        <f t="shared" si="4"/>
        <v>20482560.998708941</v>
      </c>
      <c r="R54" s="303">
        <f t="shared" si="5"/>
        <v>1</v>
      </c>
      <c r="S54" s="303">
        <v>0.9</v>
      </c>
    </row>
    <row r="55" spans="1:19">
      <c r="A55" s="281">
        <v>53</v>
      </c>
      <c r="B55" s="282" t="s">
        <v>1082</v>
      </c>
      <c r="C55" s="281" t="s">
        <v>1254</v>
      </c>
      <c r="D55" s="293">
        <f>SUMIF('TRIP-WR-II'!$C$6:$C$219,B55,'TRIP-WR-II'!$J$6:$J$219)</f>
        <v>0</v>
      </c>
      <c r="E55" s="293">
        <f>SUMIF('TRIP-WR-II'!$C$6:$C$219,B55,'TRIP-WR-II'!$K$6:$K$219)</f>
        <v>0</v>
      </c>
      <c r="F55" s="293">
        <f>SUMIF('TRIP-WR-II'!$C$6:$C$219,B55,'TRIP-WR-II'!$L$6:$L$219)</f>
        <v>0</v>
      </c>
      <c r="G55" s="293">
        <f>SUMIF('TRIP-WR-II'!$C$6:$C$219,B55,'TRIP-WR-II'!$M$6:$M$219)</f>
        <v>0</v>
      </c>
      <c r="H55" s="299">
        <f t="shared" si="0"/>
        <v>0</v>
      </c>
      <c r="I55" s="299">
        <f t="shared" si="0"/>
        <v>0</v>
      </c>
      <c r="J55" s="299">
        <f t="shared" si="0"/>
        <v>0</v>
      </c>
      <c r="K55" s="299">
        <f t="shared" si="0"/>
        <v>0</v>
      </c>
      <c r="L55" s="300">
        <f t="shared" si="1"/>
        <v>720</v>
      </c>
      <c r="M55" s="301">
        <v>199.93600000000001</v>
      </c>
      <c r="N55" s="301">
        <v>142.28553830773723</v>
      </c>
      <c r="O55" s="302">
        <f t="shared" si="2"/>
        <v>28448.001387095752</v>
      </c>
      <c r="P55" s="302">
        <f t="shared" si="3"/>
        <v>20482560.998708941</v>
      </c>
      <c r="Q55" s="302">
        <f t="shared" si="4"/>
        <v>20482560.998708941</v>
      </c>
      <c r="R55" s="303">
        <f t="shared" si="5"/>
        <v>1</v>
      </c>
      <c r="S55" s="303">
        <v>0.9</v>
      </c>
    </row>
    <row r="56" spans="1:19">
      <c r="A56" s="281">
        <v>54</v>
      </c>
      <c r="B56" s="282" t="s">
        <v>1083</v>
      </c>
      <c r="C56" s="281" t="s">
        <v>1254</v>
      </c>
      <c r="D56" s="293">
        <f>SUMIF('TRIP-WR-II'!$C$6:$C$219,B56,'TRIP-WR-II'!$J$6:$J$219)</f>
        <v>0</v>
      </c>
      <c r="E56" s="293">
        <f>SUMIF('TRIP-WR-II'!$C$6:$C$219,B56,'TRIP-WR-II'!$K$6:$K$219)</f>
        <v>0</v>
      </c>
      <c r="F56" s="293">
        <f>SUMIF('TRIP-WR-II'!$C$6:$C$219,B56,'TRIP-WR-II'!$L$6:$L$219)</f>
        <v>0</v>
      </c>
      <c r="G56" s="293">
        <f>SUMIF('TRIP-WR-II'!$C$6:$C$219,B56,'TRIP-WR-II'!$M$6:$M$219)</f>
        <v>0</v>
      </c>
      <c r="H56" s="299">
        <f t="shared" si="0"/>
        <v>0</v>
      </c>
      <c r="I56" s="299">
        <f t="shared" si="0"/>
        <v>0</v>
      </c>
      <c r="J56" s="299">
        <f t="shared" si="0"/>
        <v>0</v>
      </c>
      <c r="K56" s="299">
        <f t="shared" si="0"/>
        <v>0</v>
      </c>
      <c r="L56" s="300">
        <f t="shared" si="1"/>
        <v>720</v>
      </c>
      <c r="M56" s="301">
        <v>152.22900000000001</v>
      </c>
      <c r="N56" s="301">
        <v>292.98470690054944</v>
      </c>
      <c r="O56" s="302">
        <f t="shared" si="2"/>
        <v>44600.768946763746</v>
      </c>
      <c r="P56" s="302">
        <f t="shared" si="3"/>
        <v>32112553.641669899</v>
      </c>
      <c r="Q56" s="302">
        <f t="shared" si="4"/>
        <v>32112553.641669899</v>
      </c>
      <c r="R56" s="303">
        <f t="shared" si="5"/>
        <v>1</v>
      </c>
      <c r="S56" s="303">
        <v>0.9</v>
      </c>
    </row>
    <row r="57" spans="1:19">
      <c r="A57" s="281">
        <v>55</v>
      </c>
      <c r="B57" s="282" t="s">
        <v>240</v>
      </c>
      <c r="C57" s="281" t="s">
        <v>1254</v>
      </c>
      <c r="D57" s="293">
        <f>SUMIF('TRIP-WR-II'!$C$6:$C$219,B57,'TRIP-WR-II'!$J$6:$J$219)</f>
        <v>0</v>
      </c>
      <c r="E57" s="293">
        <f>SUMIF('TRIP-WR-II'!$C$6:$C$219,B57,'TRIP-WR-II'!$K$6:$K$219)</f>
        <v>0</v>
      </c>
      <c r="F57" s="293">
        <f>SUMIF('TRIP-WR-II'!$C$6:$C$219,B57,'TRIP-WR-II'!$L$6:$L$219)</f>
        <v>0</v>
      </c>
      <c r="G57" s="293">
        <f>SUMIF('TRIP-WR-II'!$C$6:$C$219,B57,'TRIP-WR-II'!$M$6:$M$219)</f>
        <v>0</v>
      </c>
      <c r="H57" s="299">
        <f t="shared" si="0"/>
        <v>0</v>
      </c>
      <c r="I57" s="299">
        <f t="shared" si="0"/>
        <v>0</v>
      </c>
      <c r="J57" s="299">
        <f t="shared" si="0"/>
        <v>0</v>
      </c>
      <c r="K57" s="299">
        <f t="shared" si="0"/>
        <v>0</v>
      </c>
      <c r="L57" s="300">
        <f t="shared" si="1"/>
        <v>720</v>
      </c>
      <c r="M57" s="301">
        <v>152.22900000000001</v>
      </c>
      <c r="N57" s="301">
        <v>292.98470690054944</v>
      </c>
      <c r="O57" s="302">
        <f t="shared" si="2"/>
        <v>44600.768946763746</v>
      </c>
      <c r="P57" s="302">
        <f t="shared" si="3"/>
        <v>32112553.641669899</v>
      </c>
      <c r="Q57" s="302">
        <f t="shared" si="4"/>
        <v>32112553.641669899</v>
      </c>
      <c r="R57" s="303">
        <f t="shared" si="5"/>
        <v>1</v>
      </c>
      <c r="S57" s="303">
        <v>0.9</v>
      </c>
    </row>
    <row r="58" spans="1:19">
      <c r="A58" s="281">
        <v>56</v>
      </c>
      <c r="B58" s="282" t="s">
        <v>1084</v>
      </c>
      <c r="C58" s="281" t="s">
        <v>1254</v>
      </c>
      <c r="D58" s="293">
        <f>SUMIF('TRIP-WR-II'!$C$6:$C$219,B58,'TRIP-WR-II'!$J$6:$J$219)</f>
        <v>0</v>
      </c>
      <c r="E58" s="293">
        <f>SUMIF('TRIP-WR-II'!$C$6:$C$219,B58,'TRIP-WR-II'!$K$6:$K$219)</f>
        <v>0</v>
      </c>
      <c r="F58" s="293">
        <f>SUMIF('TRIP-WR-II'!$C$6:$C$219,B58,'TRIP-WR-II'!$L$6:$L$219)</f>
        <v>0</v>
      </c>
      <c r="G58" s="293">
        <f>SUMIF('TRIP-WR-II'!$C$6:$C$219,B58,'TRIP-WR-II'!$M$6:$M$219)</f>
        <v>0</v>
      </c>
      <c r="H58" s="299">
        <f t="shared" si="0"/>
        <v>0</v>
      </c>
      <c r="I58" s="299">
        <f t="shared" si="0"/>
        <v>0</v>
      </c>
      <c r="J58" s="299">
        <f t="shared" si="0"/>
        <v>0</v>
      </c>
      <c r="K58" s="299">
        <f t="shared" si="0"/>
        <v>0</v>
      </c>
      <c r="L58" s="300">
        <f t="shared" si="1"/>
        <v>720</v>
      </c>
      <c r="M58" s="301">
        <v>331.44200000000001</v>
      </c>
      <c r="N58" s="301">
        <v>366.66988684537262</v>
      </c>
      <c r="O58" s="302">
        <f t="shared" si="2"/>
        <v>121529.800635804</v>
      </c>
      <c r="P58" s="302">
        <f t="shared" si="3"/>
        <v>87501456.457778886</v>
      </c>
      <c r="Q58" s="302">
        <f t="shared" si="4"/>
        <v>87501456.457778886</v>
      </c>
      <c r="R58" s="303">
        <f t="shared" si="5"/>
        <v>1</v>
      </c>
      <c r="S58" s="303">
        <v>0.9</v>
      </c>
    </row>
    <row r="59" spans="1:19">
      <c r="A59" s="281">
        <v>57</v>
      </c>
      <c r="B59" s="282" t="s">
        <v>322</v>
      </c>
      <c r="C59" s="281" t="s">
        <v>1254</v>
      </c>
      <c r="D59" s="293">
        <f>SUMIF('TRIP-WR-II'!$C$6:$C$219,B59,'TRIP-WR-II'!$J$6:$J$219)</f>
        <v>0</v>
      </c>
      <c r="E59" s="293">
        <f>SUMIF('TRIP-WR-II'!$C$6:$C$219,B59,'TRIP-WR-II'!$K$6:$K$219)</f>
        <v>0</v>
      </c>
      <c r="F59" s="293">
        <f>SUMIF('TRIP-WR-II'!$C$6:$C$219,B59,'TRIP-WR-II'!$L$6:$L$219)</f>
        <v>0</v>
      </c>
      <c r="G59" s="293">
        <f>SUMIF('TRIP-WR-II'!$C$6:$C$219,B59,'TRIP-WR-II'!$M$6:$M$219)</f>
        <v>0</v>
      </c>
      <c r="H59" s="299">
        <f t="shared" si="0"/>
        <v>0</v>
      </c>
      <c r="I59" s="299">
        <f t="shared" si="0"/>
        <v>0</v>
      </c>
      <c r="J59" s="299">
        <f t="shared" si="0"/>
        <v>0</v>
      </c>
      <c r="K59" s="299">
        <f t="shared" si="0"/>
        <v>0</v>
      </c>
      <c r="L59" s="300">
        <f t="shared" si="1"/>
        <v>720</v>
      </c>
      <c r="M59" s="301">
        <v>331.44200000000001</v>
      </c>
      <c r="N59" s="301">
        <v>366.66988684537262</v>
      </c>
      <c r="O59" s="302">
        <f t="shared" si="2"/>
        <v>121529.800635804</v>
      </c>
      <c r="P59" s="302">
        <f t="shared" si="3"/>
        <v>87501456.457778886</v>
      </c>
      <c r="Q59" s="302">
        <f t="shared" si="4"/>
        <v>87501456.457778886</v>
      </c>
      <c r="R59" s="303">
        <f t="shared" si="5"/>
        <v>1</v>
      </c>
      <c r="S59" s="303">
        <v>0.9</v>
      </c>
    </row>
    <row r="60" spans="1:19">
      <c r="A60" s="281">
        <v>58</v>
      </c>
      <c r="B60" s="283" t="s">
        <v>1085</v>
      </c>
      <c r="C60" s="281" t="s">
        <v>1254</v>
      </c>
      <c r="D60" s="293">
        <f>SUMIF('TRIP-WR-II'!$C$6:$C$219,B60,'TRIP-WR-II'!$J$6:$J$219)</f>
        <v>0</v>
      </c>
      <c r="E60" s="293">
        <f>SUMIF('TRIP-WR-II'!$C$6:$C$219,B60,'TRIP-WR-II'!$K$6:$K$219)</f>
        <v>0</v>
      </c>
      <c r="F60" s="293">
        <f>SUMIF('TRIP-WR-II'!$C$6:$C$219,B60,'TRIP-WR-II'!$L$6:$L$219)</f>
        <v>0</v>
      </c>
      <c r="G60" s="293">
        <f>SUMIF('TRIP-WR-II'!$C$6:$C$219,B60,'TRIP-WR-II'!$M$6:$M$219)</f>
        <v>0</v>
      </c>
      <c r="H60" s="299">
        <f t="shared" si="0"/>
        <v>0</v>
      </c>
      <c r="I60" s="299">
        <f t="shared" si="0"/>
        <v>0</v>
      </c>
      <c r="J60" s="299">
        <f t="shared" si="0"/>
        <v>0</v>
      </c>
      <c r="K60" s="299">
        <f t="shared" si="0"/>
        <v>0</v>
      </c>
      <c r="L60" s="300">
        <f t="shared" si="1"/>
        <v>720</v>
      </c>
      <c r="M60" s="301">
        <v>351.72899999999998</v>
      </c>
      <c r="N60" s="301">
        <v>533.82872876088732</v>
      </c>
      <c r="O60" s="302">
        <f t="shared" si="2"/>
        <v>187763.04493833813</v>
      </c>
      <c r="P60" s="302">
        <f t="shared" si="3"/>
        <v>135189392.35560346</v>
      </c>
      <c r="Q60" s="302">
        <f t="shared" si="4"/>
        <v>135189392.35560346</v>
      </c>
      <c r="R60" s="303">
        <f t="shared" si="5"/>
        <v>1</v>
      </c>
      <c r="S60" s="303">
        <v>0.9</v>
      </c>
    </row>
    <row r="61" spans="1:19">
      <c r="A61" s="281">
        <v>59</v>
      </c>
      <c r="B61" s="283" t="s">
        <v>1086</v>
      </c>
      <c r="C61" s="281" t="s">
        <v>1254</v>
      </c>
      <c r="D61" s="293">
        <f>SUMIF('TRIP-WR-II'!$C$6:$C$219,B61,'TRIP-WR-II'!$J$6:$J$219)</f>
        <v>0</v>
      </c>
      <c r="E61" s="293">
        <f>SUMIF('TRIP-WR-II'!$C$6:$C$219,B61,'TRIP-WR-II'!$K$6:$K$219)</f>
        <v>0</v>
      </c>
      <c r="F61" s="293">
        <f>SUMIF('TRIP-WR-II'!$C$6:$C$219,B61,'TRIP-WR-II'!$L$6:$L$219)</f>
        <v>0</v>
      </c>
      <c r="G61" s="293">
        <f>SUMIF('TRIP-WR-II'!$C$6:$C$219,B61,'TRIP-WR-II'!$M$6:$M$219)</f>
        <v>0</v>
      </c>
      <c r="H61" s="299">
        <f t="shared" si="0"/>
        <v>0</v>
      </c>
      <c r="I61" s="299">
        <f t="shared" si="0"/>
        <v>0</v>
      </c>
      <c r="J61" s="299">
        <f t="shared" si="0"/>
        <v>0</v>
      </c>
      <c r="K61" s="299">
        <f t="shared" si="0"/>
        <v>0</v>
      </c>
      <c r="L61" s="300">
        <f t="shared" si="1"/>
        <v>720</v>
      </c>
      <c r="M61" s="301">
        <v>351.72899999999998</v>
      </c>
      <c r="N61" s="301">
        <v>533.82872876088732</v>
      </c>
      <c r="O61" s="302">
        <f t="shared" si="2"/>
        <v>187763.04493833813</v>
      </c>
      <c r="P61" s="302">
        <f t="shared" si="3"/>
        <v>135189392.35560346</v>
      </c>
      <c r="Q61" s="302">
        <f t="shared" si="4"/>
        <v>135189392.35560346</v>
      </c>
      <c r="R61" s="303">
        <f t="shared" si="5"/>
        <v>1</v>
      </c>
      <c r="S61" s="303">
        <v>0.9</v>
      </c>
    </row>
    <row r="62" spans="1:19">
      <c r="A62" s="281">
        <v>60</v>
      </c>
      <c r="B62" s="283" t="s">
        <v>224</v>
      </c>
      <c r="C62" s="281" t="s">
        <v>1254</v>
      </c>
      <c r="D62" s="293">
        <f>SUMIF('TRIP-WR-II'!$C$6:$C$219,B62,'TRIP-WR-II'!$J$6:$J$219)</f>
        <v>6.9444444444443088E-3</v>
      </c>
      <c r="E62" s="293">
        <f>SUMIF('TRIP-WR-II'!$C$6:$C$219,B62,'TRIP-WR-II'!$K$6:$K$219)</f>
        <v>7.6965277777777779</v>
      </c>
      <c r="F62" s="293">
        <f>SUMIF('TRIP-WR-II'!$C$6:$C$219,B62,'TRIP-WR-II'!$L$6:$L$219)</f>
        <v>0</v>
      </c>
      <c r="G62" s="293">
        <f>SUMIF('TRIP-WR-II'!$C$6:$C$219,B62,'TRIP-WR-II'!$M$6:$M$219)</f>
        <v>2.0986111111111114</v>
      </c>
      <c r="H62" s="299">
        <f t="shared" si="0"/>
        <v>0.17</v>
      </c>
      <c r="I62" s="299">
        <f t="shared" si="0"/>
        <v>184.72</v>
      </c>
      <c r="J62" s="299">
        <f t="shared" si="0"/>
        <v>0</v>
      </c>
      <c r="K62" s="299">
        <f t="shared" si="0"/>
        <v>50.37</v>
      </c>
      <c r="L62" s="300">
        <f t="shared" si="1"/>
        <v>535.28</v>
      </c>
      <c r="M62" s="301">
        <v>220.58799999999999</v>
      </c>
      <c r="N62" s="301">
        <v>515</v>
      </c>
      <c r="O62" s="302">
        <f t="shared" si="2"/>
        <v>113602.81999999999</v>
      </c>
      <c r="P62" s="302">
        <f t="shared" si="3"/>
        <v>60790005.010199994</v>
      </c>
      <c r="Q62" s="302">
        <f t="shared" si="4"/>
        <v>60809317.489599995</v>
      </c>
      <c r="R62" s="303">
        <f t="shared" si="5"/>
        <v>0.99968240920639662</v>
      </c>
      <c r="S62" s="303">
        <v>0.9</v>
      </c>
    </row>
    <row r="63" spans="1:19">
      <c r="A63" s="281">
        <v>61</v>
      </c>
      <c r="B63" s="283" t="s">
        <v>461</v>
      </c>
      <c r="C63" s="281" t="s">
        <v>1254</v>
      </c>
      <c r="D63" s="293">
        <f>SUMIF('TRIP-WR-II'!$C$6:$C$219,B63,'TRIP-WR-II'!$J$6:$J$219)</f>
        <v>0</v>
      </c>
      <c r="E63" s="293">
        <f>SUMIF('TRIP-WR-II'!$C$6:$C$219,B63,'TRIP-WR-II'!$K$6:$K$219)</f>
        <v>6.7048611111111107</v>
      </c>
      <c r="F63" s="293">
        <f>SUMIF('TRIP-WR-II'!$C$6:$C$219,B63,'TRIP-WR-II'!$L$6:$L$219)</f>
        <v>6.9444444444445308E-3</v>
      </c>
      <c r="G63" s="293">
        <f>SUMIF('TRIP-WR-II'!$C$6:$C$219,B63,'TRIP-WR-II'!$M$6:$M$219)</f>
        <v>4.7458333333333336</v>
      </c>
      <c r="H63" s="299">
        <f t="shared" si="0"/>
        <v>0</v>
      </c>
      <c r="I63" s="299">
        <f t="shared" si="0"/>
        <v>160.91999999999999</v>
      </c>
      <c r="J63" s="299">
        <f t="shared" si="0"/>
        <v>0.17</v>
      </c>
      <c r="K63" s="299">
        <f t="shared" si="0"/>
        <v>113.9</v>
      </c>
      <c r="L63" s="300">
        <f t="shared" si="1"/>
        <v>558.91000000000008</v>
      </c>
      <c r="M63" s="301">
        <v>4.01</v>
      </c>
      <c r="N63" s="301">
        <v>515</v>
      </c>
      <c r="O63" s="302">
        <f t="shared" si="2"/>
        <v>2065.15</v>
      </c>
      <c r="P63" s="302">
        <f t="shared" si="3"/>
        <v>1154232.9865000001</v>
      </c>
      <c r="Q63" s="302">
        <f t="shared" si="4"/>
        <v>1154232.9865000001</v>
      </c>
      <c r="R63" s="303">
        <f t="shared" si="5"/>
        <v>1</v>
      </c>
      <c r="S63" s="303">
        <v>0.9</v>
      </c>
    </row>
    <row r="64" spans="1:19">
      <c r="A64" s="281">
        <v>62</v>
      </c>
      <c r="B64" s="282" t="s">
        <v>462</v>
      </c>
      <c r="C64" s="281" t="s">
        <v>1254</v>
      </c>
      <c r="D64" s="293">
        <f>SUMIF('TRIP-WR-II'!$C$6:$C$219,B64,'TRIP-WR-II'!$J$6:$J$219)</f>
        <v>0</v>
      </c>
      <c r="E64" s="293">
        <f>SUMIF('TRIP-WR-II'!$C$6:$C$219,B64,'TRIP-WR-II'!$K$6:$K$219)</f>
        <v>0.3159722222222221</v>
      </c>
      <c r="F64" s="293">
        <f>SUMIF('TRIP-WR-II'!$C$6:$C$219,B64,'TRIP-WR-II'!$L$6:$L$219)</f>
        <v>0.1034722222222223</v>
      </c>
      <c r="G64" s="293">
        <f>SUMIF('TRIP-WR-II'!$C$6:$C$219,B64,'TRIP-WR-II'!$M$6:$M$219)</f>
        <v>0</v>
      </c>
      <c r="H64" s="299">
        <f t="shared" si="0"/>
        <v>0</v>
      </c>
      <c r="I64" s="299">
        <f t="shared" si="0"/>
        <v>7.58</v>
      </c>
      <c r="J64" s="299">
        <f t="shared" si="0"/>
        <v>2.48</v>
      </c>
      <c r="K64" s="299">
        <f t="shared" si="0"/>
        <v>0</v>
      </c>
      <c r="L64" s="300">
        <f t="shared" si="1"/>
        <v>709.94</v>
      </c>
      <c r="M64" s="301">
        <v>4.01</v>
      </c>
      <c r="N64" s="301">
        <v>515</v>
      </c>
      <c r="O64" s="302">
        <f t="shared" si="2"/>
        <v>2065.15</v>
      </c>
      <c r="P64" s="302">
        <f t="shared" si="3"/>
        <v>1466132.5910000002</v>
      </c>
      <c r="Q64" s="302">
        <f t="shared" si="4"/>
        <v>1466132.5910000002</v>
      </c>
      <c r="R64" s="303">
        <f t="shared" si="5"/>
        <v>1</v>
      </c>
      <c r="S64" s="303">
        <v>0.9</v>
      </c>
    </row>
    <row r="65" spans="1:19">
      <c r="A65" s="281">
        <v>63</v>
      </c>
      <c r="B65" s="282" t="s">
        <v>483</v>
      </c>
      <c r="C65" s="281" t="s">
        <v>1254</v>
      </c>
      <c r="D65" s="293">
        <f>SUMIF('TRIP-WR-II'!$C$6:$C$219,B65,'TRIP-WR-II'!$J$6:$J$219)</f>
        <v>0</v>
      </c>
      <c r="E65" s="293">
        <f>SUMIF('TRIP-WR-II'!$C$6:$C$219,B65,'TRIP-WR-II'!$K$6:$K$219)</f>
        <v>0</v>
      </c>
      <c r="F65" s="293">
        <f>SUMIF('TRIP-WR-II'!$C$6:$C$219,B65,'TRIP-WR-II'!$L$6:$L$219)</f>
        <v>6.9444444444445308E-3</v>
      </c>
      <c r="G65" s="293">
        <f>SUMIF('TRIP-WR-II'!$C$6:$C$219,B65,'TRIP-WR-II'!$M$6:$M$219)</f>
        <v>5.790972222222222</v>
      </c>
      <c r="H65" s="299">
        <f t="shared" si="0"/>
        <v>0</v>
      </c>
      <c r="I65" s="299">
        <f t="shared" si="0"/>
        <v>0</v>
      </c>
      <c r="J65" s="299">
        <f t="shared" si="0"/>
        <v>0.17</v>
      </c>
      <c r="K65" s="299">
        <f t="shared" si="0"/>
        <v>138.97999999999999</v>
      </c>
      <c r="L65" s="300">
        <f t="shared" si="1"/>
        <v>719.83</v>
      </c>
      <c r="M65" s="301">
        <v>4.12</v>
      </c>
      <c r="N65" s="301">
        <v>515</v>
      </c>
      <c r="O65" s="302">
        <f t="shared" si="2"/>
        <v>2121.8000000000002</v>
      </c>
      <c r="P65" s="302">
        <f t="shared" si="3"/>
        <v>1527335.2940000002</v>
      </c>
      <c r="Q65" s="302">
        <f t="shared" si="4"/>
        <v>1527335.2940000002</v>
      </c>
      <c r="R65" s="303">
        <f t="shared" si="5"/>
        <v>1</v>
      </c>
      <c r="S65" s="303">
        <v>0.9</v>
      </c>
    </row>
    <row r="66" spans="1:19">
      <c r="A66" s="281">
        <v>64</v>
      </c>
      <c r="B66" s="282" t="s">
        <v>487</v>
      </c>
      <c r="C66" s="281" t="s">
        <v>1254</v>
      </c>
      <c r="D66" s="293">
        <f>SUMIF('TRIP-WR-II'!$C$6:$C$219,B66,'TRIP-WR-II'!$J$6:$J$219)</f>
        <v>0</v>
      </c>
      <c r="E66" s="293">
        <f>SUMIF('TRIP-WR-II'!$C$6:$C$219,B66,'TRIP-WR-II'!$K$6:$K$219)</f>
        <v>0</v>
      </c>
      <c r="F66" s="293">
        <f>SUMIF('TRIP-WR-II'!$C$6:$C$219,B66,'TRIP-WR-II'!$L$6:$L$219)</f>
        <v>6.9444444444445308E-3</v>
      </c>
      <c r="G66" s="293">
        <f>SUMIF('TRIP-WR-II'!$C$6:$C$219,B66,'TRIP-WR-II'!$M$6:$M$219)</f>
        <v>12.722222222222221</v>
      </c>
      <c r="H66" s="299">
        <f t="shared" si="0"/>
        <v>0</v>
      </c>
      <c r="I66" s="299">
        <f t="shared" si="0"/>
        <v>0</v>
      </c>
      <c r="J66" s="299">
        <f t="shared" si="0"/>
        <v>0.17</v>
      </c>
      <c r="K66" s="299">
        <f t="shared" si="0"/>
        <v>305.33</v>
      </c>
      <c r="L66" s="300">
        <f t="shared" si="1"/>
        <v>719.83</v>
      </c>
      <c r="M66" s="301">
        <v>4.12</v>
      </c>
      <c r="N66" s="301">
        <v>515</v>
      </c>
      <c r="O66" s="302">
        <f t="shared" si="2"/>
        <v>2121.8000000000002</v>
      </c>
      <c r="P66" s="302">
        <f t="shared" si="3"/>
        <v>1527335.2940000002</v>
      </c>
      <c r="Q66" s="302">
        <f t="shared" si="4"/>
        <v>1527335.2940000002</v>
      </c>
      <c r="R66" s="303">
        <f t="shared" si="5"/>
        <v>1</v>
      </c>
      <c r="S66" s="303">
        <v>0.9</v>
      </c>
    </row>
    <row r="67" spans="1:19">
      <c r="A67" s="281">
        <v>65</v>
      </c>
      <c r="B67" s="282" t="s">
        <v>222</v>
      </c>
      <c r="C67" s="281" t="s">
        <v>1254</v>
      </c>
      <c r="D67" s="293">
        <f>SUMIF('TRIP-WR-II'!$C$6:$C$219,B67,'TRIP-WR-II'!$J$6:$J$219)</f>
        <v>0</v>
      </c>
      <c r="E67" s="293">
        <f>SUMIF('TRIP-WR-II'!$C$6:$C$219,B67,'TRIP-WR-II'!$K$6:$K$219)</f>
        <v>0</v>
      </c>
      <c r="F67" s="293">
        <f>SUMIF('TRIP-WR-II'!$C$6:$C$219,B67,'TRIP-WR-II'!$L$6:$L$219)</f>
        <v>0</v>
      </c>
      <c r="G67" s="293">
        <f>SUMIF('TRIP-WR-II'!$C$6:$C$219,B67,'TRIP-WR-II'!$M$6:$M$219)</f>
        <v>6.759027777777777</v>
      </c>
      <c r="H67" s="299">
        <f t="shared" si="0"/>
        <v>0</v>
      </c>
      <c r="I67" s="299">
        <f t="shared" si="0"/>
        <v>0</v>
      </c>
      <c r="J67" s="299">
        <f t="shared" si="0"/>
        <v>0</v>
      </c>
      <c r="K67" s="299">
        <f t="shared" ref="K67:K127" si="6">INT(G67)*24+HOUR(G67)+ROUND(MINUTE(G67)/60,2)</f>
        <v>162.22</v>
      </c>
      <c r="L67" s="300">
        <f t="shared" si="1"/>
        <v>720</v>
      </c>
      <c r="M67" s="301">
        <v>220.58799999999999</v>
      </c>
      <c r="N67" s="301">
        <v>515</v>
      </c>
      <c r="O67" s="302">
        <f t="shared" si="2"/>
        <v>113602.81999999999</v>
      </c>
      <c r="P67" s="302">
        <f t="shared" si="3"/>
        <v>81794030.399999991</v>
      </c>
      <c r="Q67" s="302">
        <f t="shared" si="4"/>
        <v>81794030.399999991</v>
      </c>
      <c r="R67" s="303">
        <f t="shared" si="5"/>
        <v>1</v>
      </c>
      <c r="S67" s="303">
        <v>0.9</v>
      </c>
    </row>
    <row r="68" spans="1:19">
      <c r="A68" s="281">
        <v>66</v>
      </c>
      <c r="B68" s="282" t="s">
        <v>1087</v>
      </c>
      <c r="C68" s="281" t="s">
        <v>1254</v>
      </c>
      <c r="D68" s="293">
        <f>SUMIF('TRIP-WR-II'!$C$6:$C$219,B68,'TRIP-WR-II'!$J$6:$J$219)</f>
        <v>0</v>
      </c>
      <c r="E68" s="293">
        <f>SUMIF('TRIP-WR-II'!$C$6:$C$219,B68,'TRIP-WR-II'!$K$6:$K$219)</f>
        <v>0</v>
      </c>
      <c r="F68" s="293">
        <f>SUMIF('TRIP-WR-II'!$C$6:$C$219,B68,'TRIP-WR-II'!$L$6:$L$219)</f>
        <v>0</v>
      </c>
      <c r="G68" s="293">
        <f>SUMIF('TRIP-WR-II'!$C$6:$C$219,B68,'TRIP-WR-II'!$M$6:$M$219)</f>
        <v>0</v>
      </c>
      <c r="H68" s="299">
        <f t="shared" ref="H68:J119" si="7">INT(D68)*24+HOUR(D68)+ROUND(MINUTE(D68)/60,2)</f>
        <v>0</v>
      </c>
      <c r="I68" s="299">
        <f t="shared" si="7"/>
        <v>0</v>
      </c>
      <c r="J68" s="299">
        <f t="shared" si="7"/>
        <v>0</v>
      </c>
      <c r="K68" s="299">
        <f t="shared" si="6"/>
        <v>0</v>
      </c>
      <c r="L68" s="300">
        <f t="shared" ref="L68:L128" si="8">24*DAY($E$1)-(I68+J68)</f>
        <v>720</v>
      </c>
      <c r="M68" s="301">
        <v>25.71</v>
      </c>
      <c r="N68" s="301">
        <v>132</v>
      </c>
      <c r="O68" s="302">
        <f t="shared" ref="O68:O128" si="9">M68*N68</f>
        <v>3393.7200000000003</v>
      </c>
      <c r="P68" s="302">
        <f t="shared" ref="P68:P128" si="10">O68*(L68-H68)</f>
        <v>2443478.4000000004</v>
      </c>
      <c r="Q68" s="302">
        <f t="shared" ref="Q68:Q128" si="11">O68*L68</f>
        <v>2443478.4000000004</v>
      </c>
      <c r="R68" s="303">
        <f t="shared" ref="R68:R128" si="12">P68/Q68</f>
        <v>1</v>
      </c>
      <c r="S68" s="303">
        <v>0.9</v>
      </c>
    </row>
    <row r="69" spans="1:19">
      <c r="A69" s="281">
        <v>67</v>
      </c>
      <c r="B69" s="282" t="s">
        <v>1088</v>
      </c>
      <c r="C69" s="281" t="s">
        <v>1254</v>
      </c>
      <c r="D69" s="293">
        <f>SUMIF('TRIP-WR-II'!$C$6:$C$219,B69,'TRIP-WR-II'!$J$6:$J$219)</f>
        <v>0</v>
      </c>
      <c r="E69" s="293">
        <f>SUMIF('TRIP-WR-II'!$C$6:$C$219,B69,'TRIP-WR-II'!$K$6:$K$219)</f>
        <v>0</v>
      </c>
      <c r="F69" s="293">
        <f>SUMIF('TRIP-WR-II'!$C$6:$C$219,B69,'TRIP-WR-II'!$L$6:$L$219)</f>
        <v>0</v>
      </c>
      <c r="G69" s="293">
        <f>SUMIF('TRIP-WR-II'!$C$6:$C$219,B69,'TRIP-WR-II'!$M$6:$M$219)</f>
        <v>0</v>
      </c>
      <c r="H69" s="299">
        <f t="shared" si="7"/>
        <v>0</v>
      </c>
      <c r="I69" s="299">
        <f t="shared" si="7"/>
        <v>0</v>
      </c>
      <c r="J69" s="299">
        <f t="shared" si="7"/>
        <v>0</v>
      </c>
      <c r="K69" s="299">
        <f t="shared" si="6"/>
        <v>0</v>
      </c>
      <c r="L69" s="300">
        <f t="shared" si="8"/>
        <v>720</v>
      </c>
      <c r="M69" s="301">
        <v>25.71</v>
      </c>
      <c r="N69" s="301">
        <v>132</v>
      </c>
      <c r="O69" s="302">
        <f t="shared" si="9"/>
        <v>3393.7200000000003</v>
      </c>
      <c r="P69" s="302">
        <f t="shared" si="10"/>
        <v>2443478.4000000004</v>
      </c>
      <c r="Q69" s="302">
        <f t="shared" si="11"/>
        <v>2443478.4000000004</v>
      </c>
      <c r="R69" s="303">
        <f t="shared" si="12"/>
        <v>1</v>
      </c>
      <c r="S69" s="303">
        <v>0.9</v>
      </c>
    </row>
    <row r="70" spans="1:19">
      <c r="A70" s="281">
        <v>68</v>
      </c>
      <c r="B70" s="283" t="s">
        <v>1089</v>
      </c>
      <c r="C70" s="281" t="s">
        <v>1254</v>
      </c>
      <c r="D70" s="293">
        <f>SUMIF('TRIP-WR-II'!$C$6:$C$219,B70,'TRIP-WR-II'!$J$6:$J$219)</f>
        <v>0</v>
      </c>
      <c r="E70" s="293">
        <f>SUMIF('TRIP-WR-II'!$C$6:$C$219,B70,'TRIP-WR-II'!$K$6:$K$219)</f>
        <v>0</v>
      </c>
      <c r="F70" s="293">
        <f>SUMIF('TRIP-WR-II'!$C$6:$C$219,B70,'TRIP-WR-II'!$L$6:$L$219)</f>
        <v>0</v>
      </c>
      <c r="G70" s="293">
        <f>SUMIF('TRIP-WR-II'!$C$6:$C$219,B70,'TRIP-WR-II'!$M$6:$M$219)</f>
        <v>0</v>
      </c>
      <c r="H70" s="299">
        <f t="shared" si="7"/>
        <v>0</v>
      </c>
      <c r="I70" s="299">
        <f t="shared" si="7"/>
        <v>0</v>
      </c>
      <c r="J70" s="299">
        <f t="shared" si="7"/>
        <v>0</v>
      </c>
      <c r="K70" s="299">
        <f t="shared" si="6"/>
        <v>0</v>
      </c>
      <c r="L70" s="300">
        <f t="shared" si="8"/>
        <v>720</v>
      </c>
      <c r="M70" s="301">
        <v>29.66</v>
      </c>
      <c r="N70" s="301">
        <v>132</v>
      </c>
      <c r="O70" s="302">
        <f t="shared" si="9"/>
        <v>3915.12</v>
      </c>
      <c r="P70" s="302">
        <f t="shared" si="10"/>
        <v>2818886.4</v>
      </c>
      <c r="Q70" s="302">
        <f t="shared" si="11"/>
        <v>2818886.4</v>
      </c>
      <c r="R70" s="303">
        <f t="shared" si="12"/>
        <v>1</v>
      </c>
      <c r="S70" s="303">
        <v>0.9</v>
      </c>
    </row>
    <row r="71" spans="1:19">
      <c r="A71" s="281">
        <v>69</v>
      </c>
      <c r="B71" s="282" t="s">
        <v>1090</v>
      </c>
      <c r="C71" s="281" t="s">
        <v>1254</v>
      </c>
      <c r="D71" s="293">
        <f>SUMIF('TRIP-WR-II'!$C$6:$C$219,B71,'TRIP-WR-II'!$J$6:$J$219)</f>
        <v>0</v>
      </c>
      <c r="E71" s="293">
        <f>SUMIF('TRIP-WR-II'!$C$6:$C$219,B71,'TRIP-WR-II'!$K$6:$K$219)</f>
        <v>0</v>
      </c>
      <c r="F71" s="293">
        <f>SUMIF('TRIP-WR-II'!$C$6:$C$219,B71,'TRIP-WR-II'!$L$6:$L$219)</f>
        <v>0</v>
      </c>
      <c r="G71" s="293">
        <f>SUMIF('TRIP-WR-II'!$C$6:$C$219,B71,'TRIP-WR-II'!$M$6:$M$219)</f>
        <v>0</v>
      </c>
      <c r="H71" s="299">
        <f t="shared" si="7"/>
        <v>0</v>
      </c>
      <c r="I71" s="299">
        <f t="shared" si="7"/>
        <v>0</v>
      </c>
      <c r="J71" s="299">
        <f t="shared" si="7"/>
        <v>0</v>
      </c>
      <c r="K71" s="299">
        <f t="shared" si="6"/>
        <v>0</v>
      </c>
      <c r="L71" s="300">
        <f t="shared" si="8"/>
        <v>720</v>
      </c>
      <c r="M71" s="301">
        <v>29.66</v>
      </c>
      <c r="N71" s="301">
        <v>132</v>
      </c>
      <c r="O71" s="302">
        <f t="shared" si="9"/>
        <v>3915.12</v>
      </c>
      <c r="P71" s="302">
        <f t="shared" si="10"/>
        <v>2818886.4</v>
      </c>
      <c r="Q71" s="302">
        <f t="shared" si="11"/>
        <v>2818886.4</v>
      </c>
      <c r="R71" s="303">
        <f t="shared" si="12"/>
        <v>1</v>
      </c>
      <c r="S71" s="303">
        <v>0.9</v>
      </c>
    </row>
    <row r="72" spans="1:19">
      <c r="A72" s="281">
        <v>70</v>
      </c>
      <c r="B72" s="282" t="s">
        <v>1091</v>
      </c>
      <c r="C72" s="281" t="s">
        <v>1254</v>
      </c>
      <c r="D72" s="293">
        <f>SUMIF('TRIP-WR-II'!$C$6:$C$219,B72,'TRIP-WR-II'!$J$6:$J$219)</f>
        <v>0</v>
      </c>
      <c r="E72" s="293">
        <f>SUMIF('TRIP-WR-II'!$C$6:$C$219,B72,'TRIP-WR-II'!$K$6:$K$219)</f>
        <v>0</v>
      </c>
      <c r="F72" s="293">
        <f>SUMIF('TRIP-WR-II'!$C$6:$C$219,B72,'TRIP-WR-II'!$L$6:$L$219)</f>
        <v>0</v>
      </c>
      <c r="G72" s="293">
        <f>SUMIF('TRIP-WR-II'!$C$6:$C$219,B72,'TRIP-WR-II'!$M$6:$M$219)</f>
        <v>0</v>
      </c>
      <c r="H72" s="299">
        <f t="shared" si="7"/>
        <v>0</v>
      </c>
      <c r="I72" s="299">
        <f t="shared" si="7"/>
        <v>0</v>
      </c>
      <c r="J72" s="299">
        <f t="shared" si="7"/>
        <v>0</v>
      </c>
      <c r="K72" s="299">
        <f t="shared" si="6"/>
        <v>0</v>
      </c>
      <c r="L72" s="300">
        <f t="shared" si="8"/>
        <v>720</v>
      </c>
      <c r="M72" s="301">
        <v>233.65199999999999</v>
      </c>
      <c r="N72" s="301">
        <v>853.89251531618936</v>
      </c>
      <c r="O72" s="302">
        <f t="shared" si="9"/>
        <v>199513.69398865825</v>
      </c>
      <c r="P72" s="302">
        <f t="shared" si="10"/>
        <v>143649859.67183393</v>
      </c>
      <c r="Q72" s="302">
        <f t="shared" si="11"/>
        <v>143649859.67183393</v>
      </c>
      <c r="R72" s="303">
        <f t="shared" si="12"/>
        <v>1</v>
      </c>
      <c r="S72" s="303">
        <v>0.9</v>
      </c>
    </row>
    <row r="73" spans="1:19">
      <c r="A73" s="281">
        <v>71</v>
      </c>
      <c r="B73" s="282" t="s">
        <v>985</v>
      </c>
      <c r="C73" s="281" t="s">
        <v>1254</v>
      </c>
      <c r="D73" s="293">
        <f>SUMIF('TRIP-WR-II'!$C$6:$C$219,B73,'TRIP-WR-II'!$J$6:$J$219)</f>
        <v>0</v>
      </c>
      <c r="E73" s="293">
        <f>SUMIF('TRIP-WR-II'!$C$6:$C$219,B73,'TRIP-WR-II'!$K$6:$K$219)</f>
        <v>0</v>
      </c>
      <c r="F73" s="293">
        <f>SUMIF('TRIP-WR-II'!$C$6:$C$219,B73,'TRIP-WR-II'!$L$6:$L$219)</f>
        <v>0</v>
      </c>
      <c r="G73" s="293">
        <f>SUMIF('TRIP-WR-II'!$C$6:$C$219,B73,'TRIP-WR-II'!$M$6:$M$219)</f>
        <v>1.3618055555555557</v>
      </c>
      <c r="H73" s="299">
        <f t="shared" si="7"/>
        <v>0</v>
      </c>
      <c r="I73" s="299">
        <f t="shared" si="7"/>
        <v>0</v>
      </c>
      <c r="J73" s="299">
        <f t="shared" si="7"/>
        <v>0</v>
      </c>
      <c r="K73" s="299">
        <f t="shared" si="6"/>
        <v>32.68</v>
      </c>
      <c r="L73" s="300">
        <f t="shared" si="8"/>
        <v>720</v>
      </c>
      <c r="M73" s="301">
        <v>292.04599999999999</v>
      </c>
      <c r="N73" s="301">
        <v>1263.1628577272431</v>
      </c>
      <c r="O73" s="302">
        <f t="shared" si="9"/>
        <v>368901.65994781046</v>
      </c>
      <c r="P73" s="302">
        <f t="shared" si="10"/>
        <v>265609195.16242352</v>
      </c>
      <c r="Q73" s="302">
        <f t="shared" si="11"/>
        <v>265609195.16242352</v>
      </c>
      <c r="R73" s="303">
        <f t="shared" si="12"/>
        <v>1</v>
      </c>
      <c r="S73" s="303">
        <v>0.9</v>
      </c>
    </row>
    <row r="74" spans="1:19">
      <c r="A74" s="281">
        <v>72</v>
      </c>
      <c r="B74" s="282" t="s">
        <v>208</v>
      </c>
      <c r="C74" s="281" t="s">
        <v>1254</v>
      </c>
      <c r="D74" s="293">
        <f>SUMIF('TRIP-WR-II'!$C$6:$C$219,B74,'TRIP-WR-II'!$J$6:$J$219)</f>
        <v>0</v>
      </c>
      <c r="E74" s="293">
        <f>SUMIF('TRIP-WR-II'!$C$6:$C$219,B74,'TRIP-WR-II'!$K$6:$K$219)</f>
        <v>0</v>
      </c>
      <c r="F74" s="293">
        <f>SUMIF('TRIP-WR-II'!$C$6:$C$219,B74,'TRIP-WR-II'!$L$6:$L$219)</f>
        <v>0</v>
      </c>
      <c r="G74" s="293">
        <f>SUMIF('TRIP-WR-II'!$C$6:$C$219,B74,'TRIP-WR-II'!$M$6:$M$219)</f>
        <v>5.6416666666666666</v>
      </c>
      <c r="H74" s="299">
        <f t="shared" si="7"/>
        <v>0</v>
      </c>
      <c r="I74" s="299">
        <f t="shared" si="7"/>
        <v>0</v>
      </c>
      <c r="J74" s="299">
        <f t="shared" si="7"/>
        <v>0</v>
      </c>
      <c r="K74" s="299">
        <f t="shared" si="6"/>
        <v>135.4</v>
      </c>
      <c r="L74" s="300">
        <f t="shared" si="8"/>
        <v>720</v>
      </c>
      <c r="M74" s="301">
        <v>214.471</v>
      </c>
      <c r="N74" s="301">
        <v>405.18284971221095</v>
      </c>
      <c r="O74" s="302">
        <f t="shared" si="9"/>
        <v>86899.970960627601</v>
      </c>
      <c r="P74" s="302">
        <f t="shared" si="10"/>
        <v>62567979.091651872</v>
      </c>
      <c r="Q74" s="302">
        <f t="shared" si="11"/>
        <v>62567979.091651872</v>
      </c>
      <c r="R74" s="303">
        <f t="shared" si="12"/>
        <v>1</v>
      </c>
      <c r="S74" s="303">
        <v>0.9</v>
      </c>
    </row>
    <row r="75" spans="1:19">
      <c r="A75" s="281">
        <v>73</v>
      </c>
      <c r="B75" s="285" t="s">
        <v>210</v>
      </c>
      <c r="C75" s="281" t="s">
        <v>1254</v>
      </c>
      <c r="D75" s="293">
        <f>SUMIF('TRIP-WR-II'!$C$6:$C$219,B75,'TRIP-WR-II'!$J$6:$J$219)</f>
        <v>0</v>
      </c>
      <c r="E75" s="293">
        <f>SUMIF('TRIP-WR-II'!$C$6:$C$219,B75,'TRIP-WR-II'!$K$6:$K$219)</f>
        <v>0</v>
      </c>
      <c r="F75" s="293">
        <f>SUMIF('TRIP-WR-II'!$C$6:$C$219,B75,'TRIP-WR-II'!$L$6:$L$219)</f>
        <v>6.3194444444444442E-2</v>
      </c>
      <c r="G75" s="293">
        <f>SUMIF('TRIP-WR-II'!$C$6:$C$219,B75,'TRIP-WR-II'!$M$6:$M$219)</f>
        <v>0.5395833333333333</v>
      </c>
      <c r="H75" s="299">
        <f t="shared" si="7"/>
        <v>0</v>
      </c>
      <c r="I75" s="299">
        <f t="shared" si="7"/>
        <v>0</v>
      </c>
      <c r="J75" s="299">
        <f t="shared" si="7"/>
        <v>1.52</v>
      </c>
      <c r="K75" s="299">
        <f t="shared" si="6"/>
        <v>12.95</v>
      </c>
      <c r="L75" s="300">
        <f t="shared" si="8"/>
        <v>718.48</v>
      </c>
      <c r="M75" s="301">
        <v>213.8</v>
      </c>
      <c r="N75" s="301">
        <v>404.79129904747685</v>
      </c>
      <c r="O75" s="302">
        <f t="shared" si="9"/>
        <v>86544.379736350558</v>
      </c>
      <c r="P75" s="302">
        <f t="shared" si="10"/>
        <v>62180405.95297315</v>
      </c>
      <c r="Q75" s="302">
        <f t="shared" si="11"/>
        <v>62180405.95297315</v>
      </c>
      <c r="R75" s="303">
        <f t="shared" si="12"/>
        <v>1</v>
      </c>
      <c r="S75" s="303">
        <v>0.9</v>
      </c>
    </row>
    <row r="76" spans="1:19">
      <c r="A76" s="281">
        <v>74</v>
      </c>
      <c r="B76" s="282" t="s">
        <v>1092</v>
      </c>
      <c r="C76" s="281" t="s">
        <v>1254</v>
      </c>
      <c r="D76" s="293">
        <f>SUMIF('TRIP-WR-II'!$C$6:$C$219,B76,'TRIP-WR-II'!$J$6:$J$219)</f>
        <v>0</v>
      </c>
      <c r="E76" s="293">
        <f>SUMIF('TRIP-WR-II'!$C$6:$C$219,B76,'TRIP-WR-II'!$K$6:$K$219)</f>
        <v>0</v>
      </c>
      <c r="F76" s="293">
        <f>SUMIF('TRIP-WR-II'!$C$6:$C$219,B76,'TRIP-WR-II'!$L$6:$L$219)</f>
        <v>0</v>
      </c>
      <c r="G76" s="293">
        <f>SUMIF('TRIP-WR-II'!$C$6:$C$219,B76,'TRIP-WR-II'!$M$6:$M$219)</f>
        <v>0</v>
      </c>
      <c r="H76" s="299">
        <f t="shared" si="7"/>
        <v>0</v>
      </c>
      <c r="I76" s="299">
        <f t="shared" si="7"/>
        <v>0</v>
      </c>
      <c r="J76" s="299">
        <f t="shared" si="7"/>
        <v>0</v>
      </c>
      <c r="K76" s="299">
        <f t="shared" si="6"/>
        <v>0</v>
      </c>
      <c r="L76" s="300">
        <f t="shared" si="8"/>
        <v>720</v>
      </c>
      <c r="M76" s="301">
        <v>28.548999999999999</v>
      </c>
      <c r="N76" s="301">
        <v>132</v>
      </c>
      <c r="O76" s="302">
        <f t="shared" si="9"/>
        <v>3768.4679999999998</v>
      </c>
      <c r="P76" s="302">
        <f t="shared" si="10"/>
        <v>2713296.96</v>
      </c>
      <c r="Q76" s="302">
        <f t="shared" si="11"/>
        <v>2713296.96</v>
      </c>
      <c r="R76" s="303">
        <f t="shared" si="12"/>
        <v>1</v>
      </c>
      <c r="S76" s="303">
        <v>0.9</v>
      </c>
    </row>
    <row r="77" spans="1:19">
      <c r="A77" s="281">
        <v>75</v>
      </c>
      <c r="B77" s="282" t="s">
        <v>1093</v>
      </c>
      <c r="C77" s="281" t="s">
        <v>1254</v>
      </c>
      <c r="D77" s="293">
        <f>SUMIF('TRIP-WR-II'!$C$6:$C$219,B77,'TRIP-WR-II'!$J$6:$J$219)</f>
        <v>0</v>
      </c>
      <c r="E77" s="293">
        <f>SUMIF('TRIP-WR-II'!$C$6:$C$219,B77,'TRIP-WR-II'!$K$6:$K$219)</f>
        <v>0</v>
      </c>
      <c r="F77" s="293">
        <f>SUMIF('TRIP-WR-II'!$C$6:$C$219,B77,'TRIP-WR-II'!$L$6:$L$219)</f>
        <v>0</v>
      </c>
      <c r="G77" s="293">
        <f>SUMIF('TRIP-WR-II'!$C$6:$C$219,B77,'TRIP-WR-II'!$M$6:$M$219)</f>
        <v>0</v>
      </c>
      <c r="H77" s="299">
        <f t="shared" si="7"/>
        <v>0</v>
      </c>
      <c r="I77" s="299">
        <f t="shared" si="7"/>
        <v>0</v>
      </c>
      <c r="J77" s="299">
        <f t="shared" si="7"/>
        <v>0</v>
      </c>
      <c r="K77" s="299">
        <f t="shared" si="6"/>
        <v>0</v>
      </c>
      <c r="L77" s="300">
        <f t="shared" si="8"/>
        <v>720</v>
      </c>
      <c r="M77" s="301">
        <v>18.3</v>
      </c>
      <c r="N77" s="301">
        <v>132</v>
      </c>
      <c r="O77" s="302">
        <f t="shared" si="9"/>
        <v>2415.6</v>
      </c>
      <c r="P77" s="302">
        <f t="shared" si="10"/>
        <v>1739232</v>
      </c>
      <c r="Q77" s="302">
        <f t="shared" si="11"/>
        <v>1739232</v>
      </c>
      <c r="R77" s="303">
        <f t="shared" si="12"/>
        <v>1</v>
      </c>
      <c r="S77" s="303">
        <v>0.9</v>
      </c>
    </row>
    <row r="78" spans="1:19">
      <c r="A78" s="281">
        <v>76</v>
      </c>
      <c r="B78" s="282" t="s">
        <v>865</v>
      </c>
      <c r="C78" s="281" t="s">
        <v>1254</v>
      </c>
      <c r="D78" s="293">
        <f>SUMIF('TRIP-WR-II'!$C$6:$C$219,B78,'TRIP-WR-II'!$J$6:$J$219)</f>
        <v>0</v>
      </c>
      <c r="E78" s="293">
        <f>SUMIF('TRIP-WR-II'!$C$6:$C$219,B78,'TRIP-WR-II'!$K$6:$K$219)</f>
        <v>0</v>
      </c>
      <c r="F78" s="293">
        <f>SUMIF('TRIP-WR-II'!$C$6:$C$219,B78,'TRIP-WR-II'!$L$6:$L$219)</f>
        <v>0</v>
      </c>
      <c r="G78" s="293">
        <f>SUMIF('TRIP-WR-II'!$C$6:$C$219,B78,'TRIP-WR-II'!$M$6:$M$219)</f>
        <v>1.1069444444444445</v>
      </c>
      <c r="H78" s="299">
        <f t="shared" si="7"/>
        <v>0</v>
      </c>
      <c r="I78" s="299">
        <f t="shared" si="7"/>
        <v>0</v>
      </c>
      <c r="J78" s="299">
        <f t="shared" si="7"/>
        <v>0</v>
      </c>
      <c r="K78" s="299">
        <f t="shared" si="6"/>
        <v>26.57</v>
      </c>
      <c r="L78" s="300">
        <f t="shared" si="8"/>
        <v>720</v>
      </c>
      <c r="M78" s="301">
        <v>12.234999999999999</v>
      </c>
      <c r="N78" s="301">
        <v>132</v>
      </c>
      <c r="O78" s="302">
        <f t="shared" si="9"/>
        <v>1615.02</v>
      </c>
      <c r="P78" s="302">
        <f t="shared" si="10"/>
        <v>1162814.3999999999</v>
      </c>
      <c r="Q78" s="302">
        <f t="shared" si="11"/>
        <v>1162814.3999999999</v>
      </c>
      <c r="R78" s="303">
        <f t="shared" si="12"/>
        <v>1</v>
      </c>
      <c r="S78" s="303">
        <v>0.9</v>
      </c>
    </row>
    <row r="79" spans="1:19">
      <c r="A79" s="281">
        <v>77</v>
      </c>
      <c r="B79" s="282" t="s">
        <v>579</v>
      </c>
      <c r="C79" s="281" t="s">
        <v>1254</v>
      </c>
      <c r="D79" s="293">
        <f>SUMIF('TRIP-WR-II'!$C$6:$C$219,B79,'TRIP-WR-II'!$J$6:$J$219)</f>
        <v>4.0972222222222299E-2</v>
      </c>
      <c r="E79" s="293">
        <f>SUMIF('TRIP-WR-II'!$C$6:$C$219,B79,'TRIP-WR-II'!$K$6:$K$219)</f>
        <v>0</v>
      </c>
      <c r="F79" s="293">
        <f>SUMIF('TRIP-WR-II'!$C$6:$C$219,B79,'TRIP-WR-II'!$L$6:$L$219)</f>
        <v>0</v>
      </c>
      <c r="G79" s="293">
        <f>SUMIF('TRIP-WR-II'!$C$6:$C$219,B79,'TRIP-WR-II'!$M$6:$M$219)</f>
        <v>0</v>
      </c>
      <c r="H79" s="299">
        <f t="shared" si="7"/>
        <v>0.98</v>
      </c>
      <c r="I79" s="299">
        <f t="shared" si="7"/>
        <v>0</v>
      </c>
      <c r="J79" s="299">
        <f t="shared" si="7"/>
        <v>0</v>
      </c>
      <c r="K79" s="299">
        <f t="shared" si="6"/>
        <v>0</v>
      </c>
      <c r="L79" s="300">
        <f t="shared" si="8"/>
        <v>720</v>
      </c>
      <c r="M79" s="301">
        <v>228.47399999999999</v>
      </c>
      <c r="N79" s="301">
        <v>412.75481131168709</v>
      </c>
      <c r="O79" s="302">
        <f t="shared" si="9"/>
        <v>94303.742759626388</v>
      </c>
      <c r="P79" s="302">
        <f t="shared" si="10"/>
        <v>67806277.119026557</v>
      </c>
      <c r="Q79" s="302">
        <f t="shared" si="11"/>
        <v>67898694.786930993</v>
      </c>
      <c r="R79" s="303">
        <f t="shared" si="12"/>
        <v>0.99863888888888885</v>
      </c>
      <c r="S79" s="303">
        <v>0.9</v>
      </c>
    </row>
    <row r="80" spans="1:19">
      <c r="A80" s="281">
        <v>78</v>
      </c>
      <c r="B80" s="282" t="s">
        <v>1094</v>
      </c>
      <c r="C80" s="281" t="s">
        <v>1254</v>
      </c>
      <c r="D80" s="293">
        <f>SUMIF('TRIP-WR-II'!$C$6:$C$219,B80,'TRIP-WR-II'!$J$6:$J$219)</f>
        <v>0</v>
      </c>
      <c r="E80" s="293">
        <f>SUMIF('TRIP-WR-II'!$C$6:$C$219,B80,'TRIP-WR-II'!$K$6:$K$219)</f>
        <v>0</v>
      </c>
      <c r="F80" s="293">
        <f>SUMIF('TRIP-WR-II'!$C$6:$C$219,B80,'TRIP-WR-II'!$L$6:$L$219)</f>
        <v>0</v>
      </c>
      <c r="G80" s="293">
        <f>SUMIF('TRIP-WR-II'!$C$6:$C$219,B80,'TRIP-WR-II'!$M$6:$M$219)</f>
        <v>0</v>
      </c>
      <c r="H80" s="299">
        <f t="shared" si="7"/>
        <v>0</v>
      </c>
      <c r="I80" s="299">
        <f t="shared" si="7"/>
        <v>0</v>
      </c>
      <c r="J80" s="299">
        <f t="shared" si="7"/>
        <v>0</v>
      </c>
      <c r="K80" s="299">
        <f t="shared" si="6"/>
        <v>0</v>
      </c>
      <c r="L80" s="300">
        <f t="shared" si="8"/>
        <v>720</v>
      </c>
      <c r="M80" s="301">
        <v>228.47399999999999</v>
      </c>
      <c r="N80" s="301">
        <v>412.75481131168709</v>
      </c>
      <c r="O80" s="302">
        <f t="shared" si="9"/>
        <v>94303.742759626388</v>
      </c>
      <c r="P80" s="302">
        <f t="shared" si="10"/>
        <v>67898694.786930993</v>
      </c>
      <c r="Q80" s="302">
        <f t="shared" si="11"/>
        <v>67898694.786930993</v>
      </c>
      <c r="R80" s="303">
        <f t="shared" si="12"/>
        <v>1</v>
      </c>
      <c r="S80" s="303">
        <v>0.9</v>
      </c>
    </row>
    <row r="81" spans="1:19">
      <c r="A81" s="281">
        <v>79</v>
      </c>
      <c r="B81" s="282" t="s">
        <v>1095</v>
      </c>
      <c r="C81" s="281" t="s">
        <v>1254</v>
      </c>
      <c r="D81" s="293">
        <f>SUMIF('TRIP-WR-II'!$C$6:$C$219,B81,'TRIP-WR-II'!$J$6:$J$219)</f>
        <v>0</v>
      </c>
      <c r="E81" s="293">
        <f>SUMIF('TRIP-WR-II'!$C$6:$C$219,B81,'TRIP-WR-II'!$K$6:$K$219)</f>
        <v>0</v>
      </c>
      <c r="F81" s="293">
        <f>SUMIF('TRIP-WR-II'!$C$6:$C$219,B81,'TRIP-WR-II'!$L$6:$L$219)</f>
        <v>0</v>
      </c>
      <c r="G81" s="293">
        <f>SUMIF('TRIP-WR-II'!$C$6:$C$219,B81,'TRIP-WR-II'!$M$6:$M$219)</f>
        <v>0</v>
      </c>
      <c r="H81" s="299">
        <f t="shared" si="7"/>
        <v>0</v>
      </c>
      <c r="I81" s="299">
        <f t="shared" si="7"/>
        <v>0</v>
      </c>
      <c r="J81" s="299">
        <f t="shared" si="7"/>
        <v>0</v>
      </c>
      <c r="K81" s="299">
        <f t="shared" si="6"/>
        <v>0</v>
      </c>
      <c r="L81" s="300">
        <f t="shared" si="8"/>
        <v>720</v>
      </c>
      <c r="M81" s="301">
        <v>46.655999999999999</v>
      </c>
      <c r="N81" s="301">
        <v>515</v>
      </c>
      <c r="O81" s="302">
        <f t="shared" si="9"/>
        <v>24027.84</v>
      </c>
      <c r="P81" s="302">
        <f t="shared" si="10"/>
        <v>17300044.800000001</v>
      </c>
      <c r="Q81" s="302">
        <f t="shared" si="11"/>
        <v>17300044.800000001</v>
      </c>
      <c r="R81" s="303">
        <f t="shared" si="12"/>
        <v>1</v>
      </c>
      <c r="S81" s="303">
        <v>0.9</v>
      </c>
    </row>
    <row r="82" spans="1:19">
      <c r="A82" s="281">
        <v>80</v>
      </c>
      <c r="B82" s="283" t="s">
        <v>1096</v>
      </c>
      <c r="C82" s="281" t="s">
        <v>1254</v>
      </c>
      <c r="D82" s="293">
        <f>SUMIF('TRIP-WR-II'!$C$6:$C$219,B82,'TRIP-WR-II'!$J$6:$J$219)</f>
        <v>0</v>
      </c>
      <c r="E82" s="293">
        <f>SUMIF('TRIP-WR-II'!$C$6:$C$219,B82,'TRIP-WR-II'!$K$6:$K$219)</f>
        <v>0</v>
      </c>
      <c r="F82" s="293">
        <f>SUMIF('TRIP-WR-II'!$C$6:$C$219,B82,'TRIP-WR-II'!$L$6:$L$219)</f>
        <v>0</v>
      </c>
      <c r="G82" s="293">
        <f>SUMIF('TRIP-WR-II'!$C$6:$C$219,B82,'TRIP-WR-II'!$M$6:$M$219)</f>
        <v>0</v>
      </c>
      <c r="H82" s="299">
        <f t="shared" si="7"/>
        <v>0</v>
      </c>
      <c r="I82" s="299">
        <f t="shared" si="7"/>
        <v>0</v>
      </c>
      <c r="J82" s="299">
        <f t="shared" si="7"/>
        <v>0</v>
      </c>
      <c r="K82" s="299">
        <f t="shared" si="6"/>
        <v>0</v>
      </c>
      <c r="L82" s="300">
        <f t="shared" si="8"/>
        <v>720</v>
      </c>
      <c r="M82" s="301">
        <v>46.655999999999999</v>
      </c>
      <c r="N82" s="301">
        <v>515</v>
      </c>
      <c r="O82" s="302">
        <f t="shared" si="9"/>
        <v>24027.84</v>
      </c>
      <c r="P82" s="302">
        <f t="shared" si="10"/>
        <v>17300044.800000001</v>
      </c>
      <c r="Q82" s="302">
        <f t="shared" si="11"/>
        <v>17300044.800000001</v>
      </c>
      <c r="R82" s="303">
        <f t="shared" si="12"/>
        <v>1</v>
      </c>
      <c r="S82" s="303">
        <v>0.9</v>
      </c>
    </row>
    <row r="83" spans="1:19">
      <c r="A83" s="281">
        <v>81</v>
      </c>
      <c r="B83" s="283" t="s">
        <v>452</v>
      </c>
      <c r="C83" s="281" t="s">
        <v>1254</v>
      </c>
      <c r="D83" s="293">
        <f>SUMIF('TRIP-WR-II'!$C$6:$C$219,B83,'TRIP-WR-II'!$J$6:$J$219)</f>
        <v>0.28125000000000006</v>
      </c>
      <c r="E83" s="293">
        <f>SUMIF('TRIP-WR-II'!$C$6:$C$219,B83,'TRIP-WR-II'!$K$6:$K$219)</f>
        <v>0</v>
      </c>
      <c r="F83" s="293">
        <f>SUMIF('TRIP-WR-II'!$C$6:$C$219,B83,'TRIP-WR-II'!$L$6:$L$219)</f>
        <v>0</v>
      </c>
      <c r="G83" s="293">
        <f>SUMIF('TRIP-WR-II'!$C$6:$C$219,B83,'TRIP-WR-II'!$M$6:$M$219)</f>
        <v>0</v>
      </c>
      <c r="H83" s="299">
        <f t="shared" si="7"/>
        <v>6.75</v>
      </c>
      <c r="I83" s="299">
        <f t="shared" si="7"/>
        <v>0</v>
      </c>
      <c r="J83" s="299">
        <f t="shared" si="7"/>
        <v>0</v>
      </c>
      <c r="K83" s="299">
        <f t="shared" si="6"/>
        <v>0</v>
      </c>
      <c r="L83" s="300">
        <f t="shared" si="8"/>
        <v>720</v>
      </c>
      <c r="M83" s="301">
        <v>99.468000000000004</v>
      </c>
      <c r="N83" s="301">
        <v>605</v>
      </c>
      <c r="O83" s="302">
        <f t="shared" si="9"/>
        <v>60178.14</v>
      </c>
      <c r="P83" s="302">
        <f t="shared" si="10"/>
        <v>42922058.354999997</v>
      </c>
      <c r="Q83" s="302">
        <f t="shared" si="11"/>
        <v>43328260.799999997</v>
      </c>
      <c r="R83" s="303">
        <f t="shared" si="12"/>
        <v>0.99062499999999998</v>
      </c>
      <c r="S83" s="303">
        <v>0.9</v>
      </c>
    </row>
    <row r="84" spans="1:19">
      <c r="A84" s="281">
        <v>82</v>
      </c>
      <c r="B84" s="283" t="s">
        <v>454</v>
      </c>
      <c r="C84" s="281" t="s">
        <v>1254</v>
      </c>
      <c r="D84" s="293">
        <f>SUMIF('TRIP-WR-II'!$C$6:$C$219,B84,'TRIP-WR-II'!$J$6:$J$219)</f>
        <v>0.28194444444444444</v>
      </c>
      <c r="E84" s="293">
        <f>SUMIF('TRIP-WR-II'!$C$6:$C$219,B84,'TRIP-WR-II'!$K$6:$K$219)</f>
        <v>0</v>
      </c>
      <c r="F84" s="293">
        <f>SUMIF('TRIP-WR-II'!$C$6:$C$219,B84,'TRIP-WR-II'!$L$6:$L$219)</f>
        <v>0</v>
      </c>
      <c r="G84" s="293">
        <f>SUMIF('TRIP-WR-II'!$C$6:$C$219,B84,'TRIP-WR-II'!$M$6:$M$219)</f>
        <v>6.1111111111111116E-2</v>
      </c>
      <c r="H84" s="299">
        <f t="shared" si="7"/>
        <v>6.77</v>
      </c>
      <c r="I84" s="299">
        <f t="shared" si="7"/>
        <v>0</v>
      </c>
      <c r="J84" s="299">
        <f t="shared" si="7"/>
        <v>0</v>
      </c>
      <c r="K84" s="299">
        <f t="shared" si="6"/>
        <v>1.47</v>
      </c>
      <c r="L84" s="300">
        <f t="shared" si="8"/>
        <v>720</v>
      </c>
      <c r="M84" s="301">
        <v>99.468000000000004</v>
      </c>
      <c r="N84" s="301">
        <v>605</v>
      </c>
      <c r="O84" s="302">
        <f t="shared" si="9"/>
        <v>60178.14</v>
      </c>
      <c r="P84" s="302">
        <f t="shared" si="10"/>
        <v>42920854.792199999</v>
      </c>
      <c r="Q84" s="302">
        <f t="shared" si="11"/>
        <v>43328260.799999997</v>
      </c>
      <c r="R84" s="303">
        <f t="shared" si="12"/>
        <v>0.99059722222222224</v>
      </c>
      <c r="S84" s="303">
        <v>0.9</v>
      </c>
    </row>
    <row r="85" spans="1:19">
      <c r="A85" s="281">
        <v>83</v>
      </c>
      <c r="B85" s="283" t="s">
        <v>1097</v>
      </c>
      <c r="C85" s="281" t="s">
        <v>1254</v>
      </c>
      <c r="D85" s="293">
        <f>SUMIF('TRIP-WR-II'!$C$6:$C$219,B85,'TRIP-WR-II'!$J$6:$J$219)</f>
        <v>0</v>
      </c>
      <c r="E85" s="293">
        <f>SUMIF('TRIP-WR-II'!$C$6:$C$219,B85,'TRIP-WR-II'!$K$6:$K$219)</f>
        <v>0</v>
      </c>
      <c r="F85" s="293">
        <f>SUMIF('TRIP-WR-II'!$C$6:$C$219,B85,'TRIP-WR-II'!$L$6:$L$219)</f>
        <v>0</v>
      </c>
      <c r="G85" s="293">
        <f>SUMIF('TRIP-WR-II'!$C$6:$C$219,B85,'TRIP-WR-II'!$M$6:$M$219)</f>
        <v>0.33055555555555555</v>
      </c>
      <c r="H85" s="299">
        <f t="shared" si="7"/>
        <v>0</v>
      </c>
      <c r="I85" s="299">
        <f t="shared" si="7"/>
        <v>0</v>
      </c>
      <c r="J85" s="299">
        <f t="shared" si="7"/>
        <v>0</v>
      </c>
      <c r="K85" s="299">
        <f t="shared" si="6"/>
        <v>7.93</v>
      </c>
      <c r="L85" s="300">
        <f t="shared" si="8"/>
        <v>720</v>
      </c>
      <c r="M85" s="301">
        <v>282.85599999999999</v>
      </c>
      <c r="N85" s="301">
        <v>528.16032806597525</v>
      </c>
      <c r="O85" s="302">
        <f t="shared" si="9"/>
        <v>149393.31775542948</v>
      </c>
      <c r="P85" s="302">
        <f t="shared" si="10"/>
        <v>107563188.78390923</v>
      </c>
      <c r="Q85" s="302">
        <f t="shared" si="11"/>
        <v>107563188.78390923</v>
      </c>
      <c r="R85" s="303">
        <f t="shared" si="12"/>
        <v>1</v>
      </c>
      <c r="S85" s="303">
        <v>0.9</v>
      </c>
    </row>
    <row r="86" spans="1:19">
      <c r="A86" s="281">
        <v>84</v>
      </c>
      <c r="B86" s="283" t="s">
        <v>1098</v>
      </c>
      <c r="C86" s="281" t="s">
        <v>1254</v>
      </c>
      <c r="D86" s="293">
        <f>SUMIF('TRIP-WR-II'!$C$6:$C$219,B86,'TRIP-WR-II'!$J$6:$J$219)</f>
        <v>0</v>
      </c>
      <c r="E86" s="293">
        <f>SUMIF('TRIP-WR-II'!$C$6:$C$219,B86,'TRIP-WR-II'!$K$6:$K$219)</f>
        <v>0</v>
      </c>
      <c r="F86" s="293">
        <f>SUMIF('TRIP-WR-II'!$C$6:$C$219,B86,'TRIP-WR-II'!$L$6:$L$219)</f>
        <v>0</v>
      </c>
      <c r="G86" s="293">
        <f>SUMIF('TRIP-WR-II'!$C$6:$C$219,B86,'TRIP-WR-II'!$M$6:$M$219)</f>
        <v>0.1875</v>
      </c>
      <c r="H86" s="299">
        <f t="shared" si="7"/>
        <v>0</v>
      </c>
      <c r="I86" s="299">
        <f t="shared" si="7"/>
        <v>0</v>
      </c>
      <c r="J86" s="299">
        <f t="shared" si="7"/>
        <v>0</v>
      </c>
      <c r="K86" s="299">
        <f t="shared" si="6"/>
        <v>4.5</v>
      </c>
      <c r="L86" s="300">
        <f t="shared" si="8"/>
        <v>720</v>
      </c>
      <c r="M86" s="301">
        <v>282.85599999999999</v>
      </c>
      <c r="N86" s="301">
        <v>528.16032806597525</v>
      </c>
      <c r="O86" s="302">
        <f t="shared" si="9"/>
        <v>149393.31775542948</v>
      </c>
      <c r="P86" s="302">
        <f t="shared" si="10"/>
        <v>107563188.78390923</v>
      </c>
      <c r="Q86" s="302">
        <f t="shared" si="11"/>
        <v>107563188.78390923</v>
      </c>
      <c r="R86" s="303">
        <f t="shared" si="12"/>
        <v>1</v>
      </c>
      <c r="S86" s="303">
        <v>0.9</v>
      </c>
    </row>
    <row r="87" spans="1:19">
      <c r="A87" s="281">
        <v>85</v>
      </c>
      <c r="B87" s="283" t="s">
        <v>315</v>
      </c>
      <c r="C87" s="281" t="s">
        <v>1254</v>
      </c>
      <c r="D87" s="293">
        <f>SUMIF('TRIP-WR-II'!$C$6:$C$219,B87,'TRIP-WR-II'!$J$6:$J$219)</f>
        <v>0</v>
      </c>
      <c r="E87" s="293">
        <f>SUMIF('TRIP-WR-II'!$C$6:$C$219,B87,'TRIP-WR-II'!$K$6:$K$219)</f>
        <v>0</v>
      </c>
      <c r="F87" s="293">
        <f>SUMIF('TRIP-WR-II'!$C$6:$C$219,B87,'TRIP-WR-II'!$L$6:$L$219)</f>
        <v>0</v>
      </c>
      <c r="G87" s="293">
        <f>SUMIF('TRIP-WR-II'!$C$6:$C$219,B87,'TRIP-WR-II'!$M$6:$M$219)</f>
        <v>0.51875000000000004</v>
      </c>
      <c r="H87" s="299">
        <f t="shared" si="7"/>
        <v>0</v>
      </c>
      <c r="I87" s="299">
        <f t="shared" si="7"/>
        <v>0</v>
      </c>
      <c r="J87" s="299">
        <f t="shared" si="7"/>
        <v>0</v>
      </c>
      <c r="K87" s="299">
        <f t="shared" si="6"/>
        <v>12.45</v>
      </c>
      <c r="L87" s="300">
        <f t="shared" si="8"/>
        <v>720</v>
      </c>
      <c r="M87" s="301">
        <v>314.053</v>
      </c>
      <c r="N87" s="301">
        <v>516.92645683268029</v>
      </c>
      <c r="O87" s="302">
        <f t="shared" si="9"/>
        <v>162342.30454767373</v>
      </c>
      <c r="P87" s="302">
        <f t="shared" si="10"/>
        <v>116886459.27432509</v>
      </c>
      <c r="Q87" s="302">
        <f t="shared" si="11"/>
        <v>116886459.27432509</v>
      </c>
      <c r="R87" s="303">
        <f t="shared" si="12"/>
        <v>1</v>
      </c>
      <c r="S87" s="303">
        <v>0.9</v>
      </c>
    </row>
    <row r="88" spans="1:19">
      <c r="A88" s="281">
        <v>86</v>
      </c>
      <c r="B88" s="282" t="s">
        <v>815</v>
      </c>
      <c r="C88" s="281" t="s">
        <v>1254</v>
      </c>
      <c r="D88" s="293">
        <f>SUMIF('TRIP-WR-II'!$C$6:$C$219,B88,'TRIP-WR-II'!$J$6:$J$219)</f>
        <v>0</v>
      </c>
      <c r="E88" s="293">
        <f>SUMIF('TRIP-WR-II'!$C$6:$C$219,B88,'TRIP-WR-II'!$K$6:$K$219)</f>
        <v>0</v>
      </c>
      <c r="F88" s="293">
        <f>SUMIF('TRIP-WR-II'!$C$6:$C$219,B88,'TRIP-WR-II'!$L$6:$L$219)</f>
        <v>0</v>
      </c>
      <c r="G88" s="293">
        <f>SUMIF('TRIP-WR-II'!$C$6:$C$219,B88,'TRIP-WR-II'!$M$6:$M$219)</f>
        <v>0.27916666666666667</v>
      </c>
      <c r="H88" s="299">
        <f t="shared" si="7"/>
        <v>0</v>
      </c>
      <c r="I88" s="299">
        <f t="shared" si="7"/>
        <v>0</v>
      </c>
      <c r="J88" s="299">
        <f t="shared" si="7"/>
        <v>0</v>
      </c>
      <c r="K88" s="299">
        <f t="shared" si="6"/>
        <v>6.7</v>
      </c>
      <c r="L88" s="300">
        <f t="shared" si="8"/>
        <v>720</v>
      </c>
      <c r="M88" s="301">
        <v>314.053</v>
      </c>
      <c r="N88" s="301">
        <v>516.92645683268029</v>
      </c>
      <c r="O88" s="302">
        <f t="shared" si="9"/>
        <v>162342.30454767373</v>
      </c>
      <c r="P88" s="302">
        <f t="shared" si="10"/>
        <v>116886459.27432509</v>
      </c>
      <c r="Q88" s="302">
        <f t="shared" si="11"/>
        <v>116886459.27432509</v>
      </c>
      <c r="R88" s="303">
        <f t="shared" si="12"/>
        <v>1</v>
      </c>
      <c r="S88" s="303">
        <v>0.9</v>
      </c>
    </row>
    <row r="89" spans="1:19">
      <c r="A89" s="281">
        <v>87</v>
      </c>
      <c r="B89" s="282" t="s">
        <v>1099</v>
      </c>
      <c r="C89" s="281" t="s">
        <v>1254</v>
      </c>
      <c r="D89" s="293">
        <f>SUMIF('TRIP-WR-II'!$C$6:$C$219,B89,'TRIP-WR-II'!$J$6:$J$219)</f>
        <v>0</v>
      </c>
      <c r="E89" s="293">
        <f>SUMIF('TRIP-WR-II'!$C$6:$C$219,B89,'TRIP-WR-II'!$K$6:$K$219)</f>
        <v>0</v>
      </c>
      <c r="F89" s="293">
        <f>SUMIF('TRIP-WR-II'!$C$6:$C$219,B89,'TRIP-WR-II'!$L$6:$L$219)</f>
        <v>0</v>
      </c>
      <c r="G89" s="293">
        <f>SUMIF('TRIP-WR-II'!$C$6:$C$219,B89,'TRIP-WR-II'!$M$6:$M$219)</f>
        <v>0</v>
      </c>
      <c r="H89" s="299">
        <f t="shared" si="7"/>
        <v>0</v>
      </c>
      <c r="I89" s="299">
        <f t="shared" si="7"/>
        <v>0</v>
      </c>
      <c r="J89" s="299">
        <f t="shared" si="7"/>
        <v>0</v>
      </c>
      <c r="K89" s="299">
        <f t="shared" si="6"/>
        <v>0</v>
      </c>
      <c r="L89" s="300">
        <f t="shared" si="8"/>
        <v>720</v>
      </c>
      <c r="M89" s="301">
        <v>274.16399999999999</v>
      </c>
      <c r="N89" s="301">
        <v>1170.2371389013683</v>
      </c>
      <c r="O89" s="302">
        <f t="shared" si="9"/>
        <v>320836.89494975476</v>
      </c>
      <c r="P89" s="302">
        <f t="shared" si="10"/>
        <v>231002564.36382341</v>
      </c>
      <c r="Q89" s="302">
        <f t="shared" si="11"/>
        <v>231002564.36382341</v>
      </c>
      <c r="R89" s="303">
        <f t="shared" si="12"/>
        <v>1</v>
      </c>
      <c r="S89" s="303">
        <v>0.9</v>
      </c>
    </row>
    <row r="90" spans="1:19">
      <c r="A90" s="281">
        <v>88</v>
      </c>
      <c r="B90" s="282" t="s">
        <v>1100</v>
      </c>
      <c r="C90" s="281" t="s">
        <v>1254</v>
      </c>
      <c r="D90" s="293">
        <f>SUMIF('TRIP-WR-II'!$C$6:$C$219,B90,'TRIP-WR-II'!$J$6:$J$219)</f>
        <v>0</v>
      </c>
      <c r="E90" s="293">
        <f>SUMIF('TRIP-WR-II'!$C$6:$C$219,B90,'TRIP-WR-II'!$K$6:$K$219)</f>
        <v>0</v>
      </c>
      <c r="F90" s="293">
        <f>SUMIF('TRIP-WR-II'!$C$6:$C$219,B90,'TRIP-WR-II'!$L$6:$L$219)</f>
        <v>0</v>
      </c>
      <c r="G90" s="293">
        <f>SUMIF('TRIP-WR-II'!$C$6:$C$219,B90,'TRIP-WR-II'!$M$6:$M$219)</f>
        <v>0</v>
      </c>
      <c r="H90" s="299">
        <f t="shared" si="7"/>
        <v>0</v>
      </c>
      <c r="I90" s="299">
        <f t="shared" si="7"/>
        <v>0</v>
      </c>
      <c r="J90" s="299">
        <f t="shared" si="7"/>
        <v>0</v>
      </c>
      <c r="K90" s="299">
        <f t="shared" si="6"/>
        <v>0</v>
      </c>
      <c r="L90" s="300">
        <f t="shared" si="8"/>
        <v>720</v>
      </c>
      <c r="M90" s="301">
        <v>275.63499999999999</v>
      </c>
      <c r="N90" s="301">
        <v>1178.6279672613041</v>
      </c>
      <c r="O90" s="302">
        <f t="shared" si="9"/>
        <v>324871.11975606956</v>
      </c>
      <c r="P90" s="302">
        <f t="shared" si="10"/>
        <v>233907206.22437009</v>
      </c>
      <c r="Q90" s="302">
        <f t="shared" si="11"/>
        <v>233907206.22437009</v>
      </c>
      <c r="R90" s="303">
        <f t="shared" si="12"/>
        <v>1</v>
      </c>
      <c r="S90" s="303">
        <v>0.9</v>
      </c>
    </row>
    <row r="91" spans="1:19">
      <c r="A91" s="281">
        <v>89</v>
      </c>
      <c r="B91" s="285" t="s">
        <v>871</v>
      </c>
      <c r="C91" s="281" t="s">
        <v>1254</v>
      </c>
      <c r="D91" s="293">
        <f>SUMIF('TRIP-WR-II'!$C$6:$C$219,B91,'TRIP-WR-II'!$J$6:$J$219)</f>
        <v>0</v>
      </c>
      <c r="E91" s="293">
        <f>SUMIF('TRIP-WR-II'!$C$6:$C$219,B91,'TRIP-WR-II'!$K$6:$K$219)</f>
        <v>0</v>
      </c>
      <c r="F91" s="293">
        <f>SUMIF('TRIP-WR-II'!$C$6:$C$219,B91,'TRIP-WR-II'!$L$6:$L$219)</f>
        <v>0</v>
      </c>
      <c r="G91" s="293">
        <f>SUMIF('TRIP-WR-II'!$C$6:$C$219,B91,'TRIP-WR-II'!$M$6:$M$219)</f>
        <v>1.523611111111111</v>
      </c>
      <c r="H91" s="299">
        <f t="shared" si="7"/>
        <v>0</v>
      </c>
      <c r="I91" s="299">
        <f t="shared" si="7"/>
        <v>0</v>
      </c>
      <c r="J91" s="299">
        <f t="shared" si="7"/>
        <v>0</v>
      </c>
      <c r="K91" s="299">
        <f t="shared" si="6"/>
        <v>36.57</v>
      </c>
      <c r="L91" s="300">
        <f t="shared" si="8"/>
        <v>720</v>
      </c>
      <c r="M91" s="301">
        <v>311.81</v>
      </c>
      <c r="N91" s="301">
        <v>1347.3419199261234</v>
      </c>
      <c r="O91" s="302">
        <f t="shared" si="9"/>
        <v>420114.68405216455</v>
      </c>
      <c r="P91" s="302">
        <f t="shared" si="10"/>
        <v>302482572.51755846</v>
      </c>
      <c r="Q91" s="302">
        <f t="shared" si="11"/>
        <v>302482572.51755846</v>
      </c>
      <c r="R91" s="303">
        <f t="shared" si="12"/>
        <v>1</v>
      </c>
      <c r="S91" s="303">
        <v>0.9</v>
      </c>
    </row>
    <row r="92" spans="1:19">
      <c r="A92" s="281">
        <v>90</v>
      </c>
      <c r="B92" s="283" t="s">
        <v>1101</v>
      </c>
      <c r="C92" s="281" t="s">
        <v>1254</v>
      </c>
      <c r="D92" s="293">
        <f>SUMIF('TRIP-WR-II'!$C$6:$C$219,B92,'TRIP-WR-II'!$J$6:$J$219)</f>
        <v>0</v>
      </c>
      <c r="E92" s="293">
        <f>SUMIF('TRIP-WR-II'!$C$6:$C$219,B92,'TRIP-WR-II'!$K$6:$K$219)</f>
        <v>0</v>
      </c>
      <c r="F92" s="293">
        <f>SUMIF('TRIP-WR-II'!$C$6:$C$219,B92,'TRIP-WR-II'!$L$6:$L$219)</f>
        <v>0</v>
      </c>
      <c r="G92" s="293">
        <f>SUMIF('TRIP-WR-II'!$C$6:$C$219,B92,'TRIP-WR-II'!$M$6:$M$219)</f>
        <v>0</v>
      </c>
      <c r="H92" s="299">
        <f t="shared" si="7"/>
        <v>0</v>
      </c>
      <c r="I92" s="299">
        <f t="shared" si="7"/>
        <v>0</v>
      </c>
      <c r="J92" s="299">
        <f t="shared" si="7"/>
        <v>0</v>
      </c>
      <c r="K92" s="299">
        <f t="shared" si="6"/>
        <v>0</v>
      </c>
      <c r="L92" s="300">
        <f t="shared" si="8"/>
        <v>720</v>
      </c>
      <c r="M92" s="301">
        <v>102.152</v>
      </c>
      <c r="N92" s="301">
        <v>515</v>
      </c>
      <c r="O92" s="302">
        <f t="shared" si="9"/>
        <v>52608.28</v>
      </c>
      <c r="P92" s="302">
        <f t="shared" si="10"/>
        <v>37877961.600000001</v>
      </c>
      <c r="Q92" s="302">
        <f t="shared" si="11"/>
        <v>37877961.600000001</v>
      </c>
      <c r="R92" s="303">
        <f t="shared" si="12"/>
        <v>1</v>
      </c>
      <c r="S92" s="303">
        <v>0.9</v>
      </c>
    </row>
    <row r="93" spans="1:19">
      <c r="A93" s="281">
        <v>91</v>
      </c>
      <c r="B93" s="283" t="s">
        <v>592</v>
      </c>
      <c r="C93" s="281" t="s">
        <v>1254</v>
      </c>
      <c r="D93" s="293">
        <f>SUMIF('TRIP-WR-II'!$C$6:$C$219,B93,'TRIP-WR-II'!$J$6:$J$219)</f>
        <v>0</v>
      </c>
      <c r="E93" s="293">
        <f>SUMIF('TRIP-WR-II'!$C$6:$C$219,B93,'TRIP-WR-II'!$K$6:$K$219)</f>
        <v>0</v>
      </c>
      <c r="F93" s="293">
        <f>SUMIF('TRIP-WR-II'!$C$6:$C$219,B93,'TRIP-WR-II'!$L$6:$L$219)</f>
        <v>0</v>
      </c>
      <c r="G93" s="293">
        <f>SUMIF('TRIP-WR-II'!$C$6:$C$219,B93,'TRIP-WR-II'!$M$6:$M$219)</f>
        <v>0.70902777777777781</v>
      </c>
      <c r="H93" s="299">
        <f t="shared" si="7"/>
        <v>0</v>
      </c>
      <c r="I93" s="299">
        <f t="shared" si="7"/>
        <v>0</v>
      </c>
      <c r="J93" s="299">
        <f t="shared" si="7"/>
        <v>0</v>
      </c>
      <c r="K93" s="299">
        <f t="shared" si="6"/>
        <v>17.02</v>
      </c>
      <c r="L93" s="300">
        <f t="shared" si="8"/>
        <v>720</v>
      </c>
      <c r="M93" s="301">
        <v>102.152</v>
      </c>
      <c r="N93" s="301">
        <v>515</v>
      </c>
      <c r="O93" s="302">
        <f t="shared" si="9"/>
        <v>52608.28</v>
      </c>
      <c r="P93" s="302">
        <f t="shared" si="10"/>
        <v>37877961.600000001</v>
      </c>
      <c r="Q93" s="302">
        <f t="shared" si="11"/>
        <v>37877961.600000001</v>
      </c>
      <c r="R93" s="303">
        <f t="shared" si="12"/>
        <v>1</v>
      </c>
      <c r="S93" s="303">
        <v>0.9</v>
      </c>
    </row>
    <row r="94" spans="1:19">
      <c r="A94" s="281">
        <v>92</v>
      </c>
      <c r="B94" s="283" t="s">
        <v>882</v>
      </c>
      <c r="C94" s="281" t="s">
        <v>1254</v>
      </c>
      <c r="D94" s="293">
        <f>SUMIF('TRIP-WR-II'!$C$6:$C$219,B94,'TRIP-WR-II'!$J$6:$J$219)</f>
        <v>0</v>
      </c>
      <c r="E94" s="293">
        <f>SUMIF('TRIP-WR-II'!$C$6:$C$219,B94,'TRIP-WR-II'!$K$6:$K$219)</f>
        <v>0</v>
      </c>
      <c r="F94" s="293">
        <f>SUMIF('TRIP-WR-II'!$C$6:$C$219,B94,'TRIP-WR-II'!$L$6:$L$219)</f>
        <v>0.66944444444444451</v>
      </c>
      <c r="G94" s="293">
        <f>SUMIF('TRIP-WR-II'!$C$6:$C$219,B94,'TRIP-WR-II'!$M$6:$M$219)</f>
        <v>0.28402777777777771</v>
      </c>
      <c r="H94" s="299">
        <f t="shared" si="7"/>
        <v>0</v>
      </c>
      <c r="I94" s="299">
        <f t="shared" si="7"/>
        <v>0</v>
      </c>
      <c r="J94" s="299">
        <f t="shared" si="7"/>
        <v>16.07</v>
      </c>
      <c r="K94" s="299">
        <f t="shared" si="6"/>
        <v>6.82</v>
      </c>
      <c r="L94" s="300">
        <f t="shared" si="8"/>
        <v>703.93</v>
      </c>
      <c r="M94" s="301">
        <v>336.74200000000002</v>
      </c>
      <c r="N94" s="301">
        <v>523.32658881301052</v>
      </c>
      <c r="O94" s="302">
        <f t="shared" si="9"/>
        <v>176226.04217007081</v>
      </c>
      <c r="P94" s="302">
        <f t="shared" si="10"/>
        <v>124050797.86477794</v>
      </c>
      <c r="Q94" s="302">
        <f t="shared" si="11"/>
        <v>124050797.86477794</v>
      </c>
      <c r="R94" s="303">
        <f t="shared" si="12"/>
        <v>1</v>
      </c>
      <c r="S94" s="303">
        <v>0.9</v>
      </c>
    </row>
    <row r="95" spans="1:19">
      <c r="A95" s="281">
        <v>93</v>
      </c>
      <c r="B95" s="282" t="s">
        <v>332</v>
      </c>
      <c r="C95" s="281" t="s">
        <v>1254</v>
      </c>
      <c r="D95" s="293">
        <f>SUMIF('TRIP-WR-II'!$C$6:$C$219,B95,'TRIP-WR-II'!$J$6:$J$219)</f>
        <v>0</v>
      </c>
      <c r="E95" s="293">
        <f>SUMIF('TRIP-WR-II'!$C$6:$C$219,B95,'TRIP-WR-II'!$K$6:$K$219)</f>
        <v>0</v>
      </c>
      <c r="F95" s="293">
        <f>SUMIF('TRIP-WR-II'!$C$6:$C$219,B95,'TRIP-WR-II'!$L$6:$L$219)</f>
        <v>0.97499999999999987</v>
      </c>
      <c r="G95" s="293">
        <f>SUMIF('TRIP-WR-II'!$C$6:$C$219,B95,'TRIP-WR-II'!$M$6:$M$219)</f>
        <v>0.54652777777777783</v>
      </c>
      <c r="H95" s="299">
        <f t="shared" si="7"/>
        <v>0</v>
      </c>
      <c r="I95" s="299">
        <f t="shared" si="7"/>
        <v>0</v>
      </c>
      <c r="J95" s="299">
        <f t="shared" si="7"/>
        <v>23.4</v>
      </c>
      <c r="K95" s="299">
        <f t="shared" si="6"/>
        <v>13.12</v>
      </c>
      <c r="L95" s="300">
        <f t="shared" si="8"/>
        <v>696.6</v>
      </c>
      <c r="M95" s="301">
        <v>336.74200000000002</v>
      </c>
      <c r="N95" s="301">
        <v>523.32658881301052</v>
      </c>
      <c r="O95" s="302">
        <f t="shared" si="9"/>
        <v>176226.04217007081</v>
      </c>
      <c r="P95" s="302">
        <f t="shared" si="10"/>
        <v>122759060.97567134</v>
      </c>
      <c r="Q95" s="302">
        <f t="shared" si="11"/>
        <v>122759060.97567134</v>
      </c>
      <c r="R95" s="303">
        <f t="shared" si="12"/>
        <v>1</v>
      </c>
      <c r="S95" s="303">
        <v>0.9</v>
      </c>
    </row>
    <row r="96" spans="1:19">
      <c r="A96" s="281">
        <v>94</v>
      </c>
      <c r="B96" s="282" t="s">
        <v>1102</v>
      </c>
      <c r="C96" s="281" t="s">
        <v>1254</v>
      </c>
      <c r="D96" s="293">
        <f>SUMIF('TRIP-WR-II'!$C$6:$C$219,B96,'TRIP-WR-II'!$J$6:$J$219)</f>
        <v>0</v>
      </c>
      <c r="E96" s="293">
        <f>SUMIF('TRIP-WR-II'!$C$6:$C$219,B96,'TRIP-WR-II'!$K$6:$K$219)</f>
        <v>0</v>
      </c>
      <c r="F96" s="293">
        <f>SUMIF('TRIP-WR-II'!$C$6:$C$219,B96,'TRIP-WR-II'!$L$6:$L$219)</f>
        <v>0</v>
      </c>
      <c r="G96" s="293">
        <f>SUMIF('TRIP-WR-II'!$C$6:$C$219,B96,'TRIP-WR-II'!$M$6:$M$219)</f>
        <v>0</v>
      </c>
      <c r="H96" s="299">
        <f t="shared" si="7"/>
        <v>0</v>
      </c>
      <c r="I96" s="299">
        <f t="shared" si="7"/>
        <v>0</v>
      </c>
      <c r="J96" s="299">
        <f t="shared" si="7"/>
        <v>0</v>
      </c>
      <c r="K96" s="299">
        <f t="shared" si="6"/>
        <v>0</v>
      </c>
      <c r="L96" s="300">
        <f t="shared" si="8"/>
        <v>720</v>
      </c>
      <c r="M96" s="301">
        <v>28.55</v>
      </c>
      <c r="N96" s="301">
        <v>687</v>
      </c>
      <c r="O96" s="302">
        <f t="shared" si="9"/>
        <v>19613.850000000002</v>
      </c>
      <c r="P96" s="302">
        <f t="shared" si="10"/>
        <v>14121972.000000002</v>
      </c>
      <c r="Q96" s="302">
        <f t="shared" si="11"/>
        <v>14121972.000000002</v>
      </c>
      <c r="R96" s="303">
        <f t="shared" si="12"/>
        <v>1</v>
      </c>
      <c r="S96" s="303">
        <v>0.9</v>
      </c>
    </row>
    <row r="97" spans="1:19">
      <c r="A97" s="281">
        <v>95</v>
      </c>
      <c r="B97" s="282" t="s">
        <v>1103</v>
      </c>
      <c r="C97" s="281" t="s">
        <v>1254</v>
      </c>
      <c r="D97" s="293">
        <f>SUMIF('TRIP-WR-II'!$C$6:$C$219,B97,'TRIP-WR-II'!$J$6:$J$219)</f>
        <v>0</v>
      </c>
      <c r="E97" s="293">
        <f>SUMIF('TRIP-WR-II'!$C$6:$C$219,B97,'TRIP-WR-II'!$K$6:$K$219)</f>
        <v>0</v>
      </c>
      <c r="F97" s="293">
        <f>SUMIF('TRIP-WR-II'!$C$6:$C$219,B97,'TRIP-WR-II'!$L$6:$L$219)</f>
        <v>0</v>
      </c>
      <c r="G97" s="293">
        <f>SUMIF('TRIP-WR-II'!$C$6:$C$219,B97,'TRIP-WR-II'!$M$6:$M$219)</f>
        <v>0</v>
      </c>
      <c r="H97" s="299">
        <f t="shared" si="7"/>
        <v>0</v>
      </c>
      <c r="I97" s="299">
        <f t="shared" si="7"/>
        <v>0</v>
      </c>
      <c r="J97" s="299">
        <f t="shared" si="7"/>
        <v>0</v>
      </c>
      <c r="K97" s="299">
        <f t="shared" si="6"/>
        <v>0</v>
      </c>
      <c r="L97" s="300">
        <f t="shared" si="8"/>
        <v>720</v>
      </c>
      <c r="M97" s="301">
        <v>28.55</v>
      </c>
      <c r="N97" s="301">
        <v>687</v>
      </c>
      <c r="O97" s="302">
        <f t="shared" si="9"/>
        <v>19613.850000000002</v>
      </c>
      <c r="P97" s="302">
        <f t="shared" si="10"/>
        <v>14121972.000000002</v>
      </c>
      <c r="Q97" s="302">
        <f t="shared" si="11"/>
        <v>14121972.000000002</v>
      </c>
      <c r="R97" s="303">
        <f t="shared" si="12"/>
        <v>1</v>
      </c>
      <c r="S97" s="303">
        <v>0.9</v>
      </c>
    </row>
    <row r="98" spans="1:19">
      <c r="A98" s="281">
        <v>96</v>
      </c>
      <c r="B98" s="282" t="s">
        <v>1104</v>
      </c>
      <c r="C98" s="281" t="s">
        <v>1254</v>
      </c>
      <c r="D98" s="293">
        <f>SUMIF('TRIP-WR-II'!$C$6:$C$219,B98,'TRIP-WR-II'!$J$6:$J$219)</f>
        <v>0.18541666666666673</v>
      </c>
      <c r="E98" s="293">
        <f>SUMIF('TRIP-WR-II'!$C$6:$C$219,B98,'TRIP-WR-II'!$K$6:$K$219)</f>
        <v>0</v>
      </c>
      <c r="F98" s="293">
        <f>SUMIF('TRIP-WR-II'!$C$6:$C$219,B98,'TRIP-WR-II'!$L$6:$L$219)</f>
        <v>0</v>
      </c>
      <c r="G98" s="293">
        <f>SUMIF('TRIP-WR-II'!$C$6:$C$219,B98,'TRIP-WR-II'!$M$6:$M$219)</f>
        <v>8.6486111111111104</v>
      </c>
      <c r="H98" s="299">
        <f t="shared" si="7"/>
        <v>4.45</v>
      </c>
      <c r="I98" s="299">
        <f t="shared" si="7"/>
        <v>0</v>
      </c>
      <c r="J98" s="299">
        <f t="shared" si="7"/>
        <v>0</v>
      </c>
      <c r="K98" s="299">
        <f t="shared" si="6"/>
        <v>207.57</v>
      </c>
      <c r="L98" s="300">
        <f t="shared" si="8"/>
        <v>720</v>
      </c>
      <c r="M98" s="301">
        <v>5.4429999999999996</v>
      </c>
      <c r="N98" s="301">
        <v>515</v>
      </c>
      <c r="O98" s="302">
        <f t="shared" si="9"/>
        <v>2803.145</v>
      </c>
      <c r="P98" s="302">
        <f t="shared" si="10"/>
        <v>2005790.4047499998</v>
      </c>
      <c r="Q98" s="302">
        <f t="shared" si="11"/>
        <v>2018264.4</v>
      </c>
      <c r="R98" s="303">
        <f t="shared" si="12"/>
        <v>0.99381944444444437</v>
      </c>
      <c r="S98" s="303">
        <v>0.9</v>
      </c>
    </row>
    <row r="99" spans="1:19">
      <c r="A99" s="281">
        <v>97</v>
      </c>
      <c r="B99" s="282" t="s">
        <v>1105</v>
      </c>
      <c r="C99" s="281" t="s">
        <v>1254</v>
      </c>
      <c r="D99" s="293">
        <f>SUMIF('TRIP-WR-II'!$C$6:$C$219,B99,'TRIP-WR-II'!$J$6:$J$219)</f>
        <v>0</v>
      </c>
      <c r="E99" s="293">
        <f>SUMIF('TRIP-WR-II'!$C$6:$C$219,B99,'TRIP-WR-II'!$K$6:$K$219)</f>
        <v>0</v>
      </c>
      <c r="F99" s="293">
        <f>SUMIF('TRIP-WR-II'!$C$6:$C$219,B99,'TRIP-WR-II'!$L$6:$L$219)</f>
        <v>0</v>
      </c>
      <c r="G99" s="293">
        <f>SUMIF('TRIP-WR-II'!$C$6:$C$219,B99,'TRIP-WR-II'!$M$6:$M$219)</f>
        <v>0.49166666666666664</v>
      </c>
      <c r="H99" s="299">
        <f t="shared" si="7"/>
        <v>0</v>
      </c>
      <c r="I99" s="299">
        <f t="shared" si="7"/>
        <v>0</v>
      </c>
      <c r="J99" s="299">
        <f t="shared" si="7"/>
        <v>0</v>
      </c>
      <c r="K99" s="299">
        <f t="shared" si="6"/>
        <v>11.8</v>
      </c>
      <c r="L99" s="300">
        <f t="shared" si="8"/>
        <v>720</v>
      </c>
      <c r="M99" s="301">
        <v>5.4429999999999996</v>
      </c>
      <c r="N99" s="301">
        <v>515</v>
      </c>
      <c r="O99" s="302">
        <f t="shared" si="9"/>
        <v>2803.145</v>
      </c>
      <c r="P99" s="302">
        <f t="shared" si="10"/>
        <v>2018264.4</v>
      </c>
      <c r="Q99" s="302">
        <f t="shared" si="11"/>
        <v>2018264.4</v>
      </c>
      <c r="R99" s="303">
        <f t="shared" si="12"/>
        <v>1</v>
      </c>
      <c r="S99" s="303">
        <v>0.9</v>
      </c>
    </row>
    <row r="100" spans="1:19">
      <c r="A100" s="281">
        <v>98</v>
      </c>
      <c r="B100" s="282" t="s">
        <v>1106</v>
      </c>
      <c r="C100" s="281" t="s">
        <v>1254</v>
      </c>
      <c r="D100" s="293">
        <f>SUMIF('TRIP-WR-II'!$C$6:$C$219,B100,'TRIP-WR-II'!$J$6:$J$219)</f>
        <v>0</v>
      </c>
      <c r="E100" s="293">
        <f>SUMIF('TRIP-WR-II'!$C$6:$C$219,B100,'TRIP-WR-II'!$K$6:$K$219)</f>
        <v>0</v>
      </c>
      <c r="F100" s="293">
        <f>SUMIF('TRIP-WR-II'!$C$6:$C$219,B100,'TRIP-WR-II'!$L$6:$L$219)</f>
        <v>0</v>
      </c>
      <c r="G100" s="293">
        <f>SUMIF('TRIP-WR-II'!$C$6:$C$219,B100,'TRIP-WR-II'!$M$6:$M$219)</f>
        <v>0</v>
      </c>
      <c r="H100" s="299">
        <f t="shared" si="7"/>
        <v>0</v>
      </c>
      <c r="I100" s="299">
        <f t="shared" si="7"/>
        <v>0</v>
      </c>
      <c r="J100" s="299">
        <f t="shared" si="7"/>
        <v>0</v>
      </c>
      <c r="K100" s="299">
        <f t="shared" si="6"/>
        <v>0</v>
      </c>
      <c r="L100" s="300">
        <f t="shared" si="8"/>
        <v>720</v>
      </c>
      <c r="M100" s="301">
        <v>245.7</v>
      </c>
      <c r="N100" s="301">
        <v>1732.6455031426481</v>
      </c>
      <c r="O100" s="302">
        <f t="shared" si="9"/>
        <v>425711.0001221486</v>
      </c>
      <c r="P100" s="302">
        <f t="shared" si="10"/>
        <v>306511920.08794701</v>
      </c>
      <c r="Q100" s="302">
        <f t="shared" si="11"/>
        <v>306511920.08794701</v>
      </c>
      <c r="R100" s="303">
        <f t="shared" si="12"/>
        <v>1</v>
      </c>
      <c r="S100" s="303">
        <v>0.9</v>
      </c>
    </row>
    <row r="101" spans="1:19">
      <c r="A101" s="281">
        <v>99</v>
      </c>
      <c r="B101" s="282" t="s">
        <v>1107</v>
      </c>
      <c r="C101" s="281" t="s">
        <v>1254</v>
      </c>
      <c r="D101" s="293">
        <f>SUMIF('TRIP-WR-II'!$C$6:$C$219,B101,'TRIP-WR-II'!$J$6:$J$219)</f>
        <v>0</v>
      </c>
      <c r="E101" s="293">
        <f>SUMIF('TRIP-WR-II'!$C$6:$C$219,B101,'TRIP-WR-II'!$K$6:$K$219)</f>
        <v>0</v>
      </c>
      <c r="F101" s="293">
        <f>SUMIF('TRIP-WR-II'!$C$6:$C$219,B101,'TRIP-WR-II'!$L$6:$L$219)</f>
        <v>0</v>
      </c>
      <c r="G101" s="293">
        <f>SUMIF('TRIP-WR-II'!$C$6:$C$219,B101,'TRIP-WR-II'!$M$6:$M$219)</f>
        <v>0</v>
      </c>
      <c r="H101" s="299">
        <f t="shared" si="7"/>
        <v>0</v>
      </c>
      <c r="I101" s="299">
        <f t="shared" si="7"/>
        <v>0</v>
      </c>
      <c r="J101" s="299">
        <f t="shared" si="7"/>
        <v>0</v>
      </c>
      <c r="K101" s="299">
        <f t="shared" si="6"/>
        <v>0</v>
      </c>
      <c r="L101" s="300">
        <f t="shared" si="8"/>
        <v>720</v>
      </c>
      <c r="M101" s="301">
        <v>0.62</v>
      </c>
      <c r="N101" s="301">
        <v>515</v>
      </c>
      <c r="O101" s="302">
        <f t="shared" si="9"/>
        <v>319.3</v>
      </c>
      <c r="P101" s="302">
        <f t="shared" si="10"/>
        <v>229896</v>
      </c>
      <c r="Q101" s="302">
        <f t="shared" si="11"/>
        <v>229896</v>
      </c>
      <c r="R101" s="303">
        <f t="shared" si="12"/>
        <v>1</v>
      </c>
      <c r="S101" s="303">
        <v>0.9</v>
      </c>
    </row>
    <row r="102" spans="1:19">
      <c r="A102" s="281">
        <v>100</v>
      </c>
      <c r="B102" s="282" t="s">
        <v>1108</v>
      </c>
      <c r="C102" s="281" t="s">
        <v>1254</v>
      </c>
      <c r="D102" s="293">
        <f>SUMIF('TRIP-WR-II'!$C$6:$C$219,B102,'TRIP-WR-II'!$J$6:$J$219)</f>
        <v>0.41041666666666671</v>
      </c>
      <c r="E102" s="293">
        <f>SUMIF('TRIP-WR-II'!$C$6:$C$219,B102,'TRIP-WR-II'!$K$6:$K$219)</f>
        <v>0</v>
      </c>
      <c r="F102" s="293">
        <f>SUMIF('TRIP-WR-II'!$C$6:$C$219,B102,'TRIP-WR-II'!$L$6:$L$219)</f>
        <v>0</v>
      </c>
      <c r="G102" s="293">
        <f>SUMIF('TRIP-WR-II'!$C$6:$C$219,B102,'TRIP-WR-II'!$M$6:$M$219)</f>
        <v>0</v>
      </c>
      <c r="H102" s="299">
        <f t="shared" si="7"/>
        <v>9.85</v>
      </c>
      <c r="I102" s="299">
        <f t="shared" si="7"/>
        <v>0</v>
      </c>
      <c r="J102" s="299">
        <f t="shared" si="7"/>
        <v>0</v>
      </c>
      <c r="K102" s="299">
        <f t="shared" si="6"/>
        <v>0</v>
      </c>
      <c r="L102" s="300">
        <f t="shared" si="8"/>
        <v>720</v>
      </c>
      <c r="M102" s="301">
        <v>116.879</v>
      </c>
      <c r="N102" s="301">
        <v>515</v>
      </c>
      <c r="O102" s="302">
        <f t="shared" si="9"/>
        <v>60192.685000000005</v>
      </c>
      <c r="P102" s="302">
        <f t="shared" si="10"/>
        <v>42745835.252750002</v>
      </c>
      <c r="Q102" s="302">
        <f t="shared" si="11"/>
        <v>43338733.200000003</v>
      </c>
      <c r="R102" s="303">
        <f t="shared" si="12"/>
        <v>0.98631944444444442</v>
      </c>
      <c r="S102" s="303">
        <v>0.9</v>
      </c>
    </row>
    <row r="103" spans="1:19">
      <c r="A103" s="281">
        <v>101</v>
      </c>
      <c r="B103" s="282" t="s">
        <v>563</v>
      </c>
      <c r="C103" s="281" t="s">
        <v>1254</v>
      </c>
      <c r="D103" s="293">
        <f>SUMIF('TRIP-WR-II'!$C$6:$C$219,B103,'TRIP-WR-II'!$J$6:$J$219)</f>
        <v>3.4722222222222099E-2</v>
      </c>
      <c r="E103" s="293">
        <f>SUMIF('TRIP-WR-II'!$C$6:$C$219,B103,'TRIP-WR-II'!$K$6:$K$219)</f>
        <v>0</v>
      </c>
      <c r="F103" s="293">
        <f>SUMIF('TRIP-WR-II'!$C$6:$C$219,B103,'TRIP-WR-II'!$L$6:$L$219)</f>
        <v>0</v>
      </c>
      <c r="G103" s="293">
        <f>SUMIF('TRIP-WR-II'!$C$6:$C$219,B103,'TRIP-WR-II'!$M$6:$M$219)</f>
        <v>0</v>
      </c>
      <c r="H103" s="299">
        <f t="shared" si="7"/>
        <v>0.83</v>
      </c>
      <c r="I103" s="299">
        <f t="shared" si="7"/>
        <v>0</v>
      </c>
      <c r="J103" s="299">
        <f t="shared" si="7"/>
        <v>0</v>
      </c>
      <c r="K103" s="299">
        <f t="shared" si="6"/>
        <v>0</v>
      </c>
      <c r="L103" s="300">
        <f t="shared" si="8"/>
        <v>720</v>
      </c>
      <c r="M103" s="301">
        <v>242.23</v>
      </c>
      <c r="N103" s="301">
        <v>1724.1067753748696</v>
      </c>
      <c r="O103" s="302">
        <f t="shared" si="9"/>
        <v>417630.38419905462</v>
      </c>
      <c r="P103" s="302">
        <f t="shared" si="10"/>
        <v>300347243.40443408</v>
      </c>
      <c r="Q103" s="302">
        <f t="shared" si="11"/>
        <v>300693876.62331933</v>
      </c>
      <c r="R103" s="303">
        <f t="shared" si="12"/>
        <v>0.99884722222222211</v>
      </c>
      <c r="S103" s="303">
        <v>0.9</v>
      </c>
    </row>
    <row r="104" spans="1:19">
      <c r="A104" s="281">
        <v>102</v>
      </c>
      <c r="B104" s="282" t="s">
        <v>1109</v>
      </c>
      <c r="C104" s="281" t="s">
        <v>1254</v>
      </c>
      <c r="D104" s="293">
        <f>SUMIF('TRIP-WR-II'!$C$6:$C$219,B104,'TRIP-WR-II'!$J$6:$J$219)</f>
        <v>0</v>
      </c>
      <c r="E104" s="293">
        <f>SUMIF('TRIP-WR-II'!$C$6:$C$219,B104,'TRIP-WR-II'!$K$6:$K$219)</f>
        <v>0</v>
      </c>
      <c r="F104" s="293">
        <f>SUMIF('TRIP-WR-II'!$C$6:$C$219,B104,'TRIP-WR-II'!$L$6:$L$219)</f>
        <v>0</v>
      </c>
      <c r="G104" s="293">
        <f>SUMIF('TRIP-WR-II'!$C$6:$C$219,B104,'TRIP-WR-II'!$M$6:$M$219)</f>
        <v>0</v>
      </c>
      <c r="H104" s="299">
        <f t="shared" si="7"/>
        <v>0</v>
      </c>
      <c r="I104" s="299">
        <f t="shared" si="7"/>
        <v>0</v>
      </c>
      <c r="J104" s="299">
        <f t="shared" si="7"/>
        <v>0</v>
      </c>
      <c r="K104" s="299">
        <f t="shared" si="6"/>
        <v>0</v>
      </c>
      <c r="L104" s="300">
        <f t="shared" si="8"/>
        <v>720</v>
      </c>
      <c r="M104" s="301">
        <v>0.62</v>
      </c>
      <c r="N104" s="301">
        <v>515</v>
      </c>
      <c r="O104" s="302">
        <f t="shared" si="9"/>
        <v>319.3</v>
      </c>
      <c r="P104" s="302">
        <f t="shared" si="10"/>
        <v>229896</v>
      </c>
      <c r="Q104" s="302">
        <f t="shared" si="11"/>
        <v>229896</v>
      </c>
      <c r="R104" s="303">
        <f t="shared" si="12"/>
        <v>1</v>
      </c>
      <c r="S104" s="303">
        <v>0.9</v>
      </c>
    </row>
    <row r="105" spans="1:19">
      <c r="A105" s="281">
        <v>103</v>
      </c>
      <c r="B105" s="282" t="s">
        <v>1110</v>
      </c>
      <c r="C105" s="281" t="s">
        <v>1254</v>
      </c>
      <c r="D105" s="293">
        <f>SUMIF('TRIP-WR-II'!$C$6:$C$219,B105,'TRIP-WR-II'!$J$6:$J$219)</f>
        <v>0</v>
      </c>
      <c r="E105" s="293">
        <f>SUMIF('TRIP-WR-II'!$C$6:$C$219,B105,'TRIP-WR-II'!$K$6:$K$219)</f>
        <v>0</v>
      </c>
      <c r="F105" s="293">
        <f>SUMIF('TRIP-WR-II'!$C$6:$C$219,B105,'TRIP-WR-II'!$L$6:$L$219)</f>
        <v>0</v>
      </c>
      <c r="G105" s="293">
        <f>SUMIF('TRIP-WR-II'!$C$6:$C$219,B105,'TRIP-WR-II'!$M$6:$M$219)</f>
        <v>0</v>
      </c>
      <c r="H105" s="299">
        <f t="shared" si="7"/>
        <v>0</v>
      </c>
      <c r="I105" s="299">
        <f t="shared" si="7"/>
        <v>0</v>
      </c>
      <c r="J105" s="299">
        <f t="shared" si="7"/>
        <v>0</v>
      </c>
      <c r="K105" s="299">
        <f t="shared" si="6"/>
        <v>0</v>
      </c>
      <c r="L105" s="300">
        <f t="shared" si="8"/>
        <v>720</v>
      </c>
      <c r="M105" s="301">
        <v>49.73</v>
      </c>
      <c r="N105" s="301">
        <v>687</v>
      </c>
      <c r="O105" s="302">
        <f t="shared" si="9"/>
        <v>34164.509999999995</v>
      </c>
      <c r="P105" s="302">
        <f t="shared" si="10"/>
        <v>24598447.199999996</v>
      </c>
      <c r="Q105" s="302">
        <f t="shared" si="11"/>
        <v>24598447.199999996</v>
      </c>
      <c r="R105" s="303">
        <f t="shared" si="12"/>
        <v>1</v>
      </c>
      <c r="S105" s="303">
        <v>0.9</v>
      </c>
    </row>
    <row r="106" spans="1:19">
      <c r="A106" s="281">
        <v>104</v>
      </c>
      <c r="B106" s="282" t="s">
        <v>878</v>
      </c>
      <c r="C106" s="281" t="s">
        <v>1254</v>
      </c>
      <c r="D106" s="293">
        <f>SUMIF('TRIP-WR-II'!$C$6:$C$219,B106,'TRIP-WR-II'!$J$6:$J$219)</f>
        <v>0</v>
      </c>
      <c r="E106" s="293">
        <f>SUMIF('TRIP-WR-II'!$C$6:$C$219,B106,'TRIP-WR-II'!$K$6:$K$219)</f>
        <v>0</v>
      </c>
      <c r="F106" s="293">
        <f>SUMIF('TRIP-WR-II'!$C$6:$C$219,B106,'TRIP-WR-II'!$L$6:$L$219)</f>
        <v>0</v>
      </c>
      <c r="G106" s="293">
        <f>SUMIF('TRIP-WR-II'!$C$6:$C$219,B106,'TRIP-WR-II'!$M$6:$M$219)</f>
        <v>1.5798611111111114</v>
      </c>
      <c r="H106" s="299">
        <f t="shared" si="7"/>
        <v>0</v>
      </c>
      <c r="I106" s="299">
        <f t="shared" si="7"/>
        <v>0</v>
      </c>
      <c r="J106" s="299">
        <f t="shared" si="7"/>
        <v>0</v>
      </c>
      <c r="K106" s="299">
        <f t="shared" si="6"/>
        <v>37.92</v>
      </c>
      <c r="L106" s="300">
        <f t="shared" si="8"/>
        <v>720</v>
      </c>
      <c r="M106" s="301">
        <v>49.73</v>
      </c>
      <c r="N106" s="301">
        <v>687</v>
      </c>
      <c r="O106" s="302">
        <f t="shared" si="9"/>
        <v>34164.509999999995</v>
      </c>
      <c r="P106" s="302">
        <f t="shared" si="10"/>
        <v>24598447.199999996</v>
      </c>
      <c r="Q106" s="302">
        <f t="shared" si="11"/>
        <v>24598447.199999996</v>
      </c>
      <c r="R106" s="303">
        <f t="shared" si="12"/>
        <v>1</v>
      </c>
      <c r="S106" s="303">
        <v>0.9</v>
      </c>
    </row>
    <row r="107" spans="1:19">
      <c r="A107" s="281">
        <v>105</v>
      </c>
      <c r="B107" s="282" t="s">
        <v>588</v>
      </c>
      <c r="C107" s="281" t="s">
        <v>1254</v>
      </c>
      <c r="D107" s="293">
        <f>SUMIF('TRIP-WR-II'!$C$6:$C$219,B107,'TRIP-WR-II'!$J$6:$J$219)</f>
        <v>0</v>
      </c>
      <c r="E107" s="293">
        <f>SUMIF('TRIP-WR-II'!$C$6:$C$219,B107,'TRIP-WR-II'!$K$6:$K$219)</f>
        <v>0</v>
      </c>
      <c r="F107" s="293">
        <f>SUMIF('TRIP-WR-II'!$C$6:$C$219,B107,'TRIP-WR-II'!$L$6:$L$219)</f>
        <v>0</v>
      </c>
      <c r="G107" s="293">
        <f>SUMIF('TRIP-WR-II'!$C$6:$C$219,B107,'TRIP-WR-II'!$M$6:$M$219)</f>
        <v>0.14722222222222234</v>
      </c>
      <c r="H107" s="299">
        <f t="shared" si="7"/>
        <v>0</v>
      </c>
      <c r="I107" s="299">
        <f t="shared" si="7"/>
        <v>0</v>
      </c>
      <c r="J107" s="299">
        <f t="shared" si="7"/>
        <v>0</v>
      </c>
      <c r="K107" s="299">
        <f t="shared" si="6"/>
        <v>3.5300000000000002</v>
      </c>
      <c r="L107" s="300">
        <f t="shared" si="8"/>
        <v>720</v>
      </c>
      <c r="M107" s="301">
        <v>15.456</v>
      </c>
      <c r="N107" s="301">
        <v>687</v>
      </c>
      <c r="O107" s="302">
        <f t="shared" si="9"/>
        <v>10618.271999999999</v>
      </c>
      <c r="P107" s="302">
        <f t="shared" si="10"/>
        <v>7645155.8399999989</v>
      </c>
      <c r="Q107" s="302">
        <f t="shared" si="11"/>
        <v>7645155.8399999989</v>
      </c>
      <c r="R107" s="303">
        <f t="shared" si="12"/>
        <v>1</v>
      </c>
      <c r="S107" s="303">
        <v>0.9</v>
      </c>
    </row>
    <row r="108" spans="1:19">
      <c r="A108" s="281">
        <v>106</v>
      </c>
      <c r="B108" s="282" t="s">
        <v>1011</v>
      </c>
      <c r="C108" s="281" t="s">
        <v>1254</v>
      </c>
      <c r="D108" s="293">
        <f>SUMIF('TRIP-WR-II'!$C$6:$C$219,B108,'TRIP-WR-II'!$J$6:$J$219)</f>
        <v>0</v>
      </c>
      <c r="E108" s="293">
        <f>SUMIF('TRIP-WR-II'!$C$6:$C$219,B108,'TRIP-WR-II'!$K$6:$K$219)</f>
        <v>0</v>
      </c>
      <c r="F108" s="293">
        <f>SUMIF('TRIP-WR-II'!$C$6:$C$219,B108,'TRIP-WR-II'!$L$6:$L$219)</f>
        <v>0</v>
      </c>
      <c r="G108" s="293">
        <f>SUMIF('TRIP-WR-II'!$C$6:$C$219,B108,'TRIP-WR-II'!$M$6:$M$219)</f>
        <v>5.6944444444444464E-2</v>
      </c>
      <c r="H108" s="299">
        <f t="shared" si="7"/>
        <v>0</v>
      </c>
      <c r="I108" s="299">
        <f t="shared" si="7"/>
        <v>0</v>
      </c>
      <c r="J108" s="299">
        <f t="shared" si="7"/>
        <v>0</v>
      </c>
      <c r="K108" s="299">
        <f t="shared" si="6"/>
        <v>1.37</v>
      </c>
      <c r="L108" s="300">
        <f t="shared" si="8"/>
        <v>720</v>
      </c>
      <c r="M108" s="301">
        <v>15.456</v>
      </c>
      <c r="N108" s="301">
        <v>687</v>
      </c>
      <c r="O108" s="302">
        <f t="shared" si="9"/>
        <v>10618.271999999999</v>
      </c>
      <c r="P108" s="302">
        <f t="shared" si="10"/>
        <v>7645155.8399999989</v>
      </c>
      <c r="Q108" s="302">
        <f t="shared" si="11"/>
        <v>7645155.8399999989</v>
      </c>
      <c r="R108" s="303">
        <f t="shared" si="12"/>
        <v>1</v>
      </c>
      <c r="S108" s="303">
        <v>0.9</v>
      </c>
    </row>
    <row r="109" spans="1:19">
      <c r="A109" s="281">
        <v>107</v>
      </c>
      <c r="B109" s="282" t="s">
        <v>1111</v>
      </c>
      <c r="C109" s="281" t="s">
        <v>1254</v>
      </c>
      <c r="D109" s="293">
        <f>SUMIF('TRIP-WR-II'!$C$6:$C$219,B109,'TRIP-WR-II'!$J$6:$J$219)</f>
        <v>0</v>
      </c>
      <c r="E109" s="293">
        <f>SUMIF('TRIP-WR-II'!$C$6:$C$219,B109,'TRIP-WR-II'!$K$6:$K$219)</f>
        <v>0</v>
      </c>
      <c r="F109" s="293">
        <f>SUMIF('TRIP-WR-II'!$C$6:$C$219,B109,'TRIP-WR-II'!$L$6:$L$219)</f>
        <v>0</v>
      </c>
      <c r="G109" s="293">
        <f>SUMIF('TRIP-WR-II'!$C$6:$C$219,B109,'TRIP-WR-II'!$M$6:$M$219)</f>
        <v>0</v>
      </c>
      <c r="H109" s="299">
        <f t="shared" si="7"/>
        <v>0</v>
      </c>
      <c r="I109" s="299">
        <f t="shared" si="7"/>
        <v>0</v>
      </c>
      <c r="J109" s="299">
        <f t="shared" si="7"/>
        <v>0</v>
      </c>
      <c r="K109" s="299">
        <f t="shared" si="6"/>
        <v>0</v>
      </c>
      <c r="L109" s="300">
        <f t="shared" si="8"/>
        <v>720</v>
      </c>
      <c r="M109" s="301">
        <v>229.74</v>
      </c>
      <c r="N109" s="301">
        <v>809.53325108817683</v>
      </c>
      <c r="O109" s="302">
        <f t="shared" si="9"/>
        <v>185982.16910499774</v>
      </c>
      <c r="P109" s="302">
        <f t="shared" si="10"/>
        <v>133907161.75559837</v>
      </c>
      <c r="Q109" s="302">
        <f t="shared" si="11"/>
        <v>133907161.75559837</v>
      </c>
      <c r="R109" s="303">
        <f t="shared" si="12"/>
        <v>1</v>
      </c>
      <c r="S109" s="303">
        <v>0.9</v>
      </c>
    </row>
    <row r="110" spans="1:19">
      <c r="A110" s="281">
        <v>108</v>
      </c>
      <c r="B110" s="282" t="s">
        <v>1112</v>
      </c>
      <c r="C110" s="281" t="s">
        <v>1254</v>
      </c>
      <c r="D110" s="293">
        <f>SUMIF('TRIP-WR-II'!$C$6:$C$219,B110,'TRIP-WR-II'!$J$6:$J$219)</f>
        <v>0</v>
      </c>
      <c r="E110" s="293">
        <f>SUMIF('TRIP-WR-II'!$C$6:$C$219,B110,'TRIP-WR-II'!$K$6:$K$219)</f>
        <v>0</v>
      </c>
      <c r="F110" s="293">
        <f>SUMIF('TRIP-WR-II'!$C$6:$C$219,B110,'TRIP-WR-II'!$L$6:$L$219)</f>
        <v>0</v>
      </c>
      <c r="G110" s="293">
        <f>SUMIF('TRIP-WR-II'!$C$6:$C$219,B110,'TRIP-WR-II'!$M$6:$M$219)</f>
        <v>0</v>
      </c>
      <c r="H110" s="299">
        <f t="shared" si="7"/>
        <v>0</v>
      </c>
      <c r="I110" s="299">
        <f t="shared" si="7"/>
        <v>0</v>
      </c>
      <c r="J110" s="299">
        <f t="shared" si="7"/>
        <v>0</v>
      </c>
      <c r="K110" s="299">
        <f t="shared" si="6"/>
        <v>0</v>
      </c>
      <c r="L110" s="300">
        <f t="shared" si="8"/>
        <v>720</v>
      </c>
      <c r="M110" s="301">
        <v>229.74</v>
      </c>
      <c r="N110" s="301">
        <v>809.53325108817683</v>
      </c>
      <c r="O110" s="302">
        <f t="shared" si="9"/>
        <v>185982.16910499774</v>
      </c>
      <c r="P110" s="302">
        <f t="shared" si="10"/>
        <v>133907161.75559837</v>
      </c>
      <c r="Q110" s="302">
        <f t="shared" si="11"/>
        <v>133907161.75559837</v>
      </c>
      <c r="R110" s="303">
        <f t="shared" si="12"/>
        <v>1</v>
      </c>
      <c r="S110" s="303">
        <v>0.9</v>
      </c>
    </row>
    <row r="111" spans="1:19">
      <c r="A111" s="281">
        <v>109</v>
      </c>
      <c r="B111" s="282" t="s">
        <v>798</v>
      </c>
      <c r="C111" s="281" t="s">
        <v>1254</v>
      </c>
      <c r="D111" s="293">
        <f>SUMIF('TRIP-WR-II'!$C$6:$C$219,B111,'TRIP-WR-II'!$J$6:$J$219)</f>
        <v>0</v>
      </c>
      <c r="E111" s="293">
        <f>SUMIF('TRIP-WR-II'!$C$6:$C$219,B111,'TRIP-WR-II'!$K$6:$K$219)</f>
        <v>0</v>
      </c>
      <c r="F111" s="293">
        <f>SUMIF('TRIP-WR-II'!$C$6:$C$219,B111,'TRIP-WR-II'!$L$6:$L$219)</f>
        <v>0</v>
      </c>
      <c r="G111" s="293">
        <f>SUMIF('TRIP-WR-II'!$C$6:$C$219,B111,'TRIP-WR-II'!$M$6:$M$219)</f>
        <v>2.6194444444444445</v>
      </c>
      <c r="H111" s="299">
        <f t="shared" si="7"/>
        <v>0</v>
      </c>
      <c r="I111" s="299">
        <f t="shared" si="7"/>
        <v>0</v>
      </c>
      <c r="J111" s="299">
        <f t="shared" si="7"/>
        <v>0</v>
      </c>
      <c r="K111" s="299">
        <f t="shared" si="6"/>
        <v>62.87</v>
      </c>
      <c r="L111" s="300">
        <f t="shared" si="8"/>
        <v>720</v>
      </c>
      <c r="M111" s="301">
        <v>336.63</v>
      </c>
      <c r="N111" s="301">
        <v>1433.43876057944</v>
      </c>
      <c r="O111" s="302">
        <f t="shared" si="9"/>
        <v>482538.48997385689</v>
      </c>
      <c r="P111" s="302">
        <f t="shared" si="10"/>
        <v>347427712.78117698</v>
      </c>
      <c r="Q111" s="302">
        <f t="shared" si="11"/>
        <v>347427712.78117698</v>
      </c>
      <c r="R111" s="303">
        <f t="shared" si="12"/>
        <v>1</v>
      </c>
      <c r="S111" s="303">
        <v>0.9</v>
      </c>
    </row>
    <row r="112" spans="1:19">
      <c r="A112" s="281">
        <v>110</v>
      </c>
      <c r="B112" s="282" t="s">
        <v>1113</v>
      </c>
      <c r="C112" s="281" t="s">
        <v>1254</v>
      </c>
      <c r="D112" s="293">
        <f>SUMIF('TRIP-WR-II'!$C$6:$C$219,B112,'TRIP-WR-II'!$J$6:$J$219)</f>
        <v>0</v>
      </c>
      <c r="E112" s="293">
        <f>SUMIF('TRIP-WR-II'!$C$6:$C$219,B112,'TRIP-WR-II'!$K$6:$K$219)</f>
        <v>9.7222222222222987E-3</v>
      </c>
      <c r="F112" s="293">
        <f>SUMIF('TRIP-WR-II'!$C$6:$C$219,B112,'TRIP-WR-II'!$L$6:$L$219)</f>
        <v>0</v>
      </c>
      <c r="G112" s="293">
        <f>SUMIF('TRIP-WR-II'!$C$6:$C$219,B112,'TRIP-WR-II'!$M$6:$M$219)</f>
        <v>0</v>
      </c>
      <c r="H112" s="299">
        <f t="shared" si="7"/>
        <v>0</v>
      </c>
      <c r="I112" s="299">
        <f t="shared" si="7"/>
        <v>0.23</v>
      </c>
      <c r="J112" s="299">
        <f t="shared" si="7"/>
        <v>0</v>
      </c>
      <c r="K112" s="299">
        <f t="shared" si="6"/>
        <v>0</v>
      </c>
      <c r="L112" s="300">
        <f t="shared" si="8"/>
        <v>719.77</v>
      </c>
      <c r="M112" s="301">
        <v>143.53900000000002</v>
      </c>
      <c r="N112" s="301">
        <v>687</v>
      </c>
      <c r="O112" s="302">
        <f t="shared" si="9"/>
        <v>98611.293000000005</v>
      </c>
      <c r="P112" s="302">
        <f t="shared" si="10"/>
        <v>70977450.362609997</v>
      </c>
      <c r="Q112" s="302">
        <f t="shared" si="11"/>
        <v>70977450.362609997</v>
      </c>
      <c r="R112" s="303">
        <f t="shared" si="12"/>
        <v>1</v>
      </c>
      <c r="S112" s="303">
        <v>0.9</v>
      </c>
    </row>
    <row r="113" spans="1:19">
      <c r="A113" s="281">
        <v>111</v>
      </c>
      <c r="B113" s="282" t="s">
        <v>1114</v>
      </c>
      <c r="C113" s="281" t="s">
        <v>1254</v>
      </c>
      <c r="D113" s="293">
        <f>SUMIF('TRIP-WR-II'!$C$6:$C$219,B113,'TRIP-WR-II'!$J$6:$J$219)</f>
        <v>0</v>
      </c>
      <c r="E113" s="293">
        <f>SUMIF('TRIP-WR-II'!$C$6:$C$219,B113,'TRIP-WR-II'!$K$6:$K$219)</f>
        <v>0</v>
      </c>
      <c r="F113" s="293">
        <f>SUMIF('TRIP-WR-II'!$C$6:$C$219,B113,'TRIP-WR-II'!$L$6:$L$219)</f>
        <v>0</v>
      </c>
      <c r="G113" s="293">
        <f>SUMIF('TRIP-WR-II'!$C$6:$C$219,B113,'TRIP-WR-II'!$M$6:$M$219)</f>
        <v>0</v>
      </c>
      <c r="H113" s="299">
        <f t="shared" si="7"/>
        <v>0</v>
      </c>
      <c r="I113" s="299">
        <f t="shared" si="7"/>
        <v>0</v>
      </c>
      <c r="J113" s="299">
        <f t="shared" si="7"/>
        <v>0</v>
      </c>
      <c r="K113" s="299">
        <f t="shared" si="6"/>
        <v>0</v>
      </c>
      <c r="L113" s="300">
        <f t="shared" si="8"/>
        <v>720</v>
      </c>
      <c r="M113" s="301">
        <v>143.53900000000002</v>
      </c>
      <c r="N113" s="301">
        <v>687</v>
      </c>
      <c r="O113" s="302">
        <f t="shared" si="9"/>
        <v>98611.293000000005</v>
      </c>
      <c r="P113" s="302">
        <f t="shared" si="10"/>
        <v>71000130.960000008</v>
      </c>
      <c r="Q113" s="302">
        <f t="shared" si="11"/>
        <v>71000130.960000008</v>
      </c>
      <c r="R113" s="303">
        <f t="shared" si="12"/>
        <v>1</v>
      </c>
      <c r="S113" s="303">
        <v>0.9</v>
      </c>
    </row>
    <row r="114" spans="1:19">
      <c r="A114" s="281">
        <v>112</v>
      </c>
      <c r="B114" s="282" t="s">
        <v>571</v>
      </c>
      <c r="C114" s="281" t="s">
        <v>1254</v>
      </c>
      <c r="D114" s="293">
        <f>SUMIF('TRIP-WR-II'!$C$6:$C$219,B114,'TRIP-WR-II'!$J$6:$J$219)</f>
        <v>0</v>
      </c>
      <c r="E114" s="293">
        <f>SUMIF('TRIP-WR-II'!$C$6:$C$219,B114,'TRIP-WR-II'!$K$6:$K$219)</f>
        <v>0</v>
      </c>
      <c r="F114" s="293">
        <f>SUMIF('TRIP-WR-II'!$C$6:$C$219,B114,'TRIP-WR-II'!$L$6:$L$219)</f>
        <v>0</v>
      </c>
      <c r="G114" s="293">
        <f>SUMIF('TRIP-WR-II'!$C$6:$C$219,B114,'TRIP-WR-II'!$M$6:$M$219)</f>
        <v>3.6805555555555536E-2</v>
      </c>
      <c r="H114" s="299">
        <f t="shared" si="7"/>
        <v>0</v>
      </c>
      <c r="I114" s="299">
        <f t="shared" si="7"/>
        <v>0</v>
      </c>
      <c r="J114" s="299">
        <f t="shared" si="7"/>
        <v>0</v>
      </c>
      <c r="K114" s="299">
        <f t="shared" si="6"/>
        <v>0.88</v>
      </c>
      <c r="L114" s="300">
        <f t="shared" si="8"/>
        <v>720</v>
      </c>
      <c r="M114" s="301">
        <v>140</v>
      </c>
      <c r="N114" s="301">
        <v>515</v>
      </c>
      <c r="O114" s="302">
        <f t="shared" si="9"/>
        <v>72100</v>
      </c>
      <c r="P114" s="302">
        <f t="shared" si="10"/>
        <v>51912000</v>
      </c>
      <c r="Q114" s="302">
        <f t="shared" si="11"/>
        <v>51912000</v>
      </c>
      <c r="R114" s="303">
        <f t="shared" si="12"/>
        <v>1</v>
      </c>
      <c r="S114" s="303">
        <v>0.9</v>
      </c>
    </row>
    <row r="115" spans="1:19">
      <c r="A115" s="281">
        <v>113</v>
      </c>
      <c r="B115" s="282" t="s">
        <v>546</v>
      </c>
      <c r="C115" s="281" t="s">
        <v>1254</v>
      </c>
      <c r="D115" s="293">
        <f>SUMIF('TRIP-WR-II'!$C$6:$C$219,B115,'TRIP-WR-II'!$J$6:$J$219)</f>
        <v>0</v>
      </c>
      <c r="E115" s="293">
        <f>SUMIF('TRIP-WR-II'!$C$6:$C$219,B115,'TRIP-WR-II'!$K$6:$K$219)</f>
        <v>0</v>
      </c>
      <c r="F115" s="293">
        <f>SUMIF('TRIP-WR-II'!$C$6:$C$219,B115,'TRIP-WR-II'!$L$6:$L$219)</f>
        <v>0</v>
      </c>
      <c r="G115" s="293">
        <f>SUMIF('TRIP-WR-II'!$C$6:$C$219,B115,'TRIP-WR-II'!$M$6:$M$219)</f>
        <v>9.0277777777777707E-2</v>
      </c>
      <c r="H115" s="299">
        <f t="shared" si="7"/>
        <v>0</v>
      </c>
      <c r="I115" s="299">
        <f t="shared" si="7"/>
        <v>0</v>
      </c>
      <c r="J115" s="299">
        <f t="shared" si="7"/>
        <v>0</v>
      </c>
      <c r="K115" s="299">
        <f t="shared" si="6"/>
        <v>2.17</v>
      </c>
      <c r="L115" s="300">
        <f t="shared" si="8"/>
        <v>720</v>
      </c>
      <c r="M115" s="301">
        <v>49</v>
      </c>
      <c r="N115" s="301">
        <v>515</v>
      </c>
      <c r="O115" s="302">
        <f t="shared" si="9"/>
        <v>25235</v>
      </c>
      <c r="P115" s="302">
        <f t="shared" si="10"/>
        <v>18169200</v>
      </c>
      <c r="Q115" s="302">
        <f t="shared" si="11"/>
        <v>18169200</v>
      </c>
      <c r="R115" s="303">
        <f t="shared" si="12"/>
        <v>1</v>
      </c>
      <c r="S115" s="303">
        <v>0.9</v>
      </c>
    </row>
    <row r="116" spans="1:19">
      <c r="A116" s="281">
        <v>114</v>
      </c>
      <c r="B116" s="282" t="s">
        <v>401</v>
      </c>
      <c r="C116" s="281" t="s">
        <v>1254</v>
      </c>
      <c r="D116" s="293">
        <f>SUMIF('TRIP-WR-II'!$C$6:$C$219,B116,'TRIP-WR-II'!$J$6:$J$219)</f>
        <v>0.10555555555555551</v>
      </c>
      <c r="E116" s="293">
        <f>SUMIF('TRIP-WR-II'!$C$6:$C$219,B116,'TRIP-WR-II'!$K$6:$K$219)</f>
        <v>0</v>
      </c>
      <c r="F116" s="293">
        <f>SUMIF('TRIP-WR-II'!$C$6:$C$219,B116,'TRIP-WR-II'!$L$6:$L$219)</f>
        <v>0</v>
      </c>
      <c r="G116" s="293">
        <f>SUMIF('TRIP-WR-II'!$C$6:$C$219,B116,'TRIP-WR-II'!$M$6:$M$219)</f>
        <v>2.9847222222222225</v>
      </c>
      <c r="H116" s="299">
        <f t="shared" si="7"/>
        <v>2.5300000000000002</v>
      </c>
      <c r="I116" s="299">
        <f t="shared" si="7"/>
        <v>0</v>
      </c>
      <c r="J116" s="299">
        <f t="shared" si="7"/>
        <v>0</v>
      </c>
      <c r="K116" s="299">
        <f t="shared" si="6"/>
        <v>71.63</v>
      </c>
      <c r="L116" s="300">
        <f t="shared" si="8"/>
        <v>720</v>
      </c>
      <c r="M116" s="301">
        <v>321.20299999999997</v>
      </c>
      <c r="N116" s="301">
        <v>160.08125345080165</v>
      </c>
      <c r="O116" s="302">
        <f t="shared" si="9"/>
        <v>51418.578852157836</v>
      </c>
      <c r="P116" s="302">
        <f t="shared" si="10"/>
        <v>36891287.769057684</v>
      </c>
      <c r="Q116" s="302">
        <f t="shared" si="11"/>
        <v>37021376.77355364</v>
      </c>
      <c r="R116" s="303">
        <f t="shared" si="12"/>
        <v>0.99648611111111118</v>
      </c>
      <c r="S116" s="303">
        <v>0.9</v>
      </c>
    </row>
    <row r="117" spans="1:19">
      <c r="A117" s="281">
        <v>115</v>
      </c>
      <c r="B117" s="282" t="s">
        <v>341</v>
      </c>
      <c r="C117" s="281" t="s">
        <v>1254</v>
      </c>
      <c r="D117" s="293">
        <f>SUMIF('TRIP-WR-II'!$C$6:$C$219,B117,'TRIP-WR-II'!$J$6:$J$219)</f>
        <v>0.1027777777777778</v>
      </c>
      <c r="E117" s="293">
        <f>SUMIF('TRIP-WR-II'!$C$6:$C$219,B117,'TRIP-WR-II'!$K$6:$K$219)</f>
        <v>0</v>
      </c>
      <c r="F117" s="293">
        <f>SUMIF('TRIP-WR-II'!$C$6:$C$219,B117,'TRIP-WR-II'!$L$6:$L$219)</f>
        <v>0</v>
      </c>
      <c r="G117" s="293">
        <f>SUMIF('TRIP-WR-II'!$C$6:$C$219,B117,'TRIP-WR-II'!$M$6:$M$219)</f>
        <v>0</v>
      </c>
      <c r="H117" s="299">
        <f t="shared" si="7"/>
        <v>2.4699999999999998</v>
      </c>
      <c r="I117" s="299">
        <f t="shared" si="7"/>
        <v>0</v>
      </c>
      <c r="J117" s="299">
        <f t="shared" si="7"/>
        <v>0</v>
      </c>
      <c r="K117" s="299">
        <f t="shared" si="6"/>
        <v>0</v>
      </c>
      <c r="L117" s="300">
        <f t="shared" si="8"/>
        <v>720</v>
      </c>
      <c r="M117" s="301">
        <v>231.27</v>
      </c>
      <c r="N117" s="301">
        <v>827.34530846377652</v>
      </c>
      <c r="O117" s="302">
        <f t="shared" si="9"/>
        <v>191340.14948841761</v>
      </c>
      <c r="P117" s="302">
        <f t="shared" si="10"/>
        <v>137292297.46242428</v>
      </c>
      <c r="Q117" s="302">
        <f t="shared" si="11"/>
        <v>137764907.63166067</v>
      </c>
      <c r="R117" s="303">
        <f t="shared" si="12"/>
        <v>0.9965694444444444</v>
      </c>
      <c r="S117" s="303">
        <v>0.9</v>
      </c>
    </row>
    <row r="118" spans="1:19">
      <c r="A118" s="281">
        <v>116</v>
      </c>
      <c r="B118" s="282" t="s">
        <v>528</v>
      </c>
      <c r="C118" s="282" t="s">
        <v>1255</v>
      </c>
      <c r="D118" s="293">
        <f>SUMIF('TRIP-WR-II'!$C$6:$C$219,B118,'TRIP-WR-II'!$J$6:$J$219)</f>
        <v>4.9305555555555602E-2</v>
      </c>
      <c r="E118" s="293">
        <f>SUMIF('TRIP-WR-II'!$C$6:$C$219,B118,'TRIP-WR-II'!$K$6:$K$219)</f>
        <v>0</v>
      </c>
      <c r="F118" s="293">
        <f>SUMIF('TRIP-WR-II'!$C$6:$C$219,B118,'TRIP-WR-II'!$L$6:$L$219)</f>
        <v>0</v>
      </c>
      <c r="G118" s="293">
        <f>SUMIF('TRIP-WR-II'!$C$6:$C$219,B118,'TRIP-WR-II'!$M$6:$M$219)</f>
        <v>0</v>
      </c>
      <c r="H118" s="299">
        <f t="shared" si="7"/>
        <v>1.18</v>
      </c>
      <c r="I118" s="299">
        <f t="shared" si="7"/>
        <v>0</v>
      </c>
      <c r="J118" s="299">
        <f t="shared" si="7"/>
        <v>0</v>
      </c>
      <c r="K118" s="299">
        <f t="shared" si="6"/>
        <v>0</v>
      </c>
      <c r="L118" s="300">
        <f t="shared" si="8"/>
        <v>720</v>
      </c>
      <c r="M118" s="301">
        <v>129.435</v>
      </c>
      <c r="N118" s="301">
        <v>2250</v>
      </c>
      <c r="O118" s="302">
        <f t="shared" si="9"/>
        <v>291228.75</v>
      </c>
      <c r="P118" s="302">
        <f t="shared" si="10"/>
        <v>209341050.07500002</v>
      </c>
      <c r="Q118" s="302">
        <f t="shared" si="11"/>
        <v>209684700</v>
      </c>
      <c r="R118" s="303">
        <f t="shared" si="12"/>
        <v>0.99836111111111114</v>
      </c>
      <c r="S118" s="303">
        <v>0.9</v>
      </c>
    </row>
    <row r="119" spans="1:19">
      <c r="A119" s="281">
        <v>117</v>
      </c>
      <c r="B119" s="282" t="s">
        <v>1115</v>
      </c>
      <c r="C119" s="282" t="s">
        <v>1256</v>
      </c>
      <c r="D119" s="293">
        <f>SUMIF('TRIP-WR-II'!$C$6:$C$219,B119,'TRIP-WR-II'!$J$6:$J$219)</f>
        <v>0</v>
      </c>
      <c r="E119" s="293">
        <f>SUMIF('TRIP-WR-II'!$C$6:$C$219,B119,'TRIP-WR-II'!$K$6:$K$219)</f>
        <v>0</v>
      </c>
      <c r="F119" s="293">
        <f>SUMIF('TRIP-WR-II'!$C$6:$C$219,B119,'TRIP-WR-II'!$L$6:$L$219)</f>
        <v>0</v>
      </c>
      <c r="G119" s="293">
        <f>SUMIF('TRIP-WR-II'!$C$6:$C$219,B119,'TRIP-WR-II'!$M$6:$M$219)</f>
        <v>0</v>
      </c>
      <c r="H119" s="299">
        <f t="shared" si="7"/>
        <v>0</v>
      </c>
      <c r="I119" s="299">
        <f t="shared" si="7"/>
        <v>0</v>
      </c>
      <c r="J119" s="299">
        <f t="shared" si="7"/>
        <v>0</v>
      </c>
      <c r="K119" s="299">
        <f t="shared" si="6"/>
        <v>0</v>
      </c>
      <c r="L119" s="300">
        <f t="shared" si="8"/>
        <v>720</v>
      </c>
      <c r="M119" s="301">
        <v>127.934</v>
      </c>
      <c r="N119" s="301">
        <v>2250</v>
      </c>
      <c r="O119" s="302">
        <f t="shared" si="9"/>
        <v>287851.5</v>
      </c>
      <c r="P119" s="302">
        <f t="shared" si="10"/>
        <v>207253080</v>
      </c>
      <c r="Q119" s="302">
        <f t="shared" si="11"/>
        <v>207253080</v>
      </c>
      <c r="R119" s="303">
        <f t="shared" si="12"/>
        <v>1</v>
      </c>
      <c r="S119" s="303">
        <v>0.9</v>
      </c>
    </row>
    <row r="120" spans="1:19">
      <c r="A120" s="281">
        <v>118</v>
      </c>
      <c r="B120" s="285" t="s">
        <v>301</v>
      </c>
      <c r="C120" s="366" t="s">
        <v>1257</v>
      </c>
      <c r="D120" s="293">
        <f>SUMIF('TRIP-WR-II'!$C$6:$C$219,B120,'TRIP-WR-II'!$J$6:$J$219)</f>
        <v>0</v>
      </c>
      <c r="E120" s="293">
        <f>SUMIF('TRIP-WR-II'!$C$6:$C$219,B120,'TRIP-WR-II'!$K$6:$K$219)</f>
        <v>0</v>
      </c>
      <c r="F120" s="293">
        <f>SUMIF('TRIP-WR-II'!$C$6:$C$219,B120,'TRIP-WR-II'!$L$6:$L$219)</f>
        <v>0</v>
      </c>
      <c r="G120" s="293">
        <f>SUMIF('TRIP-WR-II'!$C$6:$C$219,B120,'TRIP-WR-II'!$M$6:$M$219)</f>
        <v>3.4027777777777768E-2</v>
      </c>
      <c r="H120" s="299">
        <f t="shared" ref="H120:K183" si="13">INT(D120)*24+HOUR(D120)+ROUND(MINUTE(D120)/60,2)</f>
        <v>0</v>
      </c>
      <c r="I120" s="299">
        <f t="shared" si="13"/>
        <v>0</v>
      </c>
      <c r="J120" s="299">
        <f t="shared" si="13"/>
        <v>0</v>
      </c>
      <c r="K120" s="299">
        <f t="shared" si="6"/>
        <v>0.82</v>
      </c>
      <c r="L120" s="300">
        <f t="shared" si="8"/>
        <v>720</v>
      </c>
      <c r="M120" s="304">
        <v>315</v>
      </c>
      <c r="N120" s="281">
        <v>1</v>
      </c>
      <c r="O120" s="302">
        <f t="shared" si="9"/>
        <v>315</v>
      </c>
      <c r="P120" s="302">
        <f t="shared" si="10"/>
        <v>226800</v>
      </c>
      <c r="Q120" s="302">
        <f t="shared" si="11"/>
        <v>226800</v>
      </c>
      <c r="R120" s="303">
        <f t="shared" si="12"/>
        <v>1</v>
      </c>
      <c r="S120" s="303">
        <v>0.9</v>
      </c>
    </row>
    <row r="121" spans="1:19">
      <c r="A121" s="281">
        <v>119</v>
      </c>
      <c r="B121" s="285" t="s">
        <v>1119</v>
      </c>
      <c r="C121" s="366" t="s">
        <v>1257</v>
      </c>
      <c r="D121" s="293">
        <f>SUMIF('TRIP-WR-II'!$C$6:$C$219,B121,'TRIP-WR-II'!$J$6:$J$219)</f>
        <v>0</v>
      </c>
      <c r="E121" s="293">
        <f>SUMIF('TRIP-WR-II'!$C$6:$C$219,B121,'TRIP-WR-II'!$K$6:$K$219)</f>
        <v>0</v>
      </c>
      <c r="F121" s="293">
        <f>SUMIF('TRIP-WR-II'!$C$6:$C$219,B121,'TRIP-WR-II'!$L$6:$L$219)</f>
        <v>0</v>
      </c>
      <c r="G121" s="293">
        <f>SUMIF('TRIP-WR-II'!$C$6:$C$219,B121,'TRIP-WR-II'!$M$6:$M$219)</f>
        <v>0</v>
      </c>
      <c r="H121" s="299">
        <f t="shared" si="13"/>
        <v>0</v>
      </c>
      <c r="I121" s="299">
        <f t="shared" si="13"/>
        <v>0</v>
      </c>
      <c r="J121" s="299">
        <f t="shared" si="13"/>
        <v>0</v>
      </c>
      <c r="K121" s="299">
        <f t="shared" si="6"/>
        <v>0</v>
      </c>
      <c r="L121" s="300">
        <f t="shared" si="8"/>
        <v>720</v>
      </c>
      <c r="M121" s="304">
        <v>315</v>
      </c>
      <c r="N121" s="281">
        <v>1</v>
      </c>
      <c r="O121" s="302">
        <f t="shared" si="9"/>
        <v>315</v>
      </c>
      <c r="P121" s="302">
        <f t="shared" si="10"/>
        <v>226800</v>
      </c>
      <c r="Q121" s="302">
        <f t="shared" si="11"/>
        <v>226800</v>
      </c>
      <c r="R121" s="303">
        <f t="shared" si="12"/>
        <v>1</v>
      </c>
      <c r="S121" s="303">
        <v>0.9</v>
      </c>
    </row>
    <row r="122" spans="1:19">
      <c r="A122" s="281">
        <v>120</v>
      </c>
      <c r="B122" s="285" t="s">
        <v>1120</v>
      </c>
      <c r="C122" s="366" t="s">
        <v>1257</v>
      </c>
      <c r="D122" s="293">
        <f>SUMIF('TRIP-WR-II'!$C$6:$C$219,B122,'TRIP-WR-II'!$J$6:$J$219)</f>
        <v>0</v>
      </c>
      <c r="E122" s="293">
        <f>SUMIF('TRIP-WR-II'!$C$6:$C$219,B122,'TRIP-WR-II'!$K$6:$K$219)</f>
        <v>0</v>
      </c>
      <c r="F122" s="293">
        <f>SUMIF('TRIP-WR-II'!$C$6:$C$219,B122,'TRIP-WR-II'!$L$6:$L$219)</f>
        <v>0</v>
      </c>
      <c r="G122" s="293">
        <f>SUMIF('TRIP-WR-II'!$C$6:$C$219,B122,'TRIP-WR-II'!$M$6:$M$219)</f>
        <v>0</v>
      </c>
      <c r="H122" s="299">
        <f t="shared" si="13"/>
        <v>0</v>
      </c>
      <c r="I122" s="299">
        <f t="shared" si="13"/>
        <v>0</v>
      </c>
      <c r="J122" s="299">
        <f t="shared" si="13"/>
        <v>0</v>
      </c>
      <c r="K122" s="299">
        <f t="shared" si="6"/>
        <v>0</v>
      </c>
      <c r="L122" s="300">
        <f t="shared" si="8"/>
        <v>720</v>
      </c>
      <c r="M122" s="304">
        <v>315</v>
      </c>
      <c r="N122" s="281">
        <v>1</v>
      </c>
      <c r="O122" s="302">
        <f t="shared" si="9"/>
        <v>315</v>
      </c>
      <c r="P122" s="302">
        <f t="shared" si="10"/>
        <v>226800</v>
      </c>
      <c r="Q122" s="302">
        <f t="shared" si="11"/>
        <v>226800</v>
      </c>
      <c r="R122" s="303">
        <f t="shared" si="12"/>
        <v>1</v>
      </c>
      <c r="S122" s="303">
        <v>0.9</v>
      </c>
    </row>
    <row r="123" spans="1:19">
      <c r="A123" s="281">
        <v>121</v>
      </c>
      <c r="B123" s="285" t="s">
        <v>1121</v>
      </c>
      <c r="C123" s="366" t="s">
        <v>1257</v>
      </c>
      <c r="D123" s="293">
        <f>SUMIF('TRIP-WR-II'!$C$6:$C$219,B123,'TRIP-WR-II'!$J$6:$J$219)</f>
        <v>0</v>
      </c>
      <c r="E123" s="293">
        <f>SUMIF('TRIP-WR-II'!$C$6:$C$219,B123,'TRIP-WR-II'!$K$6:$K$219)</f>
        <v>0</v>
      </c>
      <c r="F123" s="293">
        <f>SUMIF('TRIP-WR-II'!$C$6:$C$219,B123,'TRIP-WR-II'!$L$6:$L$219)</f>
        <v>0</v>
      </c>
      <c r="G123" s="293">
        <f>SUMIF('TRIP-WR-II'!$C$6:$C$219,B123,'TRIP-WR-II'!$M$6:$M$219)</f>
        <v>0</v>
      </c>
      <c r="H123" s="299">
        <f t="shared" si="13"/>
        <v>0</v>
      </c>
      <c r="I123" s="299">
        <f t="shared" si="13"/>
        <v>0</v>
      </c>
      <c r="J123" s="299">
        <f t="shared" si="13"/>
        <v>0</v>
      </c>
      <c r="K123" s="299">
        <f t="shared" si="6"/>
        <v>0</v>
      </c>
      <c r="L123" s="300">
        <f t="shared" si="8"/>
        <v>720</v>
      </c>
      <c r="M123" s="304">
        <v>315</v>
      </c>
      <c r="N123" s="281">
        <v>1</v>
      </c>
      <c r="O123" s="302">
        <f t="shared" si="9"/>
        <v>315</v>
      </c>
      <c r="P123" s="302">
        <f t="shared" si="10"/>
        <v>226800</v>
      </c>
      <c r="Q123" s="302">
        <f t="shared" si="11"/>
        <v>226800</v>
      </c>
      <c r="R123" s="303">
        <f t="shared" si="12"/>
        <v>1</v>
      </c>
      <c r="S123" s="303">
        <v>0.9</v>
      </c>
    </row>
    <row r="124" spans="1:19">
      <c r="A124" s="281">
        <v>122</v>
      </c>
      <c r="B124" s="285" t="s">
        <v>1122</v>
      </c>
      <c r="C124" s="366" t="s">
        <v>1257</v>
      </c>
      <c r="D124" s="293">
        <f>SUMIF('TRIP-WR-II'!$C$6:$C$219,B124,'TRIP-WR-II'!$J$6:$J$219)</f>
        <v>0</v>
      </c>
      <c r="E124" s="293">
        <f>SUMIF('TRIP-WR-II'!$C$6:$C$219,B124,'TRIP-WR-II'!$K$6:$K$219)</f>
        <v>0</v>
      </c>
      <c r="F124" s="293">
        <f>SUMIF('TRIP-WR-II'!$C$6:$C$219,B124,'TRIP-WR-II'!$L$6:$L$219)</f>
        <v>0</v>
      </c>
      <c r="G124" s="293">
        <f>SUMIF('TRIP-WR-II'!$C$6:$C$219,B124,'TRIP-WR-II'!$M$6:$M$219)</f>
        <v>0</v>
      </c>
      <c r="H124" s="299">
        <f t="shared" si="13"/>
        <v>0</v>
      </c>
      <c r="I124" s="299">
        <f t="shared" si="13"/>
        <v>0</v>
      </c>
      <c r="J124" s="299">
        <f t="shared" si="13"/>
        <v>0</v>
      </c>
      <c r="K124" s="299">
        <f t="shared" si="6"/>
        <v>0</v>
      </c>
      <c r="L124" s="300">
        <f t="shared" si="8"/>
        <v>720</v>
      </c>
      <c r="M124" s="304">
        <v>315</v>
      </c>
      <c r="N124" s="281">
        <v>1</v>
      </c>
      <c r="O124" s="302">
        <f t="shared" si="9"/>
        <v>315</v>
      </c>
      <c r="P124" s="302">
        <f t="shared" si="10"/>
        <v>226800</v>
      </c>
      <c r="Q124" s="302">
        <f t="shared" si="11"/>
        <v>226800</v>
      </c>
      <c r="R124" s="303">
        <f t="shared" si="12"/>
        <v>1</v>
      </c>
      <c r="S124" s="303">
        <v>0.9</v>
      </c>
    </row>
    <row r="125" spans="1:19">
      <c r="A125" s="281">
        <v>123</v>
      </c>
      <c r="B125" s="285" t="s">
        <v>327</v>
      </c>
      <c r="C125" s="366" t="s">
        <v>1257</v>
      </c>
      <c r="D125" s="293">
        <f>SUMIF('TRIP-WR-II'!$C$6:$C$219,B125,'TRIP-WR-II'!$J$6:$J$219)</f>
        <v>0.12638888888888888</v>
      </c>
      <c r="E125" s="293">
        <f>SUMIF('TRIP-WR-II'!$C$6:$C$219,B125,'TRIP-WR-II'!$K$6:$K$219)</f>
        <v>0</v>
      </c>
      <c r="F125" s="293">
        <f>SUMIF('TRIP-WR-II'!$C$6:$C$219,B125,'TRIP-WR-II'!$L$6:$L$219)</f>
        <v>0</v>
      </c>
      <c r="G125" s="293">
        <f>SUMIF('TRIP-WR-II'!$C$6:$C$219,B125,'TRIP-WR-II'!$M$6:$M$219)</f>
        <v>0</v>
      </c>
      <c r="H125" s="299">
        <f t="shared" si="13"/>
        <v>3.03</v>
      </c>
      <c r="I125" s="299">
        <f t="shared" si="13"/>
        <v>0</v>
      </c>
      <c r="J125" s="299">
        <f t="shared" si="13"/>
        <v>0</v>
      </c>
      <c r="K125" s="299">
        <f t="shared" si="6"/>
        <v>0</v>
      </c>
      <c r="L125" s="300">
        <f t="shared" si="8"/>
        <v>720</v>
      </c>
      <c r="M125" s="304">
        <v>315</v>
      </c>
      <c r="N125" s="281">
        <v>1</v>
      </c>
      <c r="O125" s="302">
        <f t="shared" si="9"/>
        <v>315</v>
      </c>
      <c r="P125" s="302">
        <f t="shared" si="10"/>
        <v>225845.55000000002</v>
      </c>
      <c r="Q125" s="302">
        <f t="shared" si="11"/>
        <v>226800</v>
      </c>
      <c r="R125" s="303">
        <f t="shared" si="12"/>
        <v>0.99579166666666674</v>
      </c>
      <c r="S125" s="303">
        <v>0.9</v>
      </c>
    </row>
    <row r="126" spans="1:19">
      <c r="A126" s="281">
        <v>124</v>
      </c>
      <c r="B126" s="285" t="s">
        <v>1123</v>
      </c>
      <c r="C126" s="366" t="s">
        <v>1257</v>
      </c>
      <c r="D126" s="293">
        <f>SUMIF('TRIP-WR-II'!$C$6:$C$219,B126,'TRIP-WR-II'!$J$6:$J$219)</f>
        <v>0</v>
      </c>
      <c r="E126" s="293">
        <f>SUMIF('TRIP-WR-II'!$C$6:$C$219,B126,'TRIP-WR-II'!$K$6:$K$219)</f>
        <v>0</v>
      </c>
      <c r="F126" s="293">
        <f>SUMIF('TRIP-WR-II'!$C$6:$C$219,B126,'TRIP-WR-II'!$L$6:$L$219)</f>
        <v>0</v>
      </c>
      <c r="G126" s="293">
        <f>SUMIF('TRIP-WR-II'!$C$6:$C$219,B126,'TRIP-WR-II'!$M$6:$M$219)</f>
        <v>0</v>
      </c>
      <c r="H126" s="299">
        <f t="shared" si="13"/>
        <v>0</v>
      </c>
      <c r="I126" s="299">
        <f t="shared" si="13"/>
        <v>0</v>
      </c>
      <c r="J126" s="299">
        <f t="shared" si="13"/>
        <v>0</v>
      </c>
      <c r="K126" s="299">
        <f t="shared" si="6"/>
        <v>0</v>
      </c>
      <c r="L126" s="300">
        <f t="shared" si="8"/>
        <v>720</v>
      </c>
      <c r="M126" s="304">
        <v>315</v>
      </c>
      <c r="N126" s="281">
        <v>1</v>
      </c>
      <c r="O126" s="302">
        <f t="shared" si="9"/>
        <v>315</v>
      </c>
      <c r="P126" s="302">
        <f t="shared" si="10"/>
        <v>226800</v>
      </c>
      <c r="Q126" s="302">
        <f t="shared" si="11"/>
        <v>226800</v>
      </c>
      <c r="R126" s="303">
        <f t="shared" si="12"/>
        <v>1</v>
      </c>
      <c r="S126" s="303">
        <v>0.9</v>
      </c>
    </row>
    <row r="127" spans="1:19">
      <c r="A127" s="281">
        <v>125</v>
      </c>
      <c r="B127" s="285" t="s">
        <v>1124</v>
      </c>
      <c r="C127" s="366" t="s">
        <v>1257</v>
      </c>
      <c r="D127" s="293">
        <f>SUMIF('TRIP-WR-II'!$C$6:$C$219,B127,'TRIP-WR-II'!$J$6:$J$219)</f>
        <v>0</v>
      </c>
      <c r="E127" s="293">
        <f>SUMIF('TRIP-WR-II'!$C$6:$C$219,B127,'TRIP-WR-II'!$K$6:$K$219)</f>
        <v>0</v>
      </c>
      <c r="F127" s="293">
        <f>SUMIF('TRIP-WR-II'!$C$6:$C$219,B127,'TRIP-WR-II'!$L$6:$L$219)</f>
        <v>0</v>
      </c>
      <c r="G127" s="293">
        <f>SUMIF('TRIP-WR-II'!$C$6:$C$219,B127,'TRIP-WR-II'!$M$6:$M$219)</f>
        <v>0</v>
      </c>
      <c r="H127" s="299">
        <f t="shared" si="13"/>
        <v>0</v>
      </c>
      <c r="I127" s="299">
        <f t="shared" si="13"/>
        <v>0</v>
      </c>
      <c r="J127" s="299">
        <f t="shared" si="13"/>
        <v>0</v>
      </c>
      <c r="K127" s="299">
        <f t="shared" si="6"/>
        <v>0</v>
      </c>
      <c r="L127" s="300">
        <f t="shared" si="8"/>
        <v>720</v>
      </c>
      <c r="M127" s="304">
        <v>315</v>
      </c>
      <c r="N127" s="281">
        <v>1</v>
      </c>
      <c r="O127" s="302">
        <f t="shared" si="9"/>
        <v>315</v>
      </c>
      <c r="P127" s="302">
        <f t="shared" si="10"/>
        <v>226800</v>
      </c>
      <c r="Q127" s="302">
        <f t="shared" si="11"/>
        <v>226800</v>
      </c>
      <c r="R127" s="303">
        <f t="shared" si="12"/>
        <v>1</v>
      </c>
      <c r="S127" s="303">
        <v>0.9</v>
      </c>
    </row>
    <row r="128" spans="1:19">
      <c r="A128" s="281">
        <v>126</v>
      </c>
      <c r="B128" s="285" t="s">
        <v>1125</v>
      </c>
      <c r="C128" s="366" t="s">
        <v>1257</v>
      </c>
      <c r="D128" s="293">
        <f>SUMIF('TRIP-WR-II'!$C$6:$C$219,B128,'TRIP-WR-II'!$J$6:$J$219)</f>
        <v>0</v>
      </c>
      <c r="E128" s="293">
        <f>SUMIF('TRIP-WR-II'!$C$6:$C$219,B128,'TRIP-WR-II'!$K$6:$K$219)</f>
        <v>0</v>
      </c>
      <c r="F128" s="293">
        <f>SUMIF('TRIP-WR-II'!$C$6:$C$219,B128,'TRIP-WR-II'!$L$6:$L$219)</f>
        <v>0</v>
      </c>
      <c r="G128" s="293">
        <f>SUMIF('TRIP-WR-II'!$C$6:$C$219,B128,'TRIP-WR-II'!$M$6:$M$219)</f>
        <v>0</v>
      </c>
      <c r="H128" s="299">
        <f t="shared" si="13"/>
        <v>0</v>
      </c>
      <c r="I128" s="299">
        <f t="shared" si="13"/>
        <v>0</v>
      </c>
      <c r="J128" s="299">
        <f t="shared" si="13"/>
        <v>0</v>
      </c>
      <c r="K128" s="299">
        <f t="shared" si="13"/>
        <v>0</v>
      </c>
      <c r="L128" s="300">
        <f t="shared" si="8"/>
        <v>720</v>
      </c>
      <c r="M128" s="304">
        <v>315</v>
      </c>
      <c r="N128" s="281">
        <v>1</v>
      </c>
      <c r="O128" s="302">
        <f t="shared" si="9"/>
        <v>315</v>
      </c>
      <c r="P128" s="302">
        <f t="shared" si="10"/>
        <v>226800</v>
      </c>
      <c r="Q128" s="302">
        <f t="shared" si="11"/>
        <v>226800</v>
      </c>
      <c r="R128" s="303">
        <f t="shared" si="12"/>
        <v>1</v>
      </c>
      <c r="S128" s="303">
        <v>0.9</v>
      </c>
    </row>
    <row r="129" spans="1:19">
      <c r="A129" s="281">
        <v>127</v>
      </c>
      <c r="B129" s="285" t="s">
        <v>1126</v>
      </c>
      <c r="C129" s="366" t="s">
        <v>1257</v>
      </c>
      <c r="D129" s="293">
        <f>SUMIF('TRIP-WR-II'!$C$6:$C$219,B129,'TRIP-WR-II'!$J$6:$J$219)</f>
        <v>0</v>
      </c>
      <c r="E129" s="293">
        <f>SUMIF('TRIP-WR-II'!$C$6:$C$219,B129,'TRIP-WR-II'!$K$6:$K$219)</f>
        <v>0</v>
      </c>
      <c r="F129" s="293">
        <f>SUMIF('TRIP-WR-II'!$C$6:$C$219,B129,'TRIP-WR-II'!$L$6:$L$219)</f>
        <v>0</v>
      </c>
      <c r="G129" s="293">
        <f>SUMIF('TRIP-WR-II'!$C$6:$C$219,B129,'TRIP-WR-II'!$M$6:$M$219)</f>
        <v>0</v>
      </c>
      <c r="H129" s="299">
        <f t="shared" si="13"/>
        <v>0</v>
      </c>
      <c r="I129" s="299">
        <f t="shared" si="13"/>
        <v>0</v>
      </c>
      <c r="J129" s="299">
        <f t="shared" si="13"/>
        <v>0</v>
      </c>
      <c r="K129" s="299">
        <f t="shared" si="13"/>
        <v>0</v>
      </c>
      <c r="L129" s="300">
        <f t="shared" ref="L129:L192" si="14">24*DAY($E$1)-(I129+J129)</f>
        <v>720</v>
      </c>
      <c r="M129" s="304">
        <v>315</v>
      </c>
      <c r="N129" s="281">
        <v>1</v>
      </c>
      <c r="O129" s="302">
        <f t="shared" ref="O129:O192" si="15">M129*N129</f>
        <v>315</v>
      </c>
      <c r="P129" s="302">
        <f t="shared" ref="P129:P192" si="16">O129*(L129-H129)</f>
        <v>226800</v>
      </c>
      <c r="Q129" s="302">
        <f t="shared" ref="Q129:Q192" si="17">O129*L129</f>
        <v>226800</v>
      </c>
      <c r="R129" s="303">
        <f t="shared" ref="R129:R192" si="18">P129/Q129</f>
        <v>1</v>
      </c>
      <c r="S129" s="303">
        <v>0.9</v>
      </c>
    </row>
    <row r="130" spans="1:19">
      <c r="A130" s="281">
        <v>128</v>
      </c>
      <c r="B130" s="285" t="s">
        <v>797</v>
      </c>
      <c r="C130" s="366" t="s">
        <v>1257</v>
      </c>
      <c r="D130" s="293">
        <f>SUMIF('TRIP-WR-II'!$C$6:$C$219,B130,'TRIP-WR-II'!$J$6:$J$219)</f>
        <v>0.20902777777777781</v>
      </c>
      <c r="E130" s="293">
        <f>SUMIF('TRIP-WR-II'!$C$6:$C$219,B130,'TRIP-WR-II'!$K$6:$K$219)</f>
        <v>0</v>
      </c>
      <c r="F130" s="293">
        <f>SUMIF('TRIP-WR-II'!$C$6:$C$219,B130,'TRIP-WR-II'!$L$6:$L$219)</f>
        <v>0</v>
      </c>
      <c r="G130" s="293">
        <f>SUMIF('TRIP-WR-II'!$C$6:$C$219,B130,'TRIP-WR-II'!$M$6:$M$219)</f>
        <v>0</v>
      </c>
      <c r="H130" s="299">
        <f t="shared" si="13"/>
        <v>5.0199999999999996</v>
      </c>
      <c r="I130" s="299">
        <f t="shared" si="13"/>
        <v>0</v>
      </c>
      <c r="J130" s="299">
        <f t="shared" si="13"/>
        <v>0</v>
      </c>
      <c r="K130" s="299">
        <f t="shared" si="13"/>
        <v>0</v>
      </c>
      <c r="L130" s="300">
        <f t="shared" si="14"/>
        <v>720</v>
      </c>
      <c r="M130" s="304">
        <v>315</v>
      </c>
      <c r="N130" s="281">
        <v>1</v>
      </c>
      <c r="O130" s="302">
        <f t="shared" si="15"/>
        <v>315</v>
      </c>
      <c r="P130" s="302">
        <f t="shared" si="16"/>
        <v>225218.7</v>
      </c>
      <c r="Q130" s="302">
        <f t="shared" si="17"/>
        <v>226800</v>
      </c>
      <c r="R130" s="303">
        <f t="shared" si="18"/>
        <v>0.99302777777777784</v>
      </c>
      <c r="S130" s="303">
        <v>0.9</v>
      </c>
    </row>
    <row r="131" spans="1:19">
      <c r="A131" s="281">
        <v>129</v>
      </c>
      <c r="B131" s="285" t="s">
        <v>1127</v>
      </c>
      <c r="C131" s="366" t="s">
        <v>1257</v>
      </c>
      <c r="D131" s="293">
        <f>SUMIF('TRIP-WR-II'!$C$6:$C$219,B131,'TRIP-WR-II'!$J$6:$J$219)</f>
        <v>0</v>
      </c>
      <c r="E131" s="293">
        <f>SUMIF('TRIP-WR-II'!$C$6:$C$219,B131,'TRIP-WR-II'!$K$6:$K$219)</f>
        <v>0</v>
      </c>
      <c r="F131" s="293">
        <f>SUMIF('TRIP-WR-II'!$C$6:$C$219,B131,'TRIP-WR-II'!$L$6:$L$219)</f>
        <v>0</v>
      </c>
      <c r="G131" s="293">
        <f>SUMIF('TRIP-WR-II'!$C$6:$C$219,B131,'TRIP-WR-II'!$M$6:$M$219)</f>
        <v>0</v>
      </c>
      <c r="H131" s="299">
        <f t="shared" si="13"/>
        <v>0</v>
      </c>
      <c r="I131" s="299">
        <f t="shared" si="13"/>
        <v>0</v>
      </c>
      <c r="J131" s="299">
        <f t="shared" si="13"/>
        <v>0</v>
      </c>
      <c r="K131" s="299">
        <f t="shared" si="13"/>
        <v>0</v>
      </c>
      <c r="L131" s="300">
        <f t="shared" si="14"/>
        <v>720</v>
      </c>
      <c r="M131" s="304">
        <v>315</v>
      </c>
      <c r="N131" s="281">
        <v>1</v>
      </c>
      <c r="O131" s="302">
        <f t="shared" si="15"/>
        <v>315</v>
      </c>
      <c r="P131" s="302">
        <f t="shared" si="16"/>
        <v>226800</v>
      </c>
      <c r="Q131" s="302">
        <f t="shared" si="17"/>
        <v>226800</v>
      </c>
      <c r="R131" s="303">
        <f t="shared" si="18"/>
        <v>1</v>
      </c>
      <c r="S131" s="303">
        <v>0.9</v>
      </c>
    </row>
    <row r="132" spans="1:19">
      <c r="A132" s="281">
        <v>130</v>
      </c>
      <c r="B132" s="285" t="s">
        <v>1128</v>
      </c>
      <c r="C132" s="366" t="s">
        <v>1257</v>
      </c>
      <c r="D132" s="293">
        <f>SUMIF('TRIP-WR-II'!$C$6:$C$219,B132,'TRIP-WR-II'!$J$6:$J$219)</f>
        <v>0</v>
      </c>
      <c r="E132" s="293">
        <f>SUMIF('TRIP-WR-II'!$C$6:$C$219,B132,'TRIP-WR-II'!$K$6:$K$219)</f>
        <v>0</v>
      </c>
      <c r="F132" s="293">
        <f>SUMIF('TRIP-WR-II'!$C$6:$C$219,B132,'TRIP-WR-II'!$L$6:$L$219)</f>
        <v>0</v>
      </c>
      <c r="G132" s="293">
        <f>SUMIF('TRIP-WR-II'!$C$6:$C$219,B132,'TRIP-WR-II'!$M$6:$M$219)</f>
        <v>0</v>
      </c>
      <c r="H132" s="299">
        <f t="shared" si="13"/>
        <v>0</v>
      </c>
      <c r="I132" s="299">
        <f t="shared" si="13"/>
        <v>0</v>
      </c>
      <c r="J132" s="299">
        <f t="shared" si="13"/>
        <v>0</v>
      </c>
      <c r="K132" s="299">
        <f t="shared" si="13"/>
        <v>0</v>
      </c>
      <c r="L132" s="300">
        <f t="shared" si="14"/>
        <v>720</v>
      </c>
      <c r="M132" s="304">
        <v>315</v>
      </c>
      <c r="N132" s="281">
        <v>1</v>
      </c>
      <c r="O132" s="302">
        <f t="shared" si="15"/>
        <v>315</v>
      </c>
      <c r="P132" s="302">
        <f t="shared" si="16"/>
        <v>226800</v>
      </c>
      <c r="Q132" s="302">
        <f t="shared" si="17"/>
        <v>226800</v>
      </c>
      <c r="R132" s="303">
        <f t="shared" si="18"/>
        <v>1</v>
      </c>
      <c r="S132" s="303">
        <v>0.9</v>
      </c>
    </row>
    <row r="133" spans="1:19">
      <c r="A133" s="281">
        <v>131</v>
      </c>
      <c r="B133" s="285" t="s">
        <v>1129</v>
      </c>
      <c r="C133" s="366" t="s">
        <v>1257</v>
      </c>
      <c r="D133" s="293">
        <f>SUMIF('TRIP-WR-II'!$C$6:$C$219,B133,'TRIP-WR-II'!$J$6:$J$219)</f>
        <v>0</v>
      </c>
      <c r="E133" s="293">
        <f>SUMIF('TRIP-WR-II'!$C$6:$C$219,B133,'TRIP-WR-II'!$K$6:$K$219)</f>
        <v>0</v>
      </c>
      <c r="F133" s="293">
        <f>SUMIF('TRIP-WR-II'!$C$6:$C$219,B133,'TRIP-WR-II'!$L$6:$L$219)</f>
        <v>0</v>
      </c>
      <c r="G133" s="293">
        <f>SUMIF('TRIP-WR-II'!$C$6:$C$219,B133,'TRIP-WR-II'!$M$6:$M$219)</f>
        <v>0</v>
      </c>
      <c r="H133" s="299">
        <f t="shared" si="13"/>
        <v>0</v>
      </c>
      <c r="I133" s="299">
        <f t="shared" si="13"/>
        <v>0</v>
      </c>
      <c r="J133" s="299">
        <f t="shared" si="13"/>
        <v>0</v>
      </c>
      <c r="K133" s="299">
        <f t="shared" si="13"/>
        <v>0</v>
      </c>
      <c r="L133" s="300">
        <f t="shared" si="14"/>
        <v>720</v>
      </c>
      <c r="M133" s="304">
        <v>315</v>
      </c>
      <c r="N133" s="281">
        <v>1</v>
      </c>
      <c r="O133" s="302">
        <f t="shared" si="15"/>
        <v>315</v>
      </c>
      <c r="P133" s="302">
        <f t="shared" si="16"/>
        <v>226800</v>
      </c>
      <c r="Q133" s="302">
        <f t="shared" si="17"/>
        <v>226800</v>
      </c>
      <c r="R133" s="303">
        <f t="shared" si="18"/>
        <v>1</v>
      </c>
      <c r="S133" s="303">
        <v>0.9</v>
      </c>
    </row>
    <row r="134" spans="1:19">
      <c r="A134" s="281">
        <v>132</v>
      </c>
      <c r="B134" s="285" t="s">
        <v>1130</v>
      </c>
      <c r="C134" s="366" t="s">
        <v>1257</v>
      </c>
      <c r="D134" s="293">
        <f>SUMIF('TRIP-WR-II'!$C$6:$C$219,B134,'TRIP-WR-II'!$J$6:$J$219)</f>
        <v>0</v>
      </c>
      <c r="E134" s="293">
        <f>SUMIF('TRIP-WR-II'!$C$6:$C$219,B134,'TRIP-WR-II'!$K$6:$K$219)</f>
        <v>0</v>
      </c>
      <c r="F134" s="293">
        <f>SUMIF('TRIP-WR-II'!$C$6:$C$219,B134,'TRIP-WR-II'!$L$6:$L$219)</f>
        <v>0</v>
      </c>
      <c r="G134" s="293">
        <f>SUMIF('TRIP-WR-II'!$C$6:$C$219,B134,'TRIP-WR-II'!$M$6:$M$219)</f>
        <v>0</v>
      </c>
      <c r="H134" s="299">
        <f t="shared" si="13"/>
        <v>0</v>
      </c>
      <c r="I134" s="299">
        <f t="shared" si="13"/>
        <v>0</v>
      </c>
      <c r="J134" s="299">
        <f t="shared" si="13"/>
        <v>0</v>
      </c>
      <c r="K134" s="299">
        <f t="shared" si="13"/>
        <v>0</v>
      </c>
      <c r="L134" s="300">
        <f t="shared" si="14"/>
        <v>720</v>
      </c>
      <c r="M134" s="304">
        <v>315</v>
      </c>
      <c r="N134" s="281">
        <v>1</v>
      </c>
      <c r="O134" s="302">
        <f t="shared" si="15"/>
        <v>315</v>
      </c>
      <c r="P134" s="302">
        <f t="shared" si="16"/>
        <v>226800</v>
      </c>
      <c r="Q134" s="302">
        <f t="shared" si="17"/>
        <v>226800</v>
      </c>
      <c r="R134" s="303">
        <f t="shared" si="18"/>
        <v>1</v>
      </c>
      <c r="S134" s="303">
        <v>0.9</v>
      </c>
    </row>
    <row r="135" spans="1:19">
      <c r="A135" s="281">
        <v>133</v>
      </c>
      <c r="B135" s="285" t="s">
        <v>1131</v>
      </c>
      <c r="C135" s="366" t="s">
        <v>1257</v>
      </c>
      <c r="D135" s="293">
        <f>SUMIF('TRIP-WR-II'!$C$6:$C$219,B135,'TRIP-WR-II'!$J$6:$J$219)</f>
        <v>0</v>
      </c>
      <c r="E135" s="293">
        <f>SUMIF('TRIP-WR-II'!$C$6:$C$219,B135,'TRIP-WR-II'!$K$6:$K$219)</f>
        <v>0</v>
      </c>
      <c r="F135" s="293">
        <f>SUMIF('TRIP-WR-II'!$C$6:$C$219,B135,'TRIP-WR-II'!$L$6:$L$219)</f>
        <v>0</v>
      </c>
      <c r="G135" s="293">
        <f>SUMIF('TRIP-WR-II'!$C$6:$C$219,B135,'TRIP-WR-II'!$M$6:$M$219)</f>
        <v>0</v>
      </c>
      <c r="H135" s="299">
        <f t="shared" si="13"/>
        <v>0</v>
      </c>
      <c r="I135" s="299">
        <f t="shared" si="13"/>
        <v>0</v>
      </c>
      <c r="J135" s="299">
        <f t="shared" si="13"/>
        <v>0</v>
      </c>
      <c r="K135" s="299">
        <f t="shared" si="13"/>
        <v>0</v>
      </c>
      <c r="L135" s="300">
        <f t="shared" si="14"/>
        <v>720</v>
      </c>
      <c r="M135" s="304">
        <v>315</v>
      </c>
      <c r="N135" s="281">
        <v>1</v>
      </c>
      <c r="O135" s="302">
        <f t="shared" si="15"/>
        <v>315</v>
      </c>
      <c r="P135" s="302">
        <f t="shared" si="16"/>
        <v>226800</v>
      </c>
      <c r="Q135" s="302">
        <f t="shared" si="17"/>
        <v>226800</v>
      </c>
      <c r="R135" s="303">
        <f t="shared" si="18"/>
        <v>1</v>
      </c>
      <c r="S135" s="303">
        <v>0.9</v>
      </c>
    </row>
    <row r="136" spans="1:19">
      <c r="A136" s="281">
        <v>134</v>
      </c>
      <c r="B136" s="285" t="s">
        <v>384</v>
      </c>
      <c r="C136" s="366" t="s">
        <v>1257</v>
      </c>
      <c r="D136" s="293">
        <f>SUMIF('TRIP-WR-II'!$C$6:$C$219,B136,'TRIP-WR-II'!$J$6:$J$219)</f>
        <v>0.46805555555555556</v>
      </c>
      <c r="E136" s="293">
        <f>SUMIF('TRIP-WR-II'!$C$6:$C$219,B136,'TRIP-WR-II'!$K$6:$K$219)</f>
        <v>0</v>
      </c>
      <c r="F136" s="293">
        <f>SUMIF('TRIP-WR-II'!$C$6:$C$219,B136,'TRIP-WR-II'!$L$6:$L$219)</f>
        <v>0</v>
      </c>
      <c r="G136" s="293">
        <f>SUMIF('TRIP-WR-II'!$C$6:$C$219,B136,'TRIP-WR-II'!$M$6:$M$219)</f>
        <v>0</v>
      </c>
      <c r="H136" s="299">
        <f t="shared" si="13"/>
        <v>11.23</v>
      </c>
      <c r="I136" s="299">
        <f t="shared" si="13"/>
        <v>0</v>
      </c>
      <c r="J136" s="299">
        <f t="shared" si="13"/>
        <v>0</v>
      </c>
      <c r="K136" s="299">
        <f t="shared" si="13"/>
        <v>0</v>
      </c>
      <c r="L136" s="300">
        <f t="shared" si="14"/>
        <v>720</v>
      </c>
      <c r="M136" s="304">
        <v>315</v>
      </c>
      <c r="N136" s="281">
        <v>1</v>
      </c>
      <c r="O136" s="302">
        <f t="shared" si="15"/>
        <v>315</v>
      </c>
      <c r="P136" s="302">
        <f t="shared" si="16"/>
        <v>223262.55</v>
      </c>
      <c r="Q136" s="302">
        <f t="shared" si="17"/>
        <v>226800</v>
      </c>
      <c r="R136" s="303">
        <f t="shared" si="18"/>
        <v>0.98440277777777774</v>
      </c>
      <c r="S136" s="303">
        <v>0.9</v>
      </c>
    </row>
    <row r="137" spans="1:19">
      <c r="A137" s="281">
        <v>135</v>
      </c>
      <c r="B137" s="285" t="s">
        <v>803</v>
      </c>
      <c r="C137" s="366" t="s">
        <v>1257</v>
      </c>
      <c r="D137" s="293">
        <f>SUMIF('TRIP-WR-II'!$C$6:$C$219,B137,'TRIP-WR-II'!$J$6:$J$219)</f>
        <v>8.1249999999999989E-2</v>
      </c>
      <c r="E137" s="293">
        <f>SUMIF('TRIP-WR-II'!$C$6:$C$219,B137,'TRIP-WR-II'!$K$6:$K$219)</f>
        <v>0</v>
      </c>
      <c r="F137" s="293">
        <f>SUMIF('TRIP-WR-II'!$C$6:$C$219,B137,'TRIP-WR-II'!$L$6:$L$219)</f>
        <v>0</v>
      </c>
      <c r="G137" s="293">
        <f>SUMIF('TRIP-WR-II'!$C$6:$C$219,B137,'TRIP-WR-II'!$M$6:$M$219)</f>
        <v>0</v>
      </c>
      <c r="H137" s="299">
        <f t="shared" si="13"/>
        <v>1.95</v>
      </c>
      <c r="I137" s="299">
        <f t="shared" si="13"/>
        <v>0</v>
      </c>
      <c r="J137" s="299">
        <f t="shared" si="13"/>
        <v>0</v>
      </c>
      <c r="K137" s="299">
        <f t="shared" si="13"/>
        <v>0</v>
      </c>
      <c r="L137" s="300">
        <f t="shared" si="14"/>
        <v>720</v>
      </c>
      <c r="M137" s="304">
        <v>315</v>
      </c>
      <c r="N137" s="281">
        <v>1</v>
      </c>
      <c r="O137" s="302">
        <f t="shared" si="15"/>
        <v>315</v>
      </c>
      <c r="P137" s="302">
        <f t="shared" si="16"/>
        <v>226185.75</v>
      </c>
      <c r="Q137" s="302">
        <f t="shared" si="17"/>
        <v>226800</v>
      </c>
      <c r="R137" s="303">
        <f t="shared" si="18"/>
        <v>0.99729166666666669</v>
      </c>
      <c r="S137" s="303">
        <v>0.9</v>
      </c>
    </row>
    <row r="138" spans="1:19">
      <c r="A138" s="281">
        <v>136</v>
      </c>
      <c r="B138" s="285" t="s">
        <v>1132</v>
      </c>
      <c r="C138" s="366" t="s">
        <v>1257</v>
      </c>
      <c r="D138" s="293">
        <f>SUMIF('TRIP-WR-II'!$C$6:$C$219,B138,'TRIP-WR-II'!$J$6:$J$219)</f>
        <v>0</v>
      </c>
      <c r="E138" s="293">
        <f>SUMIF('TRIP-WR-II'!$C$6:$C$219,B138,'TRIP-WR-II'!$K$6:$K$219)</f>
        <v>0</v>
      </c>
      <c r="F138" s="293">
        <f>SUMIF('TRIP-WR-II'!$C$6:$C$219,B138,'TRIP-WR-II'!$L$6:$L$219)</f>
        <v>0</v>
      </c>
      <c r="G138" s="293">
        <f>SUMIF('TRIP-WR-II'!$C$6:$C$219,B138,'TRIP-WR-II'!$M$6:$M$219)</f>
        <v>0</v>
      </c>
      <c r="H138" s="299">
        <f t="shared" si="13"/>
        <v>0</v>
      </c>
      <c r="I138" s="299">
        <f t="shared" si="13"/>
        <v>0</v>
      </c>
      <c r="J138" s="299">
        <f t="shared" si="13"/>
        <v>0</v>
      </c>
      <c r="K138" s="299">
        <f t="shared" si="13"/>
        <v>0</v>
      </c>
      <c r="L138" s="300">
        <f t="shared" si="14"/>
        <v>720</v>
      </c>
      <c r="M138" s="304">
        <v>315</v>
      </c>
      <c r="N138" s="281">
        <v>1</v>
      </c>
      <c r="O138" s="302">
        <f t="shared" si="15"/>
        <v>315</v>
      </c>
      <c r="P138" s="302">
        <f t="shared" si="16"/>
        <v>226800</v>
      </c>
      <c r="Q138" s="302">
        <f t="shared" si="17"/>
        <v>226800</v>
      </c>
      <c r="R138" s="303">
        <f t="shared" si="18"/>
        <v>1</v>
      </c>
      <c r="S138" s="303">
        <v>0.9</v>
      </c>
    </row>
    <row r="139" spans="1:19">
      <c r="A139" s="281">
        <v>137</v>
      </c>
      <c r="B139" s="285" t="s">
        <v>1133</v>
      </c>
      <c r="C139" s="366" t="s">
        <v>1257</v>
      </c>
      <c r="D139" s="293">
        <f>SUMIF('TRIP-WR-II'!$C$6:$C$219,B139,'TRIP-WR-II'!$J$6:$J$219)</f>
        <v>0</v>
      </c>
      <c r="E139" s="293">
        <f>SUMIF('TRIP-WR-II'!$C$6:$C$219,B139,'TRIP-WR-II'!$K$6:$K$219)</f>
        <v>0</v>
      </c>
      <c r="F139" s="293">
        <f>SUMIF('TRIP-WR-II'!$C$6:$C$219,B139,'TRIP-WR-II'!$L$6:$L$219)</f>
        <v>0</v>
      </c>
      <c r="G139" s="293">
        <f>SUMIF('TRIP-WR-II'!$C$6:$C$219,B139,'TRIP-WR-II'!$M$6:$M$219)</f>
        <v>0</v>
      </c>
      <c r="H139" s="299">
        <f t="shared" si="13"/>
        <v>0</v>
      </c>
      <c r="I139" s="299">
        <f t="shared" si="13"/>
        <v>0</v>
      </c>
      <c r="J139" s="299">
        <f t="shared" si="13"/>
        <v>0</v>
      </c>
      <c r="K139" s="299">
        <f t="shared" si="13"/>
        <v>0</v>
      </c>
      <c r="L139" s="300">
        <f t="shared" si="14"/>
        <v>720</v>
      </c>
      <c r="M139" s="304">
        <v>315</v>
      </c>
      <c r="N139" s="281">
        <v>1</v>
      </c>
      <c r="O139" s="302">
        <f t="shared" si="15"/>
        <v>315</v>
      </c>
      <c r="P139" s="302">
        <f t="shared" si="16"/>
        <v>226800</v>
      </c>
      <c r="Q139" s="302">
        <f t="shared" si="17"/>
        <v>226800</v>
      </c>
      <c r="R139" s="303">
        <f t="shared" si="18"/>
        <v>1</v>
      </c>
      <c r="S139" s="303">
        <v>0.9</v>
      </c>
    </row>
    <row r="140" spans="1:19">
      <c r="A140" s="281">
        <v>138</v>
      </c>
      <c r="B140" s="285" t="s">
        <v>1134</v>
      </c>
      <c r="C140" s="366" t="s">
        <v>1257</v>
      </c>
      <c r="D140" s="293">
        <f>SUMIF('TRIP-WR-II'!$C$6:$C$219,B140,'TRIP-WR-II'!$J$6:$J$219)</f>
        <v>0</v>
      </c>
      <c r="E140" s="293">
        <f>SUMIF('TRIP-WR-II'!$C$6:$C$219,B140,'TRIP-WR-II'!$K$6:$K$219)</f>
        <v>0</v>
      </c>
      <c r="F140" s="293">
        <f>SUMIF('TRIP-WR-II'!$C$6:$C$219,B140,'TRIP-WR-II'!$L$6:$L$219)</f>
        <v>0</v>
      </c>
      <c r="G140" s="293">
        <f>SUMIF('TRIP-WR-II'!$C$6:$C$219,B140,'TRIP-WR-II'!$M$6:$M$219)</f>
        <v>0</v>
      </c>
      <c r="H140" s="299">
        <f t="shared" si="13"/>
        <v>0</v>
      </c>
      <c r="I140" s="299">
        <f t="shared" si="13"/>
        <v>0</v>
      </c>
      <c r="J140" s="299">
        <f t="shared" si="13"/>
        <v>0</v>
      </c>
      <c r="K140" s="299">
        <f t="shared" si="13"/>
        <v>0</v>
      </c>
      <c r="L140" s="300">
        <f t="shared" si="14"/>
        <v>720</v>
      </c>
      <c r="M140" s="304">
        <v>315</v>
      </c>
      <c r="N140" s="281">
        <v>1</v>
      </c>
      <c r="O140" s="302">
        <f t="shared" si="15"/>
        <v>315</v>
      </c>
      <c r="P140" s="302">
        <f t="shared" si="16"/>
        <v>226800</v>
      </c>
      <c r="Q140" s="302">
        <f t="shared" si="17"/>
        <v>226800</v>
      </c>
      <c r="R140" s="303">
        <f t="shared" si="18"/>
        <v>1</v>
      </c>
      <c r="S140" s="303">
        <v>0.9</v>
      </c>
    </row>
    <row r="141" spans="1:19">
      <c r="A141" s="281">
        <v>139</v>
      </c>
      <c r="B141" s="285" t="s">
        <v>1135</v>
      </c>
      <c r="C141" s="366" t="s">
        <v>1257</v>
      </c>
      <c r="D141" s="293">
        <f>SUMIF('TRIP-WR-II'!$C$6:$C$219,B141,'TRIP-WR-II'!$J$6:$J$219)</f>
        <v>0</v>
      </c>
      <c r="E141" s="293">
        <f>SUMIF('TRIP-WR-II'!$C$6:$C$219,B141,'TRIP-WR-II'!$K$6:$K$219)</f>
        <v>0</v>
      </c>
      <c r="F141" s="293">
        <f>SUMIF('TRIP-WR-II'!$C$6:$C$219,B141,'TRIP-WR-II'!$L$6:$L$219)</f>
        <v>0</v>
      </c>
      <c r="G141" s="293">
        <f>SUMIF('TRIP-WR-II'!$C$6:$C$219,B141,'TRIP-WR-II'!$M$6:$M$219)</f>
        <v>0</v>
      </c>
      <c r="H141" s="299">
        <f t="shared" si="13"/>
        <v>0</v>
      </c>
      <c r="I141" s="299">
        <f t="shared" si="13"/>
        <v>0</v>
      </c>
      <c r="J141" s="299">
        <f t="shared" si="13"/>
        <v>0</v>
      </c>
      <c r="K141" s="299">
        <f t="shared" si="13"/>
        <v>0</v>
      </c>
      <c r="L141" s="300">
        <f t="shared" si="14"/>
        <v>720</v>
      </c>
      <c r="M141" s="304">
        <v>315</v>
      </c>
      <c r="N141" s="281">
        <v>1</v>
      </c>
      <c r="O141" s="302">
        <f t="shared" si="15"/>
        <v>315</v>
      </c>
      <c r="P141" s="302">
        <f t="shared" si="16"/>
        <v>226800</v>
      </c>
      <c r="Q141" s="302">
        <f t="shared" si="17"/>
        <v>226800</v>
      </c>
      <c r="R141" s="303">
        <f t="shared" si="18"/>
        <v>1</v>
      </c>
      <c r="S141" s="303">
        <v>0.9</v>
      </c>
    </row>
    <row r="142" spans="1:19">
      <c r="A142" s="281">
        <v>140</v>
      </c>
      <c r="B142" s="285" t="s">
        <v>1136</v>
      </c>
      <c r="C142" s="366" t="s">
        <v>1257</v>
      </c>
      <c r="D142" s="293">
        <f>SUMIF('TRIP-WR-II'!$C$6:$C$219,B142,'TRIP-WR-II'!$J$6:$J$219)</f>
        <v>0</v>
      </c>
      <c r="E142" s="293">
        <f>SUMIF('TRIP-WR-II'!$C$6:$C$219,B142,'TRIP-WR-II'!$K$6:$K$219)</f>
        <v>0</v>
      </c>
      <c r="F142" s="293">
        <f>SUMIF('TRIP-WR-II'!$C$6:$C$219,B142,'TRIP-WR-II'!$L$6:$L$219)</f>
        <v>0</v>
      </c>
      <c r="G142" s="293">
        <f>SUMIF('TRIP-WR-II'!$C$6:$C$219,B142,'TRIP-WR-II'!$M$6:$M$219)</f>
        <v>0</v>
      </c>
      <c r="H142" s="299">
        <f t="shared" si="13"/>
        <v>0</v>
      </c>
      <c r="I142" s="299">
        <f t="shared" si="13"/>
        <v>0</v>
      </c>
      <c r="J142" s="299">
        <f t="shared" si="13"/>
        <v>0</v>
      </c>
      <c r="K142" s="299">
        <f t="shared" si="13"/>
        <v>0</v>
      </c>
      <c r="L142" s="300">
        <f t="shared" si="14"/>
        <v>720</v>
      </c>
      <c r="M142" s="304">
        <v>315</v>
      </c>
      <c r="N142" s="281">
        <v>1</v>
      </c>
      <c r="O142" s="302">
        <f t="shared" si="15"/>
        <v>315</v>
      </c>
      <c r="P142" s="302">
        <f t="shared" si="16"/>
        <v>226800</v>
      </c>
      <c r="Q142" s="302">
        <f t="shared" si="17"/>
        <v>226800</v>
      </c>
      <c r="R142" s="303">
        <f t="shared" si="18"/>
        <v>1</v>
      </c>
      <c r="S142" s="303">
        <v>0.9</v>
      </c>
    </row>
    <row r="143" spans="1:19">
      <c r="A143" s="281">
        <v>141</v>
      </c>
      <c r="B143" s="285" t="s">
        <v>1137</v>
      </c>
      <c r="C143" s="366" t="s">
        <v>1257</v>
      </c>
      <c r="D143" s="293">
        <f>SUMIF('TRIP-WR-II'!$C$6:$C$219,B143,'TRIP-WR-II'!$J$6:$J$219)</f>
        <v>0</v>
      </c>
      <c r="E143" s="293">
        <f>SUMIF('TRIP-WR-II'!$C$6:$C$219,B143,'TRIP-WR-II'!$K$6:$K$219)</f>
        <v>0</v>
      </c>
      <c r="F143" s="293">
        <f>SUMIF('TRIP-WR-II'!$C$6:$C$219,B143,'TRIP-WR-II'!$L$6:$L$219)</f>
        <v>0</v>
      </c>
      <c r="G143" s="293">
        <f>SUMIF('TRIP-WR-II'!$C$6:$C$219,B143,'TRIP-WR-II'!$M$6:$M$219)</f>
        <v>0</v>
      </c>
      <c r="H143" s="299">
        <f t="shared" si="13"/>
        <v>0</v>
      </c>
      <c r="I143" s="299">
        <f t="shared" si="13"/>
        <v>0</v>
      </c>
      <c r="J143" s="299">
        <f t="shared" si="13"/>
        <v>0</v>
      </c>
      <c r="K143" s="299">
        <f t="shared" si="13"/>
        <v>0</v>
      </c>
      <c r="L143" s="300">
        <f t="shared" si="14"/>
        <v>720</v>
      </c>
      <c r="M143" s="304">
        <v>315</v>
      </c>
      <c r="N143" s="281">
        <v>1</v>
      </c>
      <c r="O143" s="302">
        <f t="shared" si="15"/>
        <v>315</v>
      </c>
      <c r="P143" s="302">
        <f t="shared" si="16"/>
        <v>226800</v>
      </c>
      <c r="Q143" s="302">
        <f t="shared" si="17"/>
        <v>226800</v>
      </c>
      <c r="R143" s="303">
        <f t="shared" si="18"/>
        <v>1</v>
      </c>
      <c r="S143" s="303">
        <v>0.9</v>
      </c>
    </row>
    <row r="144" spans="1:19">
      <c r="A144" s="281">
        <v>142</v>
      </c>
      <c r="B144" s="285" t="s">
        <v>1138</v>
      </c>
      <c r="C144" s="366" t="s">
        <v>1257</v>
      </c>
      <c r="D144" s="293">
        <f>SUMIF('TRIP-WR-II'!$C$6:$C$219,B144,'TRIP-WR-II'!$J$6:$J$219)</f>
        <v>0</v>
      </c>
      <c r="E144" s="293">
        <f>SUMIF('TRIP-WR-II'!$C$6:$C$219,B144,'TRIP-WR-II'!$K$6:$K$219)</f>
        <v>0</v>
      </c>
      <c r="F144" s="293">
        <f>SUMIF('TRIP-WR-II'!$C$6:$C$219,B144,'TRIP-WR-II'!$L$6:$L$219)</f>
        <v>0</v>
      </c>
      <c r="G144" s="293">
        <f>SUMIF('TRIP-WR-II'!$C$6:$C$219,B144,'TRIP-WR-II'!$M$6:$M$219)</f>
        <v>0</v>
      </c>
      <c r="H144" s="299">
        <f t="shared" si="13"/>
        <v>0</v>
      </c>
      <c r="I144" s="299">
        <f t="shared" si="13"/>
        <v>0</v>
      </c>
      <c r="J144" s="299">
        <f t="shared" si="13"/>
        <v>0</v>
      </c>
      <c r="K144" s="299">
        <f t="shared" si="13"/>
        <v>0</v>
      </c>
      <c r="L144" s="300">
        <f t="shared" si="14"/>
        <v>720</v>
      </c>
      <c r="M144" s="304">
        <v>315</v>
      </c>
      <c r="N144" s="281">
        <v>1</v>
      </c>
      <c r="O144" s="302">
        <f t="shared" si="15"/>
        <v>315</v>
      </c>
      <c r="P144" s="302">
        <f t="shared" si="16"/>
        <v>226800</v>
      </c>
      <c r="Q144" s="302">
        <f t="shared" si="17"/>
        <v>226800</v>
      </c>
      <c r="R144" s="303">
        <f t="shared" si="18"/>
        <v>1</v>
      </c>
      <c r="S144" s="303">
        <v>0.9</v>
      </c>
    </row>
    <row r="145" spans="1:19">
      <c r="A145" s="281">
        <v>143</v>
      </c>
      <c r="B145" s="285" t="s">
        <v>748</v>
      </c>
      <c r="C145" s="366" t="s">
        <v>1257</v>
      </c>
      <c r="D145" s="293">
        <f>SUMIF('TRIP-WR-II'!$C$6:$C$219,B145,'TRIP-WR-II'!$J$6:$J$219)</f>
        <v>0.22638888888888881</v>
      </c>
      <c r="E145" s="293">
        <f>SUMIF('TRIP-WR-II'!$C$6:$C$219,B145,'TRIP-WR-II'!$K$6:$K$219)</f>
        <v>0</v>
      </c>
      <c r="F145" s="293">
        <f>SUMIF('TRIP-WR-II'!$C$6:$C$219,B145,'TRIP-WR-II'!$L$6:$L$219)</f>
        <v>0</v>
      </c>
      <c r="G145" s="293">
        <f>SUMIF('TRIP-WR-II'!$C$6:$C$219,B145,'TRIP-WR-II'!$M$6:$M$219)</f>
        <v>0</v>
      </c>
      <c r="H145" s="299">
        <f t="shared" si="13"/>
        <v>5.43</v>
      </c>
      <c r="I145" s="299">
        <f t="shared" si="13"/>
        <v>0</v>
      </c>
      <c r="J145" s="299">
        <f t="shared" si="13"/>
        <v>0</v>
      </c>
      <c r="K145" s="299">
        <f t="shared" si="13"/>
        <v>0</v>
      </c>
      <c r="L145" s="300">
        <f t="shared" si="14"/>
        <v>720</v>
      </c>
      <c r="M145" s="304">
        <v>1000</v>
      </c>
      <c r="N145" s="281">
        <v>1</v>
      </c>
      <c r="O145" s="302">
        <f t="shared" si="15"/>
        <v>1000</v>
      </c>
      <c r="P145" s="302">
        <f t="shared" si="16"/>
        <v>714570</v>
      </c>
      <c r="Q145" s="302">
        <f t="shared" si="17"/>
        <v>720000</v>
      </c>
      <c r="R145" s="303">
        <f t="shared" si="18"/>
        <v>0.99245833333333333</v>
      </c>
      <c r="S145" s="303">
        <v>0.9</v>
      </c>
    </row>
    <row r="146" spans="1:19">
      <c r="A146" s="281">
        <v>144</v>
      </c>
      <c r="B146" s="285" t="s">
        <v>1139</v>
      </c>
      <c r="C146" s="366" t="s">
        <v>1257</v>
      </c>
      <c r="D146" s="293">
        <f>SUMIF('TRIP-WR-II'!$C$6:$C$219,B146,'TRIP-WR-II'!$J$6:$J$219)</f>
        <v>0</v>
      </c>
      <c r="E146" s="293">
        <f>SUMIF('TRIP-WR-II'!$C$6:$C$219,B146,'TRIP-WR-II'!$K$6:$K$219)</f>
        <v>0</v>
      </c>
      <c r="F146" s="293">
        <f>SUMIF('TRIP-WR-II'!$C$6:$C$219,B146,'TRIP-WR-II'!$L$6:$L$219)</f>
        <v>0</v>
      </c>
      <c r="G146" s="293">
        <f>SUMIF('TRIP-WR-II'!$C$6:$C$219,B146,'TRIP-WR-II'!$M$6:$M$219)</f>
        <v>0</v>
      </c>
      <c r="H146" s="299">
        <f t="shared" si="13"/>
        <v>0</v>
      </c>
      <c r="I146" s="299">
        <f t="shared" si="13"/>
        <v>0</v>
      </c>
      <c r="J146" s="299">
        <f t="shared" si="13"/>
        <v>0</v>
      </c>
      <c r="K146" s="299">
        <f t="shared" si="13"/>
        <v>0</v>
      </c>
      <c r="L146" s="300">
        <f t="shared" si="14"/>
        <v>720</v>
      </c>
      <c r="M146" s="304">
        <v>315</v>
      </c>
      <c r="N146" s="281">
        <v>1</v>
      </c>
      <c r="O146" s="302">
        <f t="shared" si="15"/>
        <v>315</v>
      </c>
      <c r="P146" s="302">
        <f t="shared" si="16"/>
        <v>226800</v>
      </c>
      <c r="Q146" s="302">
        <f t="shared" si="17"/>
        <v>226800</v>
      </c>
      <c r="R146" s="303">
        <f t="shared" si="18"/>
        <v>1</v>
      </c>
      <c r="S146" s="303">
        <v>0.9</v>
      </c>
    </row>
    <row r="147" spans="1:19">
      <c r="A147" s="281">
        <v>145</v>
      </c>
      <c r="B147" s="285" t="s">
        <v>1140</v>
      </c>
      <c r="C147" s="366" t="s">
        <v>1257</v>
      </c>
      <c r="D147" s="293">
        <f>SUMIF('TRIP-WR-II'!$C$6:$C$219,B147,'TRIP-WR-II'!$J$6:$J$219)</f>
        <v>0</v>
      </c>
      <c r="E147" s="293">
        <f>SUMIF('TRIP-WR-II'!$C$6:$C$219,B147,'TRIP-WR-II'!$K$6:$K$219)</f>
        <v>0</v>
      </c>
      <c r="F147" s="293">
        <f>SUMIF('TRIP-WR-II'!$C$6:$C$219,B147,'TRIP-WR-II'!$L$6:$L$219)</f>
        <v>0</v>
      </c>
      <c r="G147" s="293">
        <f>SUMIF('TRIP-WR-II'!$C$6:$C$219,B147,'TRIP-WR-II'!$M$6:$M$219)</f>
        <v>0</v>
      </c>
      <c r="H147" s="299">
        <f t="shared" si="13"/>
        <v>0</v>
      </c>
      <c r="I147" s="299">
        <f t="shared" si="13"/>
        <v>0</v>
      </c>
      <c r="J147" s="299">
        <f t="shared" si="13"/>
        <v>0</v>
      </c>
      <c r="K147" s="299">
        <f t="shared" si="13"/>
        <v>0</v>
      </c>
      <c r="L147" s="300">
        <f t="shared" si="14"/>
        <v>720</v>
      </c>
      <c r="M147" s="304">
        <v>315</v>
      </c>
      <c r="N147" s="281">
        <v>1</v>
      </c>
      <c r="O147" s="302">
        <f t="shared" si="15"/>
        <v>315</v>
      </c>
      <c r="P147" s="302">
        <f t="shared" si="16"/>
        <v>226800</v>
      </c>
      <c r="Q147" s="302">
        <f t="shared" si="17"/>
        <v>226800</v>
      </c>
      <c r="R147" s="303">
        <f t="shared" si="18"/>
        <v>1</v>
      </c>
      <c r="S147" s="303">
        <v>0.9</v>
      </c>
    </row>
    <row r="148" spans="1:19">
      <c r="A148" s="281">
        <v>146</v>
      </c>
      <c r="B148" s="285" t="s">
        <v>1141</v>
      </c>
      <c r="C148" s="366" t="s">
        <v>1257</v>
      </c>
      <c r="D148" s="293">
        <f>SUMIF('TRIP-WR-II'!$C$6:$C$219,B148,'TRIP-WR-II'!$J$6:$J$219)</f>
        <v>0</v>
      </c>
      <c r="E148" s="293">
        <f>SUMIF('TRIP-WR-II'!$C$6:$C$219,B148,'TRIP-WR-II'!$K$6:$K$219)</f>
        <v>0</v>
      </c>
      <c r="F148" s="293">
        <f>SUMIF('TRIP-WR-II'!$C$6:$C$219,B148,'TRIP-WR-II'!$L$6:$L$219)</f>
        <v>0</v>
      </c>
      <c r="G148" s="293">
        <f>SUMIF('TRIP-WR-II'!$C$6:$C$219,B148,'TRIP-WR-II'!$M$6:$M$219)</f>
        <v>0</v>
      </c>
      <c r="H148" s="299">
        <f t="shared" si="13"/>
        <v>0</v>
      </c>
      <c r="I148" s="299">
        <f t="shared" si="13"/>
        <v>0</v>
      </c>
      <c r="J148" s="299">
        <f t="shared" si="13"/>
        <v>0</v>
      </c>
      <c r="K148" s="299">
        <f t="shared" si="13"/>
        <v>0</v>
      </c>
      <c r="L148" s="300">
        <f t="shared" si="14"/>
        <v>720</v>
      </c>
      <c r="M148" s="304">
        <v>1000</v>
      </c>
      <c r="N148" s="281">
        <v>1</v>
      </c>
      <c r="O148" s="302">
        <f t="shared" si="15"/>
        <v>1000</v>
      </c>
      <c r="P148" s="302">
        <f t="shared" si="16"/>
        <v>720000</v>
      </c>
      <c r="Q148" s="302">
        <f t="shared" si="17"/>
        <v>720000</v>
      </c>
      <c r="R148" s="303">
        <f t="shared" si="18"/>
        <v>1</v>
      </c>
      <c r="S148" s="303">
        <v>0.9</v>
      </c>
    </row>
    <row r="149" spans="1:19">
      <c r="A149" s="281">
        <v>147</v>
      </c>
      <c r="B149" s="285" t="s">
        <v>1142</v>
      </c>
      <c r="C149" s="366" t="s">
        <v>1257</v>
      </c>
      <c r="D149" s="293">
        <f>SUMIF('TRIP-WR-II'!$C$6:$C$219,B149,'TRIP-WR-II'!$J$6:$J$219)</f>
        <v>0</v>
      </c>
      <c r="E149" s="293">
        <f>SUMIF('TRIP-WR-II'!$C$6:$C$219,B149,'TRIP-WR-II'!$K$6:$K$219)</f>
        <v>0</v>
      </c>
      <c r="F149" s="293">
        <f>SUMIF('TRIP-WR-II'!$C$6:$C$219,B149,'TRIP-WR-II'!$L$6:$L$219)</f>
        <v>0</v>
      </c>
      <c r="G149" s="293">
        <f>SUMIF('TRIP-WR-II'!$C$6:$C$219,B149,'TRIP-WR-II'!$M$6:$M$219)</f>
        <v>0</v>
      </c>
      <c r="H149" s="299">
        <f t="shared" si="13"/>
        <v>0</v>
      </c>
      <c r="I149" s="299">
        <f t="shared" si="13"/>
        <v>0</v>
      </c>
      <c r="J149" s="299">
        <f t="shared" si="13"/>
        <v>0</v>
      </c>
      <c r="K149" s="299">
        <f t="shared" si="13"/>
        <v>0</v>
      </c>
      <c r="L149" s="300">
        <f t="shared" si="14"/>
        <v>720</v>
      </c>
      <c r="M149" s="304">
        <v>1000</v>
      </c>
      <c r="N149" s="281">
        <v>1</v>
      </c>
      <c r="O149" s="302">
        <f t="shared" si="15"/>
        <v>1000</v>
      </c>
      <c r="P149" s="302">
        <f t="shared" si="16"/>
        <v>720000</v>
      </c>
      <c r="Q149" s="302">
        <f t="shared" si="17"/>
        <v>720000</v>
      </c>
      <c r="R149" s="303">
        <f t="shared" si="18"/>
        <v>1</v>
      </c>
      <c r="S149" s="303">
        <v>0.9</v>
      </c>
    </row>
    <row r="150" spans="1:19">
      <c r="A150" s="281">
        <v>148</v>
      </c>
      <c r="B150" s="285" t="s">
        <v>1143</v>
      </c>
      <c r="C150" s="366" t="s">
        <v>1257</v>
      </c>
      <c r="D150" s="293">
        <f>SUMIF('TRIP-WR-II'!$C$6:$C$219,B150,'TRIP-WR-II'!$J$6:$J$219)</f>
        <v>0</v>
      </c>
      <c r="E150" s="293">
        <f>SUMIF('TRIP-WR-II'!$C$6:$C$219,B150,'TRIP-WR-II'!$K$6:$K$219)</f>
        <v>0</v>
      </c>
      <c r="F150" s="293">
        <f>SUMIF('TRIP-WR-II'!$C$6:$C$219,B150,'TRIP-WR-II'!$L$6:$L$219)</f>
        <v>0</v>
      </c>
      <c r="G150" s="293">
        <f>SUMIF('TRIP-WR-II'!$C$6:$C$219,B150,'TRIP-WR-II'!$M$6:$M$219)</f>
        <v>0</v>
      </c>
      <c r="H150" s="299">
        <f t="shared" si="13"/>
        <v>0</v>
      </c>
      <c r="I150" s="299">
        <f t="shared" si="13"/>
        <v>0</v>
      </c>
      <c r="J150" s="299">
        <f t="shared" si="13"/>
        <v>0</v>
      </c>
      <c r="K150" s="299">
        <f t="shared" si="13"/>
        <v>0</v>
      </c>
      <c r="L150" s="300">
        <f t="shared" si="14"/>
        <v>720</v>
      </c>
      <c r="M150" s="304">
        <v>315</v>
      </c>
      <c r="N150" s="281">
        <v>1</v>
      </c>
      <c r="O150" s="302">
        <f t="shared" si="15"/>
        <v>315</v>
      </c>
      <c r="P150" s="302">
        <f t="shared" si="16"/>
        <v>226800</v>
      </c>
      <c r="Q150" s="302">
        <f t="shared" si="17"/>
        <v>226800</v>
      </c>
      <c r="R150" s="303">
        <f t="shared" si="18"/>
        <v>1</v>
      </c>
      <c r="S150" s="303">
        <v>0.9</v>
      </c>
    </row>
    <row r="151" spans="1:19">
      <c r="A151" s="281">
        <v>149</v>
      </c>
      <c r="B151" s="285" t="s">
        <v>478</v>
      </c>
      <c r="C151" s="366" t="s">
        <v>1257</v>
      </c>
      <c r="D151" s="293">
        <f>SUMIF('TRIP-WR-II'!$C$6:$C$219,B151,'TRIP-WR-II'!$J$6:$J$219)</f>
        <v>0.24930555555555545</v>
      </c>
      <c r="E151" s="293">
        <f>SUMIF('TRIP-WR-II'!$C$6:$C$219,B151,'TRIP-WR-II'!$K$6:$K$219)</f>
        <v>0</v>
      </c>
      <c r="F151" s="293">
        <f>SUMIF('TRIP-WR-II'!$C$6:$C$219,B151,'TRIP-WR-II'!$L$6:$L$219)</f>
        <v>0</v>
      </c>
      <c r="G151" s="293">
        <f>SUMIF('TRIP-WR-II'!$C$6:$C$219,B151,'TRIP-WR-II'!$M$6:$M$219)</f>
        <v>0</v>
      </c>
      <c r="H151" s="299">
        <f t="shared" si="13"/>
        <v>5.98</v>
      </c>
      <c r="I151" s="299">
        <f t="shared" si="13"/>
        <v>0</v>
      </c>
      <c r="J151" s="299">
        <f t="shared" si="13"/>
        <v>0</v>
      </c>
      <c r="K151" s="299">
        <f t="shared" si="13"/>
        <v>0</v>
      </c>
      <c r="L151" s="300">
        <f t="shared" si="14"/>
        <v>720</v>
      </c>
      <c r="M151" s="304">
        <v>1000</v>
      </c>
      <c r="N151" s="281">
        <v>1</v>
      </c>
      <c r="O151" s="302">
        <f t="shared" si="15"/>
        <v>1000</v>
      </c>
      <c r="P151" s="302">
        <f t="shared" si="16"/>
        <v>714020</v>
      </c>
      <c r="Q151" s="302">
        <f t="shared" si="17"/>
        <v>720000</v>
      </c>
      <c r="R151" s="303">
        <f t="shared" si="18"/>
        <v>0.99169444444444443</v>
      </c>
      <c r="S151" s="303">
        <v>0.9</v>
      </c>
    </row>
    <row r="152" spans="1:19">
      <c r="A152" s="281">
        <v>150</v>
      </c>
      <c r="B152" s="285" t="s">
        <v>1144</v>
      </c>
      <c r="C152" s="366" t="s">
        <v>1257</v>
      </c>
      <c r="D152" s="293">
        <f>SUMIF('TRIP-WR-II'!$C$6:$C$219,B152,'TRIP-WR-II'!$J$6:$J$219)</f>
        <v>0</v>
      </c>
      <c r="E152" s="293">
        <f>SUMIF('TRIP-WR-II'!$C$6:$C$219,B152,'TRIP-WR-II'!$K$6:$K$219)</f>
        <v>0</v>
      </c>
      <c r="F152" s="293">
        <f>SUMIF('TRIP-WR-II'!$C$6:$C$219,B152,'TRIP-WR-II'!$L$6:$L$219)</f>
        <v>0</v>
      </c>
      <c r="G152" s="293">
        <f>SUMIF('TRIP-WR-II'!$C$6:$C$219,B152,'TRIP-WR-II'!$M$6:$M$219)</f>
        <v>0</v>
      </c>
      <c r="H152" s="299">
        <f t="shared" si="13"/>
        <v>0</v>
      </c>
      <c r="I152" s="299">
        <f t="shared" si="13"/>
        <v>0</v>
      </c>
      <c r="J152" s="299">
        <f t="shared" si="13"/>
        <v>0</v>
      </c>
      <c r="K152" s="299">
        <f t="shared" si="13"/>
        <v>0</v>
      </c>
      <c r="L152" s="300">
        <f t="shared" si="14"/>
        <v>720</v>
      </c>
      <c r="M152" s="304">
        <v>1500</v>
      </c>
      <c r="N152" s="281">
        <v>1</v>
      </c>
      <c r="O152" s="302">
        <f t="shared" si="15"/>
        <v>1500</v>
      </c>
      <c r="P152" s="302">
        <f t="shared" si="16"/>
        <v>1080000</v>
      </c>
      <c r="Q152" s="302">
        <f t="shared" si="17"/>
        <v>1080000</v>
      </c>
      <c r="R152" s="303">
        <f t="shared" si="18"/>
        <v>1</v>
      </c>
      <c r="S152" s="303">
        <v>0.9</v>
      </c>
    </row>
    <row r="153" spans="1:19">
      <c r="A153" s="281">
        <v>151</v>
      </c>
      <c r="B153" s="285" t="s">
        <v>1145</v>
      </c>
      <c r="C153" s="366" t="s">
        <v>1257</v>
      </c>
      <c r="D153" s="293">
        <f>SUMIF('TRIP-WR-II'!$C$6:$C$219,B153,'TRIP-WR-II'!$J$6:$J$219)</f>
        <v>0</v>
      </c>
      <c r="E153" s="293">
        <f>SUMIF('TRIP-WR-II'!$C$6:$C$219,B153,'TRIP-WR-II'!$K$6:$K$219)</f>
        <v>0</v>
      </c>
      <c r="F153" s="293">
        <f>SUMIF('TRIP-WR-II'!$C$6:$C$219,B153,'TRIP-WR-II'!$L$6:$L$219)</f>
        <v>0</v>
      </c>
      <c r="G153" s="293">
        <f>SUMIF('TRIP-WR-II'!$C$6:$C$219,B153,'TRIP-WR-II'!$M$6:$M$219)</f>
        <v>0</v>
      </c>
      <c r="H153" s="299">
        <f t="shared" si="13"/>
        <v>0</v>
      </c>
      <c r="I153" s="299">
        <f t="shared" si="13"/>
        <v>0</v>
      </c>
      <c r="J153" s="299">
        <f t="shared" si="13"/>
        <v>0</v>
      </c>
      <c r="K153" s="299">
        <f t="shared" si="13"/>
        <v>0</v>
      </c>
      <c r="L153" s="300">
        <f t="shared" si="14"/>
        <v>720</v>
      </c>
      <c r="M153" s="304">
        <v>1500</v>
      </c>
      <c r="N153" s="281">
        <v>1</v>
      </c>
      <c r="O153" s="302">
        <f t="shared" si="15"/>
        <v>1500</v>
      </c>
      <c r="P153" s="302">
        <f t="shared" si="16"/>
        <v>1080000</v>
      </c>
      <c r="Q153" s="302">
        <f t="shared" si="17"/>
        <v>1080000</v>
      </c>
      <c r="R153" s="303">
        <f t="shared" si="18"/>
        <v>1</v>
      </c>
      <c r="S153" s="303">
        <v>0.9</v>
      </c>
    </row>
    <row r="154" spans="1:19">
      <c r="A154" s="281">
        <v>152</v>
      </c>
      <c r="B154" s="285" t="s">
        <v>1146</v>
      </c>
      <c r="C154" s="366" t="s">
        <v>1257</v>
      </c>
      <c r="D154" s="293">
        <f>SUMIF('TRIP-WR-II'!$C$6:$C$219,B154,'TRIP-WR-II'!$J$6:$J$219)</f>
        <v>0</v>
      </c>
      <c r="E154" s="293">
        <f>SUMIF('TRIP-WR-II'!$C$6:$C$219,B154,'TRIP-WR-II'!$K$6:$K$219)</f>
        <v>0</v>
      </c>
      <c r="F154" s="293">
        <f>SUMIF('TRIP-WR-II'!$C$6:$C$219,B154,'TRIP-WR-II'!$L$6:$L$219)</f>
        <v>0</v>
      </c>
      <c r="G154" s="293">
        <f>SUMIF('TRIP-WR-II'!$C$6:$C$219,B154,'TRIP-WR-II'!$M$6:$M$219)</f>
        <v>0</v>
      </c>
      <c r="H154" s="299">
        <f t="shared" si="13"/>
        <v>0</v>
      </c>
      <c r="I154" s="299">
        <f t="shared" si="13"/>
        <v>0</v>
      </c>
      <c r="J154" s="299">
        <f t="shared" si="13"/>
        <v>0</v>
      </c>
      <c r="K154" s="299">
        <f t="shared" si="13"/>
        <v>0</v>
      </c>
      <c r="L154" s="300">
        <f t="shared" si="14"/>
        <v>720</v>
      </c>
      <c r="M154" s="304">
        <v>1500</v>
      </c>
      <c r="N154" s="281">
        <v>1</v>
      </c>
      <c r="O154" s="302">
        <f t="shared" si="15"/>
        <v>1500</v>
      </c>
      <c r="P154" s="302">
        <f t="shared" si="16"/>
        <v>1080000</v>
      </c>
      <c r="Q154" s="302">
        <f t="shared" si="17"/>
        <v>1080000</v>
      </c>
      <c r="R154" s="303">
        <f t="shared" si="18"/>
        <v>1</v>
      </c>
      <c r="S154" s="303">
        <v>0.9</v>
      </c>
    </row>
    <row r="155" spans="1:19">
      <c r="A155" s="281">
        <v>153</v>
      </c>
      <c r="B155" s="285" t="s">
        <v>796</v>
      </c>
      <c r="C155" s="366" t="s">
        <v>1257</v>
      </c>
      <c r="D155" s="293">
        <f>SUMIF('TRIP-WR-II'!$C$6:$C$219,B155,'TRIP-WR-II'!$J$6:$J$219)</f>
        <v>0</v>
      </c>
      <c r="E155" s="293">
        <f>SUMIF('TRIP-WR-II'!$C$6:$C$219,B155,'TRIP-WR-II'!$K$6:$K$219)</f>
        <v>0</v>
      </c>
      <c r="F155" s="293">
        <f>SUMIF('TRIP-WR-II'!$C$6:$C$219,B155,'TRIP-WR-II'!$L$6:$L$219)</f>
        <v>0</v>
      </c>
      <c r="G155" s="293">
        <f>SUMIF('TRIP-WR-II'!$C$6:$C$219,B155,'TRIP-WR-II'!$M$6:$M$219)</f>
        <v>0.38888888888888895</v>
      </c>
      <c r="H155" s="299">
        <f t="shared" si="13"/>
        <v>0</v>
      </c>
      <c r="I155" s="299">
        <f t="shared" si="13"/>
        <v>0</v>
      </c>
      <c r="J155" s="299">
        <f t="shared" si="13"/>
        <v>0</v>
      </c>
      <c r="K155" s="299">
        <f t="shared" si="13"/>
        <v>9.33</v>
      </c>
      <c r="L155" s="300">
        <f t="shared" si="14"/>
        <v>720</v>
      </c>
      <c r="M155" s="304">
        <v>1500</v>
      </c>
      <c r="N155" s="281">
        <v>1</v>
      </c>
      <c r="O155" s="302">
        <f t="shared" si="15"/>
        <v>1500</v>
      </c>
      <c r="P155" s="302">
        <f t="shared" si="16"/>
        <v>1080000</v>
      </c>
      <c r="Q155" s="302">
        <f t="shared" si="17"/>
        <v>1080000</v>
      </c>
      <c r="R155" s="303">
        <f t="shared" si="18"/>
        <v>1</v>
      </c>
      <c r="S155" s="303">
        <v>0.9</v>
      </c>
    </row>
    <row r="156" spans="1:19">
      <c r="A156" s="281">
        <v>154</v>
      </c>
      <c r="B156" s="285" t="s">
        <v>1147</v>
      </c>
      <c r="C156" s="366" t="s">
        <v>1257</v>
      </c>
      <c r="D156" s="293">
        <f>SUMIF('TRIP-WR-II'!$C$6:$C$219,B156,'TRIP-WR-II'!$J$6:$J$219)</f>
        <v>0</v>
      </c>
      <c r="E156" s="293">
        <f>SUMIF('TRIP-WR-II'!$C$6:$C$219,B156,'TRIP-WR-II'!$K$6:$K$219)</f>
        <v>0</v>
      </c>
      <c r="F156" s="293">
        <f>SUMIF('TRIP-WR-II'!$C$6:$C$219,B156,'TRIP-WR-II'!$L$6:$L$219)</f>
        <v>0</v>
      </c>
      <c r="G156" s="293">
        <f>SUMIF('TRIP-WR-II'!$C$6:$C$219,B156,'TRIP-WR-II'!$M$6:$M$219)</f>
        <v>0</v>
      </c>
      <c r="H156" s="299">
        <f t="shared" si="13"/>
        <v>0</v>
      </c>
      <c r="I156" s="299">
        <f t="shared" si="13"/>
        <v>0</v>
      </c>
      <c r="J156" s="299">
        <f t="shared" si="13"/>
        <v>0</v>
      </c>
      <c r="K156" s="299">
        <f t="shared" si="13"/>
        <v>0</v>
      </c>
      <c r="L156" s="300">
        <f t="shared" si="14"/>
        <v>720</v>
      </c>
      <c r="M156" s="304">
        <v>1500</v>
      </c>
      <c r="N156" s="281">
        <v>1</v>
      </c>
      <c r="O156" s="302">
        <f t="shared" si="15"/>
        <v>1500</v>
      </c>
      <c r="P156" s="302">
        <f t="shared" si="16"/>
        <v>1080000</v>
      </c>
      <c r="Q156" s="302">
        <f t="shared" si="17"/>
        <v>1080000</v>
      </c>
      <c r="R156" s="303">
        <f t="shared" si="18"/>
        <v>1</v>
      </c>
      <c r="S156" s="303">
        <v>0.9</v>
      </c>
    </row>
    <row r="157" spans="1:19">
      <c r="A157" s="281">
        <v>155</v>
      </c>
      <c r="B157" s="285" t="s">
        <v>718</v>
      </c>
      <c r="C157" s="366" t="s">
        <v>1257</v>
      </c>
      <c r="D157" s="293">
        <f>SUMIF('TRIP-WR-II'!$C$6:$C$219,B157,'TRIP-WR-II'!$J$6:$J$219)</f>
        <v>0</v>
      </c>
      <c r="E157" s="293">
        <f>SUMIF('TRIP-WR-II'!$C$6:$C$219,B157,'TRIP-WR-II'!$K$6:$K$219)</f>
        <v>0</v>
      </c>
      <c r="F157" s="293">
        <f>SUMIF('TRIP-WR-II'!$C$6:$C$219,B157,'TRIP-WR-II'!$L$6:$L$219)</f>
        <v>0</v>
      </c>
      <c r="G157" s="293">
        <f>SUMIF('TRIP-WR-II'!$C$6:$C$219,B157,'TRIP-WR-II'!$M$6:$M$219)</f>
        <v>0.34236111111111117</v>
      </c>
      <c r="H157" s="299">
        <f t="shared" si="13"/>
        <v>0</v>
      </c>
      <c r="I157" s="299">
        <f t="shared" si="13"/>
        <v>0</v>
      </c>
      <c r="J157" s="299">
        <f t="shared" si="13"/>
        <v>0</v>
      </c>
      <c r="K157" s="299">
        <f t="shared" si="13"/>
        <v>8.2200000000000006</v>
      </c>
      <c r="L157" s="300">
        <f t="shared" si="14"/>
        <v>720</v>
      </c>
      <c r="M157" s="304">
        <v>1500</v>
      </c>
      <c r="N157" s="281">
        <v>1</v>
      </c>
      <c r="O157" s="302">
        <f t="shared" si="15"/>
        <v>1500</v>
      </c>
      <c r="P157" s="302">
        <f t="shared" si="16"/>
        <v>1080000</v>
      </c>
      <c r="Q157" s="302">
        <f t="shared" si="17"/>
        <v>1080000</v>
      </c>
      <c r="R157" s="303">
        <f t="shared" si="18"/>
        <v>1</v>
      </c>
      <c r="S157" s="303">
        <v>0.9</v>
      </c>
    </row>
    <row r="158" spans="1:19">
      <c r="A158" s="281">
        <v>156</v>
      </c>
      <c r="B158" s="285" t="s">
        <v>1148</v>
      </c>
      <c r="C158" s="366" t="s">
        <v>1257</v>
      </c>
      <c r="D158" s="293">
        <f>SUMIF('TRIP-WR-II'!$C$6:$C$219,B158,'TRIP-WR-II'!$J$6:$J$219)</f>
        <v>0</v>
      </c>
      <c r="E158" s="293">
        <f>SUMIF('TRIP-WR-II'!$C$6:$C$219,B158,'TRIP-WR-II'!$K$6:$K$219)</f>
        <v>0</v>
      </c>
      <c r="F158" s="293">
        <f>SUMIF('TRIP-WR-II'!$C$6:$C$219,B158,'TRIP-WR-II'!$L$6:$L$219)</f>
        <v>0</v>
      </c>
      <c r="G158" s="293">
        <f>SUMIF('TRIP-WR-II'!$C$6:$C$219,B158,'TRIP-WR-II'!$M$6:$M$219)</f>
        <v>0</v>
      </c>
      <c r="H158" s="299">
        <f t="shared" si="13"/>
        <v>0</v>
      </c>
      <c r="I158" s="299">
        <f t="shared" si="13"/>
        <v>0</v>
      </c>
      <c r="J158" s="299">
        <f t="shared" si="13"/>
        <v>0</v>
      </c>
      <c r="K158" s="299">
        <f t="shared" si="13"/>
        <v>0</v>
      </c>
      <c r="L158" s="300">
        <f t="shared" si="14"/>
        <v>720</v>
      </c>
      <c r="M158" s="304">
        <v>315</v>
      </c>
      <c r="N158" s="281">
        <v>1</v>
      </c>
      <c r="O158" s="302">
        <f t="shared" si="15"/>
        <v>315</v>
      </c>
      <c r="P158" s="302">
        <f t="shared" si="16"/>
        <v>226800</v>
      </c>
      <c r="Q158" s="302">
        <f t="shared" si="17"/>
        <v>226800</v>
      </c>
      <c r="R158" s="303">
        <f t="shared" si="18"/>
        <v>1</v>
      </c>
      <c r="S158" s="303">
        <v>0.9</v>
      </c>
    </row>
    <row r="159" spans="1:19">
      <c r="A159" s="281">
        <v>157</v>
      </c>
      <c r="B159" s="285" t="s">
        <v>1149</v>
      </c>
      <c r="C159" s="366" t="s">
        <v>1257</v>
      </c>
      <c r="D159" s="293">
        <f>SUMIF('TRIP-WR-II'!$C$6:$C$219,B159,'TRIP-WR-II'!$J$6:$J$219)</f>
        <v>0</v>
      </c>
      <c r="E159" s="293">
        <f>SUMIF('TRIP-WR-II'!$C$6:$C$219,B159,'TRIP-WR-II'!$K$6:$K$219)</f>
        <v>0</v>
      </c>
      <c r="F159" s="293">
        <f>SUMIF('TRIP-WR-II'!$C$6:$C$219,B159,'TRIP-WR-II'!$L$6:$L$219)</f>
        <v>0</v>
      </c>
      <c r="G159" s="293">
        <f>SUMIF('TRIP-WR-II'!$C$6:$C$219,B159,'TRIP-WR-II'!$M$6:$M$219)</f>
        <v>0</v>
      </c>
      <c r="H159" s="299">
        <f t="shared" si="13"/>
        <v>0</v>
      </c>
      <c r="I159" s="299">
        <f t="shared" si="13"/>
        <v>0</v>
      </c>
      <c r="J159" s="299">
        <f t="shared" si="13"/>
        <v>0</v>
      </c>
      <c r="K159" s="299">
        <f t="shared" si="13"/>
        <v>0</v>
      </c>
      <c r="L159" s="300">
        <f t="shared" si="14"/>
        <v>720</v>
      </c>
      <c r="M159" s="304">
        <v>315</v>
      </c>
      <c r="N159" s="281">
        <v>1</v>
      </c>
      <c r="O159" s="302">
        <f t="shared" si="15"/>
        <v>315</v>
      </c>
      <c r="P159" s="302">
        <f t="shared" si="16"/>
        <v>226800</v>
      </c>
      <c r="Q159" s="302">
        <f t="shared" si="17"/>
        <v>226800</v>
      </c>
      <c r="R159" s="303">
        <f t="shared" si="18"/>
        <v>1</v>
      </c>
      <c r="S159" s="303">
        <v>0.9</v>
      </c>
    </row>
    <row r="160" spans="1:19">
      <c r="A160" s="281">
        <v>158</v>
      </c>
      <c r="B160" s="285" t="s">
        <v>1150</v>
      </c>
      <c r="C160" s="366" t="s">
        <v>1258</v>
      </c>
      <c r="D160" s="293">
        <f>SUMIF('TRIP-WR-II'!$C$6:$C$219,B160,'TRIP-WR-II'!$J$6:$J$219)</f>
        <v>0</v>
      </c>
      <c r="E160" s="293">
        <f>SUMIF('TRIP-WR-II'!$C$6:$C$219,B160,'TRIP-WR-II'!$K$6:$K$219)</f>
        <v>0</v>
      </c>
      <c r="F160" s="293">
        <f>SUMIF('TRIP-WR-II'!$C$6:$C$219,B160,'TRIP-WR-II'!$L$6:$L$219)</f>
        <v>0</v>
      </c>
      <c r="G160" s="294">
        <f>SUMIF('TRIP-WR-II'!$C$6:$C$219,B160,'TRIP-WR-II'!$M$6:$M$219)</f>
        <v>0</v>
      </c>
      <c r="H160" s="299">
        <f t="shared" si="13"/>
        <v>0</v>
      </c>
      <c r="I160" s="299">
        <f t="shared" si="13"/>
        <v>0</v>
      </c>
      <c r="J160" s="299">
        <f t="shared" si="13"/>
        <v>0</v>
      </c>
      <c r="K160" s="299">
        <f t="shared" si="13"/>
        <v>0</v>
      </c>
      <c r="L160" s="300">
        <f t="shared" si="14"/>
        <v>720</v>
      </c>
      <c r="M160" s="304">
        <v>63</v>
      </c>
      <c r="N160" s="281">
        <v>1</v>
      </c>
      <c r="O160" s="302">
        <f t="shared" si="15"/>
        <v>63</v>
      </c>
      <c r="P160" s="302">
        <f t="shared" si="16"/>
        <v>45360</v>
      </c>
      <c r="Q160" s="302">
        <f t="shared" si="17"/>
        <v>45360</v>
      </c>
      <c r="R160" s="303">
        <f t="shared" si="18"/>
        <v>1</v>
      </c>
      <c r="S160" s="303">
        <v>0.9</v>
      </c>
    </row>
    <row r="161" spans="1:19">
      <c r="A161" s="281">
        <v>159</v>
      </c>
      <c r="B161" s="285" t="s">
        <v>1151</v>
      </c>
      <c r="C161" s="366" t="s">
        <v>1258</v>
      </c>
      <c r="D161" s="293">
        <f>SUMIF('TRIP-WR-II'!$C$6:$C$219,B161,'TRIP-WR-II'!$J$6:$J$219)</f>
        <v>0</v>
      </c>
      <c r="E161" s="293">
        <f>SUMIF('TRIP-WR-II'!$C$6:$C$219,B161,'TRIP-WR-II'!$K$6:$K$219)</f>
        <v>0</v>
      </c>
      <c r="F161" s="293">
        <f>SUMIF('TRIP-WR-II'!$C$6:$C$219,B161,'TRIP-WR-II'!$L$6:$L$219)</f>
        <v>0</v>
      </c>
      <c r="G161" s="294">
        <f>SUMIF('TRIP-WR-II'!$C$6:$C$219,B161,'TRIP-WR-II'!$M$6:$M$219)</f>
        <v>0</v>
      </c>
      <c r="H161" s="299">
        <f t="shared" si="13"/>
        <v>0</v>
      </c>
      <c r="I161" s="299">
        <f t="shared" si="13"/>
        <v>0</v>
      </c>
      <c r="J161" s="299">
        <f t="shared" si="13"/>
        <v>0</v>
      </c>
      <c r="K161" s="299">
        <f t="shared" si="13"/>
        <v>0</v>
      </c>
      <c r="L161" s="300">
        <f t="shared" si="14"/>
        <v>720</v>
      </c>
      <c r="M161" s="304">
        <v>25</v>
      </c>
      <c r="N161" s="281">
        <v>1</v>
      </c>
      <c r="O161" s="302">
        <f t="shared" si="15"/>
        <v>25</v>
      </c>
      <c r="P161" s="302">
        <f t="shared" si="16"/>
        <v>18000</v>
      </c>
      <c r="Q161" s="302">
        <f t="shared" si="17"/>
        <v>18000</v>
      </c>
      <c r="R161" s="303">
        <f t="shared" si="18"/>
        <v>1</v>
      </c>
      <c r="S161" s="303">
        <v>0.9</v>
      </c>
    </row>
    <row r="162" spans="1:19">
      <c r="A162" s="281">
        <v>160</v>
      </c>
      <c r="B162" s="285" t="s">
        <v>1152</v>
      </c>
      <c r="C162" s="366" t="s">
        <v>1258</v>
      </c>
      <c r="D162" s="293">
        <f>SUMIF('TRIP-WR-II'!$C$6:$C$219,B162,'TRIP-WR-II'!$J$6:$J$219)</f>
        <v>0</v>
      </c>
      <c r="E162" s="293">
        <f>SUMIF('TRIP-WR-II'!$C$6:$C$219,B162,'TRIP-WR-II'!$K$6:$K$219)</f>
        <v>0</v>
      </c>
      <c r="F162" s="293">
        <f>SUMIF('TRIP-WR-II'!$C$6:$C$219,B162,'TRIP-WR-II'!$L$6:$L$219)</f>
        <v>0</v>
      </c>
      <c r="G162" s="294">
        <f>SUMIF('TRIP-WR-II'!$C$6:$C$219,B162,'TRIP-WR-II'!$M$6:$M$219)</f>
        <v>0</v>
      </c>
      <c r="H162" s="299">
        <f t="shared" si="13"/>
        <v>0</v>
      </c>
      <c r="I162" s="299">
        <f t="shared" si="13"/>
        <v>0</v>
      </c>
      <c r="J162" s="299">
        <f t="shared" si="13"/>
        <v>0</v>
      </c>
      <c r="K162" s="299">
        <f t="shared" si="13"/>
        <v>0</v>
      </c>
      <c r="L162" s="300">
        <f t="shared" si="14"/>
        <v>720</v>
      </c>
      <c r="M162" s="304">
        <v>25</v>
      </c>
      <c r="N162" s="281">
        <v>1</v>
      </c>
      <c r="O162" s="302">
        <f t="shared" si="15"/>
        <v>25</v>
      </c>
      <c r="P162" s="302">
        <f t="shared" si="16"/>
        <v>18000</v>
      </c>
      <c r="Q162" s="302">
        <f t="shared" si="17"/>
        <v>18000</v>
      </c>
      <c r="R162" s="303">
        <f t="shared" si="18"/>
        <v>1</v>
      </c>
      <c r="S162" s="303">
        <v>0.9</v>
      </c>
    </row>
    <row r="163" spans="1:19">
      <c r="A163" s="281">
        <v>161</v>
      </c>
      <c r="B163" s="285" t="s">
        <v>436</v>
      </c>
      <c r="C163" s="366" t="s">
        <v>1258</v>
      </c>
      <c r="D163" s="293">
        <f>SUMIF('TRIP-WR-II'!$C$6:$C$219,B163,'TRIP-WR-II'!$J$6:$J$219)</f>
        <v>0</v>
      </c>
      <c r="E163" s="293">
        <f>SUMIF('TRIP-WR-II'!$C$6:$C$219,B163,'TRIP-WR-II'!$K$6:$K$219)</f>
        <v>0</v>
      </c>
      <c r="F163" s="293">
        <f>SUMIF('TRIP-WR-II'!$C$6:$C$219,B163,'TRIP-WR-II'!$L$6:$L$219)</f>
        <v>0</v>
      </c>
      <c r="G163" s="294">
        <f>SUMIF('TRIP-WR-II'!$C$6:$C$219,B163,'TRIP-WR-II'!$M$6:$M$219)</f>
        <v>30</v>
      </c>
      <c r="H163" s="299">
        <f t="shared" si="13"/>
        <v>0</v>
      </c>
      <c r="I163" s="299">
        <f t="shared" si="13"/>
        <v>0</v>
      </c>
      <c r="J163" s="299">
        <f t="shared" si="13"/>
        <v>0</v>
      </c>
      <c r="K163" s="299">
        <f t="shared" si="13"/>
        <v>720</v>
      </c>
      <c r="L163" s="300">
        <f t="shared" si="14"/>
        <v>720</v>
      </c>
      <c r="M163" s="304">
        <v>50</v>
      </c>
      <c r="N163" s="281">
        <v>1</v>
      </c>
      <c r="O163" s="302">
        <f t="shared" si="15"/>
        <v>50</v>
      </c>
      <c r="P163" s="302">
        <f t="shared" si="16"/>
        <v>36000</v>
      </c>
      <c r="Q163" s="302">
        <f t="shared" si="17"/>
        <v>36000</v>
      </c>
      <c r="R163" s="303">
        <f t="shared" si="18"/>
        <v>1</v>
      </c>
      <c r="S163" s="303">
        <v>0.9</v>
      </c>
    </row>
    <row r="164" spans="1:19">
      <c r="A164" s="281">
        <v>162</v>
      </c>
      <c r="B164" s="285" t="s">
        <v>1153</v>
      </c>
      <c r="C164" s="366" t="s">
        <v>1258</v>
      </c>
      <c r="D164" s="293">
        <f>SUMIF('TRIP-WR-II'!$C$6:$C$219,B164,'TRIP-WR-II'!$J$6:$J$219)</f>
        <v>0</v>
      </c>
      <c r="E164" s="293">
        <f>SUMIF('TRIP-WR-II'!$C$6:$C$219,B164,'TRIP-WR-II'!$K$6:$K$219)</f>
        <v>0</v>
      </c>
      <c r="F164" s="293">
        <f>SUMIF('TRIP-WR-II'!$C$6:$C$219,B164,'TRIP-WR-II'!$L$6:$L$219)</f>
        <v>0</v>
      </c>
      <c r="G164" s="294">
        <f>SUMIF('TRIP-WR-II'!$C$6:$C$219,B164,'TRIP-WR-II'!$M$6:$M$219)</f>
        <v>0</v>
      </c>
      <c r="H164" s="299">
        <f t="shared" si="13"/>
        <v>0</v>
      </c>
      <c r="I164" s="299">
        <f t="shared" si="13"/>
        <v>0</v>
      </c>
      <c r="J164" s="299">
        <f t="shared" si="13"/>
        <v>0</v>
      </c>
      <c r="K164" s="299">
        <f t="shared" si="13"/>
        <v>0</v>
      </c>
      <c r="L164" s="300">
        <f t="shared" si="14"/>
        <v>720</v>
      </c>
      <c r="M164" s="304">
        <v>50</v>
      </c>
      <c r="N164" s="281">
        <v>1</v>
      </c>
      <c r="O164" s="302">
        <f t="shared" si="15"/>
        <v>50</v>
      </c>
      <c r="P164" s="302">
        <f t="shared" si="16"/>
        <v>36000</v>
      </c>
      <c r="Q164" s="302">
        <f t="shared" si="17"/>
        <v>36000</v>
      </c>
      <c r="R164" s="303">
        <f t="shared" si="18"/>
        <v>1</v>
      </c>
      <c r="S164" s="303">
        <v>0.9</v>
      </c>
    </row>
    <row r="165" spans="1:19">
      <c r="A165" s="281">
        <v>163</v>
      </c>
      <c r="B165" s="285" t="s">
        <v>1154</v>
      </c>
      <c r="C165" s="366" t="s">
        <v>1258</v>
      </c>
      <c r="D165" s="293">
        <f>SUMIF('TRIP-WR-II'!$C$6:$C$219,B165,'TRIP-WR-II'!$J$6:$J$219)</f>
        <v>0</v>
      </c>
      <c r="E165" s="293">
        <f>SUMIF('TRIP-WR-II'!$C$6:$C$219,B165,'TRIP-WR-II'!$K$6:$K$219)</f>
        <v>0</v>
      </c>
      <c r="F165" s="293">
        <f>SUMIF('TRIP-WR-II'!$C$6:$C$219,B165,'TRIP-WR-II'!$L$6:$L$219)</f>
        <v>0</v>
      </c>
      <c r="G165" s="294">
        <f>SUMIF('TRIP-WR-II'!$C$6:$C$219,B165,'TRIP-WR-II'!$M$6:$M$219)</f>
        <v>0</v>
      </c>
      <c r="H165" s="299">
        <f t="shared" si="13"/>
        <v>0</v>
      </c>
      <c r="I165" s="299">
        <f t="shared" si="13"/>
        <v>0</v>
      </c>
      <c r="J165" s="299">
        <f t="shared" si="13"/>
        <v>0</v>
      </c>
      <c r="K165" s="299">
        <f t="shared" si="13"/>
        <v>0</v>
      </c>
      <c r="L165" s="300">
        <f t="shared" si="14"/>
        <v>720</v>
      </c>
      <c r="M165" s="304">
        <v>50</v>
      </c>
      <c r="N165" s="281">
        <v>1</v>
      </c>
      <c r="O165" s="302">
        <f t="shared" si="15"/>
        <v>50</v>
      </c>
      <c r="P165" s="302">
        <f t="shared" si="16"/>
        <v>36000</v>
      </c>
      <c r="Q165" s="302">
        <f t="shared" si="17"/>
        <v>36000</v>
      </c>
      <c r="R165" s="303">
        <f t="shared" si="18"/>
        <v>1</v>
      </c>
      <c r="S165" s="303">
        <v>0.9</v>
      </c>
    </row>
    <row r="166" spans="1:19">
      <c r="A166" s="281">
        <v>164</v>
      </c>
      <c r="B166" s="285" t="s">
        <v>1155</v>
      </c>
      <c r="C166" s="366" t="s">
        <v>1258</v>
      </c>
      <c r="D166" s="293">
        <f>SUMIF('TRIP-WR-II'!$C$6:$C$219,B166,'TRIP-WR-II'!$J$6:$J$219)</f>
        <v>0</v>
      </c>
      <c r="E166" s="293">
        <f>SUMIF('TRIP-WR-II'!$C$6:$C$219,B166,'TRIP-WR-II'!$K$6:$K$219)</f>
        <v>0</v>
      </c>
      <c r="F166" s="293">
        <f>SUMIF('TRIP-WR-II'!$C$6:$C$219,B166,'TRIP-WR-II'!$L$6:$L$219)</f>
        <v>0</v>
      </c>
      <c r="G166" s="294">
        <f>SUMIF('TRIP-WR-II'!$C$6:$C$219,B166,'TRIP-WR-II'!$M$6:$M$219)</f>
        <v>0</v>
      </c>
      <c r="H166" s="299">
        <f t="shared" si="13"/>
        <v>0</v>
      </c>
      <c r="I166" s="299">
        <f t="shared" si="13"/>
        <v>0</v>
      </c>
      <c r="J166" s="299">
        <f t="shared" si="13"/>
        <v>0</v>
      </c>
      <c r="K166" s="299">
        <f t="shared" si="13"/>
        <v>0</v>
      </c>
      <c r="L166" s="300">
        <f t="shared" si="14"/>
        <v>720</v>
      </c>
      <c r="M166" s="304">
        <v>63</v>
      </c>
      <c r="N166" s="281">
        <v>1</v>
      </c>
      <c r="O166" s="302">
        <f t="shared" si="15"/>
        <v>63</v>
      </c>
      <c r="P166" s="302">
        <f t="shared" si="16"/>
        <v>45360</v>
      </c>
      <c r="Q166" s="302">
        <f t="shared" si="17"/>
        <v>45360</v>
      </c>
      <c r="R166" s="303">
        <f t="shared" si="18"/>
        <v>1</v>
      </c>
      <c r="S166" s="303">
        <v>0.9</v>
      </c>
    </row>
    <row r="167" spans="1:19">
      <c r="A167" s="281">
        <v>165</v>
      </c>
      <c r="B167" s="285" t="s">
        <v>310</v>
      </c>
      <c r="C167" s="366" t="s">
        <v>1258</v>
      </c>
      <c r="D167" s="293">
        <f>SUMIF('TRIP-WR-II'!$C$6:$C$219,B167,'TRIP-WR-II'!$J$6:$J$219)</f>
        <v>0</v>
      </c>
      <c r="E167" s="293">
        <f>SUMIF('TRIP-WR-II'!$C$6:$C$219,B167,'TRIP-WR-II'!$K$6:$K$219)</f>
        <v>0</v>
      </c>
      <c r="F167" s="293">
        <f>SUMIF('TRIP-WR-II'!$C$6:$C$219,B167,'TRIP-WR-II'!$L$6:$L$219)</f>
        <v>0</v>
      </c>
      <c r="G167" s="294">
        <f>SUMIF('TRIP-WR-II'!$C$6:$C$219,B167,'TRIP-WR-II'!$M$6:$M$219)</f>
        <v>9.3743055555555568</v>
      </c>
      <c r="H167" s="299">
        <f t="shared" si="13"/>
        <v>0</v>
      </c>
      <c r="I167" s="299">
        <f t="shared" si="13"/>
        <v>0</v>
      </c>
      <c r="J167" s="299">
        <f t="shared" si="13"/>
        <v>0</v>
      </c>
      <c r="K167" s="299">
        <f t="shared" si="13"/>
        <v>224.98</v>
      </c>
      <c r="L167" s="300">
        <f t="shared" si="14"/>
        <v>720</v>
      </c>
      <c r="M167" s="304">
        <v>80</v>
      </c>
      <c r="N167" s="281">
        <v>1</v>
      </c>
      <c r="O167" s="302">
        <f t="shared" si="15"/>
        <v>80</v>
      </c>
      <c r="P167" s="302">
        <f t="shared" si="16"/>
        <v>57600</v>
      </c>
      <c r="Q167" s="302">
        <f t="shared" si="17"/>
        <v>57600</v>
      </c>
      <c r="R167" s="303">
        <f t="shared" si="18"/>
        <v>1</v>
      </c>
      <c r="S167" s="303">
        <v>0.9</v>
      </c>
    </row>
    <row r="168" spans="1:19">
      <c r="A168" s="281">
        <v>166</v>
      </c>
      <c r="B168" s="285" t="s">
        <v>1156</v>
      </c>
      <c r="C168" s="366" t="s">
        <v>1258</v>
      </c>
      <c r="D168" s="293">
        <f>SUMIF('TRIP-WR-II'!$C$6:$C$219,B168,'TRIP-WR-II'!$J$6:$J$219)</f>
        <v>0</v>
      </c>
      <c r="E168" s="293">
        <f>SUMIF('TRIP-WR-II'!$C$6:$C$219,B168,'TRIP-WR-II'!$K$6:$K$219)</f>
        <v>0</v>
      </c>
      <c r="F168" s="293">
        <f>SUMIF('TRIP-WR-II'!$C$6:$C$219,B168,'TRIP-WR-II'!$L$6:$L$219)</f>
        <v>0</v>
      </c>
      <c r="G168" s="294">
        <f>SUMIF('TRIP-WR-II'!$C$6:$C$219,B168,'TRIP-WR-II'!$M$6:$M$219)</f>
        <v>1.1972222222222222</v>
      </c>
      <c r="H168" s="299">
        <f t="shared" si="13"/>
        <v>0</v>
      </c>
      <c r="I168" s="299">
        <f t="shared" si="13"/>
        <v>0</v>
      </c>
      <c r="J168" s="299">
        <f t="shared" si="13"/>
        <v>0</v>
      </c>
      <c r="K168" s="299">
        <f t="shared" si="13"/>
        <v>28.73</v>
      </c>
      <c r="L168" s="300">
        <f t="shared" si="14"/>
        <v>720</v>
      </c>
      <c r="M168" s="304">
        <v>50</v>
      </c>
      <c r="N168" s="281">
        <v>1</v>
      </c>
      <c r="O168" s="302">
        <f t="shared" si="15"/>
        <v>50</v>
      </c>
      <c r="P168" s="302">
        <f t="shared" si="16"/>
        <v>36000</v>
      </c>
      <c r="Q168" s="302">
        <f t="shared" si="17"/>
        <v>36000</v>
      </c>
      <c r="R168" s="303">
        <f t="shared" si="18"/>
        <v>1</v>
      </c>
      <c r="S168" s="303">
        <v>0.9</v>
      </c>
    </row>
    <row r="169" spans="1:19">
      <c r="A169" s="281">
        <v>167</v>
      </c>
      <c r="B169" s="285" t="s">
        <v>1157</v>
      </c>
      <c r="C169" s="366" t="s">
        <v>1258</v>
      </c>
      <c r="D169" s="293">
        <f>SUMIF('TRIP-WR-II'!$C$6:$C$219,B169,'TRIP-WR-II'!$J$6:$J$219)</f>
        <v>0</v>
      </c>
      <c r="E169" s="293">
        <f>SUMIF('TRIP-WR-II'!$C$6:$C$219,B169,'TRIP-WR-II'!$K$6:$K$219)</f>
        <v>0</v>
      </c>
      <c r="F169" s="293">
        <f>SUMIF('TRIP-WR-II'!$C$6:$C$219,B169,'TRIP-WR-II'!$L$6:$L$219)</f>
        <v>0</v>
      </c>
      <c r="G169" s="294">
        <f>SUMIF('TRIP-WR-II'!$C$6:$C$219,B169,'TRIP-WR-II'!$M$6:$M$219)</f>
        <v>0</v>
      </c>
      <c r="H169" s="299">
        <f t="shared" si="13"/>
        <v>0</v>
      </c>
      <c r="I169" s="299">
        <f t="shared" si="13"/>
        <v>0</v>
      </c>
      <c r="J169" s="299">
        <f t="shared" si="13"/>
        <v>0</v>
      </c>
      <c r="K169" s="299">
        <f t="shared" si="13"/>
        <v>0</v>
      </c>
      <c r="L169" s="300">
        <f t="shared" si="14"/>
        <v>720</v>
      </c>
      <c r="M169" s="281">
        <v>63</v>
      </c>
      <c r="N169" s="281">
        <v>1</v>
      </c>
      <c r="O169" s="302">
        <f t="shared" si="15"/>
        <v>63</v>
      </c>
      <c r="P169" s="302">
        <f t="shared" si="16"/>
        <v>45360</v>
      </c>
      <c r="Q169" s="302">
        <f t="shared" si="17"/>
        <v>45360</v>
      </c>
      <c r="R169" s="303">
        <f t="shared" si="18"/>
        <v>1</v>
      </c>
      <c r="S169" s="303">
        <v>0.9</v>
      </c>
    </row>
    <row r="170" spans="1:19">
      <c r="A170" s="281">
        <v>168</v>
      </c>
      <c r="B170" s="285" t="s">
        <v>1158</v>
      </c>
      <c r="C170" s="366" t="s">
        <v>1258</v>
      </c>
      <c r="D170" s="293">
        <f>SUMIF('TRIP-WR-II'!$C$6:$C$219,B170,'TRIP-WR-II'!$J$6:$J$219)</f>
        <v>0</v>
      </c>
      <c r="E170" s="293">
        <f>SUMIF('TRIP-WR-II'!$C$6:$C$219,B170,'TRIP-WR-II'!$K$6:$K$219)</f>
        <v>0</v>
      </c>
      <c r="F170" s="293">
        <f>SUMIF('TRIP-WR-II'!$C$6:$C$219,B170,'TRIP-WR-II'!$L$6:$L$219)</f>
        <v>0</v>
      </c>
      <c r="G170" s="294">
        <f>SUMIF('TRIP-WR-II'!$C$6:$C$219,B170,'TRIP-WR-II'!$M$6:$M$219)</f>
        <v>0</v>
      </c>
      <c r="H170" s="299">
        <f t="shared" si="13"/>
        <v>0</v>
      </c>
      <c r="I170" s="299">
        <f t="shared" si="13"/>
        <v>0</v>
      </c>
      <c r="J170" s="299">
        <f t="shared" si="13"/>
        <v>0</v>
      </c>
      <c r="K170" s="299">
        <f t="shared" si="13"/>
        <v>0</v>
      </c>
      <c r="L170" s="300">
        <f t="shared" si="14"/>
        <v>720</v>
      </c>
      <c r="M170" s="281">
        <v>63</v>
      </c>
      <c r="N170" s="281">
        <v>1</v>
      </c>
      <c r="O170" s="302">
        <f t="shared" si="15"/>
        <v>63</v>
      </c>
      <c r="P170" s="302">
        <f t="shared" si="16"/>
        <v>45360</v>
      </c>
      <c r="Q170" s="302">
        <f t="shared" si="17"/>
        <v>45360</v>
      </c>
      <c r="R170" s="303">
        <f t="shared" si="18"/>
        <v>1</v>
      </c>
      <c r="S170" s="303">
        <v>0.9</v>
      </c>
    </row>
    <row r="171" spans="1:19">
      <c r="A171" s="281">
        <v>169</v>
      </c>
      <c r="B171" s="285" t="s">
        <v>435</v>
      </c>
      <c r="C171" s="366" t="s">
        <v>1258</v>
      </c>
      <c r="D171" s="293">
        <f>SUMIF('TRIP-WR-II'!$C$6:$C$219,B171,'TRIP-WR-II'!$J$6:$J$219)</f>
        <v>0</v>
      </c>
      <c r="E171" s="293">
        <f>SUMIF('TRIP-WR-II'!$C$6:$C$219,B171,'TRIP-WR-II'!$K$6:$K$219)</f>
        <v>0</v>
      </c>
      <c r="F171" s="293">
        <f>SUMIF('TRIP-WR-II'!$C$6:$C$219,B171,'TRIP-WR-II'!$L$6:$L$219)</f>
        <v>0</v>
      </c>
      <c r="G171" s="294">
        <f>SUMIF('TRIP-WR-II'!$C$6:$C$219,B171,'TRIP-WR-II'!$M$6:$M$219)</f>
        <v>29.732638888888889</v>
      </c>
      <c r="H171" s="299">
        <f t="shared" si="13"/>
        <v>0</v>
      </c>
      <c r="I171" s="299">
        <f t="shared" si="13"/>
        <v>0</v>
      </c>
      <c r="J171" s="299">
        <f t="shared" si="13"/>
        <v>0</v>
      </c>
      <c r="K171" s="299">
        <f t="shared" si="13"/>
        <v>713.58</v>
      </c>
      <c r="L171" s="300">
        <f t="shared" si="14"/>
        <v>720</v>
      </c>
      <c r="M171" s="341">
        <v>50</v>
      </c>
      <c r="N171" s="281">
        <v>1</v>
      </c>
      <c r="O171" s="302">
        <f t="shared" si="15"/>
        <v>50</v>
      </c>
      <c r="P171" s="302">
        <f t="shared" si="16"/>
        <v>36000</v>
      </c>
      <c r="Q171" s="302">
        <f t="shared" si="17"/>
        <v>36000</v>
      </c>
      <c r="R171" s="303">
        <f t="shared" si="18"/>
        <v>1</v>
      </c>
      <c r="S171" s="303">
        <v>0.9</v>
      </c>
    </row>
    <row r="172" spans="1:19">
      <c r="A172" s="281">
        <v>170</v>
      </c>
      <c r="B172" s="285" t="s">
        <v>1229</v>
      </c>
      <c r="C172" s="366" t="s">
        <v>1258</v>
      </c>
      <c r="D172" s="293">
        <f>SUMIF('TRIP-WR-II'!$C$6:$C$219,B172,'TRIP-WR-II'!$J$6:$J$219)</f>
        <v>0</v>
      </c>
      <c r="E172" s="293">
        <f>SUMIF('TRIP-WR-II'!$C$6:$C$219,B172,'TRIP-WR-II'!$K$6:$K$219)</f>
        <v>0</v>
      </c>
      <c r="F172" s="293">
        <f>SUMIF('TRIP-WR-II'!$C$6:$C$219,B172,'TRIP-WR-II'!$L$6:$L$219)</f>
        <v>0</v>
      </c>
      <c r="G172" s="294">
        <f>SUMIF('TRIP-WR-II'!$C$6:$C$219,B172,'TRIP-WR-II'!$M$6:$M$219)</f>
        <v>0.32500000000000007</v>
      </c>
      <c r="H172" s="299">
        <f t="shared" si="13"/>
        <v>0</v>
      </c>
      <c r="I172" s="299">
        <f t="shared" si="13"/>
        <v>0</v>
      </c>
      <c r="J172" s="299">
        <f t="shared" si="13"/>
        <v>0</v>
      </c>
      <c r="K172" s="299">
        <f t="shared" si="13"/>
        <v>7.8</v>
      </c>
      <c r="L172" s="300">
        <f t="shared" si="14"/>
        <v>720</v>
      </c>
      <c r="M172" s="281">
        <v>125</v>
      </c>
      <c r="N172" s="281">
        <v>1</v>
      </c>
      <c r="O172" s="302">
        <f t="shared" si="15"/>
        <v>125</v>
      </c>
      <c r="P172" s="302">
        <f t="shared" si="16"/>
        <v>90000</v>
      </c>
      <c r="Q172" s="302">
        <f t="shared" si="17"/>
        <v>90000</v>
      </c>
      <c r="R172" s="303">
        <f t="shared" si="18"/>
        <v>1</v>
      </c>
      <c r="S172" s="303">
        <v>0.9</v>
      </c>
    </row>
    <row r="173" spans="1:19">
      <c r="A173" s="281">
        <v>171</v>
      </c>
      <c r="B173" s="285" t="s">
        <v>1159</v>
      </c>
      <c r="C173" s="366" t="s">
        <v>1258</v>
      </c>
      <c r="D173" s="293">
        <f>SUMIF('TRIP-WR-II'!$C$6:$C$219,B173,'TRIP-WR-II'!$J$6:$J$219)</f>
        <v>0</v>
      </c>
      <c r="E173" s="293">
        <f>SUMIF('TRIP-WR-II'!$C$6:$C$219,B173,'TRIP-WR-II'!$K$6:$K$219)</f>
        <v>0</v>
      </c>
      <c r="F173" s="293">
        <f>SUMIF('TRIP-WR-II'!$C$6:$C$219,B173,'TRIP-WR-II'!$L$6:$L$219)</f>
        <v>0</v>
      </c>
      <c r="G173" s="294">
        <f>SUMIF('TRIP-WR-II'!$C$6:$C$219,B173,'TRIP-WR-II'!$M$6:$M$219)</f>
        <v>0</v>
      </c>
      <c r="H173" s="299">
        <f t="shared" si="13"/>
        <v>0</v>
      </c>
      <c r="I173" s="299">
        <f t="shared" si="13"/>
        <v>0</v>
      </c>
      <c r="J173" s="299">
        <f t="shared" si="13"/>
        <v>0</v>
      </c>
      <c r="K173" s="299">
        <f t="shared" si="13"/>
        <v>0</v>
      </c>
      <c r="L173" s="300">
        <f t="shared" si="14"/>
        <v>720</v>
      </c>
      <c r="M173" s="281">
        <v>125</v>
      </c>
      <c r="N173" s="281">
        <v>1</v>
      </c>
      <c r="O173" s="302">
        <f t="shared" si="15"/>
        <v>125</v>
      </c>
      <c r="P173" s="302">
        <f t="shared" si="16"/>
        <v>90000</v>
      </c>
      <c r="Q173" s="302">
        <f t="shared" si="17"/>
        <v>90000</v>
      </c>
      <c r="R173" s="303">
        <f t="shared" si="18"/>
        <v>1</v>
      </c>
      <c r="S173" s="303">
        <v>0.9</v>
      </c>
    </row>
    <row r="174" spans="1:19">
      <c r="A174" s="281">
        <v>172</v>
      </c>
      <c r="B174" s="285" t="s">
        <v>1160</v>
      </c>
      <c r="C174" s="366" t="s">
        <v>1258</v>
      </c>
      <c r="D174" s="293">
        <f>SUMIF('TRIP-WR-II'!$C$6:$C$219,B174,'TRIP-WR-II'!$J$6:$J$219)</f>
        <v>0</v>
      </c>
      <c r="E174" s="293">
        <f>SUMIF('TRIP-WR-II'!$C$6:$C$219,B174,'TRIP-WR-II'!$K$6:$K$219)</f>
        <v>0</v>
      </c>
      <c r="F174" s="293">
        <f>SUMIF('TRIP-WR-II'!$C$6:$C$219,B174,'TRIP-WR-II'!$L$6:$L$219)</f>
        <v>0</v>
      </c>
      <c r="G174" s="294">
        <f>SUMIF('TRIP-WR-II'!$C$6:$C$219,B174,'TRIP-WR-II'!$M$6:$M$219)</f>
        <v>0</v>
      </c>
      <c r="H174" s="299">
        <f t="shared" si="13"/>
        <v>0</v>
      </c>
      <c r="I174" s="299">
        <f t="shared" si="13"/>
        <v>0</v>
      </c>
      <c r="J174" s="299">
        <f t="shared" si="13"/>
        <v>0</v>
      </c>
      <c r="K174" s="299">
        <f t="shared" si="13"/>
        <v>0</v>
      </c>
      <c r="L174" s="300">
        <f t="shared" si="14"/>
        <v>720</v>
      </c>
      <c r="M174" s="281">
        <v>63</v>
      </c>
      <c r="N174" s="281">
        <v>1</v>
      </c>
      <c r="O174" s="302">
        <f t="shared" si="15"/>
        <v>63</v>
      </c>
      <c r="P174" s="302">
        <f t="shared" si="16"/>
        <v>45360</v>
      </c>
      <c r="Q174" s="302">
        <f t="shared" si="17"/>
        <v>45360</v>
      </c>
      <c r="R174" s="303">
        <f t="shared" si="18"/>
        <v>1</v>
      </c>
      <c r="S174" s="303">
        <v>0.9</v>
      </c>
    </row>
    <row r="175" spans="1:19">
      <c r="A175" s="281">
        <v>173</v>
      </c>
      <c r="B175" s="285" t="s">
        <v>1259</v>
      </c>
      <c r="C175" s="366" t="s">
        <v>1258</v>
      </c>
      <c r="D175" s="293">
        <f>SUMIF('TRIP-WR-II'!$C$6:$C$219,B175,'TRIP-WR-II'!$J$6:$J$219)</f>
        <v>0</v>
      </c>
      <c r="E175" s="293">
        <f>SUMIF('TRIP-WR-II'!$C$6:$C$219,B175,'TRIP-WR-II'!$K$6:$K$219)</f>
        <v>0</v>
      </c>
      <c r="F175" s="293">
        <f>SUMIF('TRIP-WR-II'!$C$6:$C$219,B175,'TRIP-WR-II'!$L$6:$L$219)</f>
        <v>0</v>
      </c>
      <c r="G175" s="294">
        <f>SUMIF('TRIP-WR-II'!$C$6:$C$219,B175,'TRIP-WR-II'!$M$6:$M$219)</f>
        <v>0</v>
      </c>
      <c r="H175" s="299">
        <f t="shared" si="13"/>
        <v>0</v>
      </c>
      <c r="I175" s="299">
        <f t="shared" si="13"/>
        <v>0</v>
      </c>
      <c r="J175" s="299">
        <f t="shared" si="13"/>
        <v>0</v>
      </c>
      <c r="K175" s="299">
        <f t="shared" si="13"/>
        <v>0</v>
      </c>
      <c r="L175" s="300">
        <f t="shared" si="14"/>
        <v>720</v>
      </c>
      <c r="M175" s="281">
        <v>63</v>
      </c>
      <c r="N175" s="281">
        <v>1</v>
      </c>
      <c r="O175" s="302">
        <f t="shared" si="15"/>
        <v>63</v>
      </c>
      <c r="P175" s="302">
        <f t="shared" si="16"/>
        <v>45360</v>
      </c>
      <c r="Q175" s="302">
        <f t="shared" si="17"/>
        <v>45360</v>
      </c>
      <c r="R175" s="303">
        <f t="shared" si="18"/>
        <v>1</v>
      </c>
      <c r="S175" s="303">
        <v>0.9</v>
      </c>
    </row>
    <row r="176" spans="1:19">
      <c r="A176" s="281">
        <v>174</v>
      </c>
      <c r="B176" s="285" t="s">
        <v>1161</v>
      </c>
      <c r="C176" s="366" t="s">
        <v>1258</v>
      </c>
      <c r="D176" s="293">
        <f>SUMIF('TRIP-WR-II'!$C$6:$C$219,B176,'TRIP-WR-II'!$J$6:$J$219)</f>
        <v>0</v>
      </c>
      <c r="E176" s="293">
        <f>SUMIF('TRIP-WR-II'!$C$6:$C$219,B176,'TRIP-WR-II'!$K$6:$K$219)</f>
        <v>0</v>
      </c>
      <c r="F176" s="293">
        <f>SUMIF('TRIP-WR-II'!$C$6:$C$219,B176,'TRIP-WR-II'!$L$6:$L$219)</f>
        <v>0</v>
      </c>
      <c r="G176" s="294">
        <f>SUMIF('TRIP-WR-II'!$C$6:$C$219,B176,'TRIP-WR-II'!$M$6:$M$219)</f>
        <v>0</v>
      </c>
      <c r="H176" s="299">
        <f t="shared" si="13"/>
        <v>0</v>
      </c>
      <c r="I176" s="299">
        <f t="shared" si="13"/>
        <v>0</v>
      </c>
      <c r="J176" s="299">
        <f t="shared" si="13"/>
        <v>0</v>
      </c>
      <c r="K176" s="299">
        <f t="shared" si="13"/>
        <v>0</v>
      </c>
      <c r="L176" s="300">
        <f t="shared" si="14"/>
        <v>720</v>
      </c>
      <c r="M176" s="281">
        <v>125</v>
      </c>
      <c r="N176" s="281">
        <v>1</v>
      </c>
      <c r="O176" s="302">
        <f t="shared" si="15"/>
        <v>125</v>
      </c>
      <c r="P176" s="302">
        <f t="shared" si="16"/>
        <v>90000</v>
      </c>
      <c r="Q176" s="302">
        <f t="shared" si="17"/>
        <v>90000</v>
      </c>
      <c r="R176" s="303">
        <f t="shared" si="18"/>
        <v>1</v>
      </c>
      <c r="S176" s="303">
        <v>0.9</v>
      </c>
    </row>
    <row r="177" spans="1:19">
      <c r="A177" s="281">
        <v>175</v>
      </c>
      <c r="B177" s="285" t="s">
        <v>1162</v>
      </c>
      <c r="C177" s="366" t="s">
        <v>1258</v>
      </c>
      <c r="D177" s="293">
        <f>SUMIF('TRIP-WR-II'!$C$6:$C$219,B177,'TRIP-WR-II'!$J$6:$J$219)</f>
        <v>0</v>
      </c>
      <c r="E177" s="293">
        <f>SUMIF('TRIP-WR-II'!$C$6:$C$219,B177,'TRIP-WR-II'!$K$6:$K$219)</f>
        <v>0</v>
      </c>
      <c r="F177" s="293">
        <f>SUMIF('TRIP-WR-II'!$C$6:$C$219,B177,'TRIP-WR-II'!$L$6:$L$219)</f>
        <v>0</v>
      </c>
      <c r="G177" s="294">
        <f>SUMIF('TRIP-WR-II'!$C$6:$C$219,B177,'TRIP-WR-II'!$M$6:$M$219)</f>
        <v>0</v>
      </c>
      <c r="H177" s="299">
        <f t="shared" si="13"/>
        <v>0</v>
      </c>
      <c r="I177" s="299">
        <f t="shared" si="13"/>
        <v>0</v>
      </c>
      <c r="J177" s="299">
        <f t="shared" si="13"/>
        <v>0</v>
      </c>
      <c r="K177" s="299">
        <f t="shared" si="13"/>
        <v>0</v>
      </c>
      <c r="L177" s="300">
        <f t="shared" si="14"/>
        <v>720</v>
      </c>
      <c r="M177" s="281">
        <v>240</v>
      </c>
      <c r="N177" s="281">
        <v>1</v>
      </c>
      <c r="O177" s="302">
        <f t="shared" si="15"/>
        <v>240</v>
      </c>
      <c r="P177" s="302">
        <f t="shared" si="16"/>
        <v>172800</v>
      </c>
      <c r="Q177" s="302">
        <f t="shared" si="17"/>
        <v>172800</v>
      </c>
      <c r="R177" s="303">
        <f t="shared" si="18"/>
        <v>1</v>
      </c>
      <c r="S177" s="303">
        <v>0.9</v>
      </c>
    </row>
    <row r="178" spans="1:19">
      <c r="A178" s="281">
        <v>176</v>
      </c>
      <c r="B178" s="285" t="s">
        <v>262</v>
      </c>
      <c r="C178" s="366" t="s">
        <v>1258</v>
      </c>
      <c r="D178" s="293">
        <f>SUMIF('TRIP-WR-II'!$C$6:$C$219,B178,'TRIP-WR-II'!$J$6:$J$219)</f>
        <v>0</v>
      </c>
      <c r="E178" s="293">
        <f>SUMIF('TRIP-WR-II'!$C$6:$C$219,B178,'TRIP-WR-II'!$K$6:$K$219)</f>
        <v>0</v>
      </c>
      <c r="F178" s="293">
        <f>SUMIF('TRIP-WR-II'!$C$6:$C$219,B178,'TRIP-WR-II'!$L$6:$L$219)</f>
        <v>0</v>
      </c>
      <c r="G178" s="294">
        <f>SUMIF('TRIP-WR-II'!$C$6:$C$219,B178,'TRIP-WR-II'!$M$6:$M$219)</f>
        <v>5.1229166666666668</v>
      </c>
      <c r="H178" s="299">
        <f t="shared" si="13"/>
        <v>0</v>
      </c>
      <c r="I178" s="299">
        <f t="shared" si="13"/>
        <v>0</v>
      </c>
      <c r="J178" s="299">
        <f t="shared" si="13"/>
        <v>0</v>
      </c>
      <c r="K178" s="299">
        <f t="shared" si="13"/>
        <v>122.95</v>
      </c>
      <c r="L178" s="300">
        <f t="shared" si="14"/>
        <v>720</v>
      </c>
      <c r="M178" s="281">
        <v>63</v>
      </c>
      <c r="N178" s="281">
        <v>1</v>
      </c>
      <c r="O178" s="302">
        <f t="shared" si="15"/>
        <v>63</v>
      </c>
      <c r="P178" s="302">
        <f t="shared" si="16"/>
        <v>45360</v>
      </c>
      <c r="Q178" s="302">
        <f t="shared" si="17"/>
        <v>45360</v>
      </c>
      <c r="R178" s="303">
        <f t="shared" si="18"/>
        <v>1</v>
      </c>
      <c r="S178" s="303">
        <v>0.9</v>
      </c>
    </row>
    <row r="179" spans="1:19" ht="28.5">
      <c r="A179" s="281">
        <v>177</v>
      </c>
      <c r="B179" s="285" t="s">
        <v>1163</v>
      </c>
      <c r="C179" s="366" t="s">
        <v>1258</v>
      </c>
      <c r="D179" s="293">
        <f>SUMIF('TRIP-WR-II'!$C$6:$C$219,B179,'TRIP-WR-II'!$J$6:$J$219)</f>
        <v>0</v>
      </c>
      <c r="E179" s="293">
        <f>SUMIF('TRIP-WR-II'!$C$6:$C$219,B179,'TRIP-WR-II'!$K$6:$K$219)</f>
        <v>0</v>
      </c>
      <c r="F179" s="293">
        <f>SUMIF('TRIP-WR-II'!$C$6:$C$219,B179,'TRIP-WR-II'!$L$6:$L$219)</f>
        <v>0</v>
      </c>
      <c r="G179" s="294">
        <f>SUMIF('TRIP-WR-II'!$C$6:$C$219,B179,'TRIP-WR-II'!$M$6:$M$219)</f>
        <v>0</v>
      </c>
      <c r="H179" s="299">
        <f t="shared" si="13"/>
        <v>0</v>
      </c>
      <c r="I179" s="299">
        <f t="shared" si="13"/>
        <v>0</v>
      </c>
      <c r="J179" s="299">
        <f t="shared" si="13"/>
        <v>0</v>
      </c>
      <c r="K179" s="299">
        <f t="shared" si="13"/>
        <v>0</v>
      </c>
      <c r="L179" s="300">
        <f t="shared" si="14"/>
        <v>720</v>
      </c>
      <c r="M179" s="281">
        <v>240</v>
      </c>
      <c r="N179" s="281">
        <v>1</v>
      </c>
      <c r="O179" s="302">
        <f t="shared" si="15"/>
        <v>240</v>
      </c>
      <c r="P179" s="302">
        <f t="shared" si="16"/>
        <v>172800</v>
      </c>
      <c r="Q179" s="302">
        <f t="shared" si="17"/>
        <v>172800</v>
      </c>
      <c r="R179" s="303">
        <f t="shared" si="18"/>
        <v>1</v>
      </c>
      <c r="S179" s="303">
        <v>0.9</v>
      </c>
    </row>
    <row r="180" spans="1:19" ht="28.5">
      <c r="A180" s="281">
        <v>178</v>
      </c>
      <c r="B180" s="285" t="s">
        <v>1164</v>
      </c>
      <c r="C180" s="366" t="s">
        <v>1258</v>
      </c>
      <c r="D180" s="293">
        <f>SUMIF('TRIP-WR-II'!$C$6:$C$219,B180,'TRIP-WR-II'!$J$6:$J$219)</f>
        <v>0</v>
      </c>
      <c r="E180" s="293">
        <f>SUMIF('TRIP-WR-II'!$C$6:$C$219,B180,'TRIP-WR-II'!$K$6:$K$219)</f>
        <v>0</v>
      </c>
      <c r="F180" s="293">
        <f>SUMIF('TRIP-WR-II'!$C$6:$C$219,B180,'TRIP-WR-II'!$L$6:$L$219)</f>
        <v>0</v>
      </c>
      <c r="G180" s="294">
        <f>SUMIF('TRIP-WR-II'!$C$6:$C$219,B180,'TRIP-WR-II'!$M$6:$M$219)</f>
        <v>0</v>
      </c>
      <c r="H180" s="299">
        <f t="shared" si="13"/>
        <v>0</v>
      </c>
      <c r="I180" s="299">
        <f t="shared" si="13"/>
        <v>0</v>
      </c>
      <c r="J180" s="299">
        <f t="shared" si="13"/>
        <v>0</v>
      </c>
      <c r="K180" s="299">
        <f t="shared" si="13"/>
        <v>0</v>
      </c>
      <c r="L180" s="300">
        <f t="shared" si="14"/>
        <v>720</v>
      </c>
      <c r="M180" s="281">
        <v>240</v>
      </c>
      <c r="N180" s="281">
        <v>1</v>
      </c>
      <c r="O180" s="302">
        <f t="shared" si="15"/>
        <v>240</v>
      </c>
      <c r="P180" s="302">
        <f t="shared" si="16"/>
        <v>172800</v>
      </c>
      <c r="Q180" s="302">
        <f t="shared" si="17"/>
        <v>172800</v>
      </c>
      <c r="R180" s="303">
        <f t="shared" si="18"/>
        <v>1</v>
      </c>
      <c r="S180" s="303">
        <v>0.9</v>
      </c>
    </row>
    <row r="181" spans="1:19">
      <c r="A181" s="281">
        <v>179</v>
      </c>
      <c r="B181" s="285" t="s">
        <v>1165</v>
      </c>
      <c r="C181" s="366" t="s">
        <v>1258</v>
      </c>
      <c r="D181" s="293">
        <f>SUMIF('TRIP-WR-II'!$C$6:$C$219,B181,'TRIP-WR-II'!$J$6:$J$219)</f>
        <v>0</v>
      </c>
      <c r="E181" s="293">
        <f>SUMIF('TRIP-WR-II'!$C$6:$C$219,B181,'TRIP-WR-II'!$K$6:$K$219)</f>
        <v>0</v>
      </c>
      <c r="F181" s="293">
        <f>SUMIF('TRIP-WR-II'!$C$6:$C$219,B181,'TRIP-WR-II'!$L$6:$L$219)</f>
        <v>0</v>
      </c>
      <c r="G181" s="294">
        <f>SUMIF('TRIP-WR-II'!$C$6:$C$219,B181,'TRIP-WR-II'!$M$6:$M$219)</f>
        <v>0</v>
      </c>
      <c r="H181" s="299">
        <f t="shared" si="13"/>
        <v>0</v>
      </c>
      <c r="I181" s="299">
        <f t="shared" si="13"/>
        <v>0</v>
      </c>
      <c r="J181" s="299">
        <f t="shared" si="13"/>
        <v>0</v>
      </c>
      <c r="K181" s="299">
        <f t="shared" si="13"/>
        <v>0</v>
      </c>
      <c r="L181" s="300">
        <f t="shared" si="14"/>
        <v>720</v>
      </c>
      <c r="M181" s="281">
        <v>63</v>
      </c>
      <c r="N181" s="281">
        <v>1</v>
      </c>
      <c r="O181" s="302">
        <f t="shared" si="15"/>
        <v>63</v>
      </c>
      <c r="P181" s="302">
        <f t="shared" si="16"/>
        <v>45360</v>
      </c>
      <c r="Q181" s="302">
        <f t="shared" si="17"/>
        <v>45360</v>
      </c>
      <c r="R181" s="303">
        <f t="shared" si="18"/>
        <v>1</v>
      </c>
      <c r="S181" s="303">
        <v>0.9</v>
      </c>
    </row>
    <row r="182" spans="1:19" ht="28.5">
      <c r="A182" s="281">
        <v>180</v>
      </c>
      <c r="B182" s="285" t="s">
        <v>1166</v>
      </c>
      <c r="C182" s="366" t="s">
        <v>1258</v>
      </c>
      <c r="D182" s="293">
        <f>SUMIF('TRIP-WR-II'!$C$6:$C$219,B182,'TRIP-WR-II'!$J$6:$J$219)</f>
        <v>0</v>
      </c>
      <c r="E182" s="293">
        <f>SUMIF('TRIP-WR-II'!$C$6:$C$219,B182,'TRIP-WR-II'!$K$6:$K$219)</f>
        <v>0</v>
      </c>
      <c r="F182" s="293">
        <f>SUMIF('TRIP-WR-II'!$C$6:$C$219,B182,'TRIP-WR-II'!$L$6:$L$219)</f>
        <v>0</v>
      </c>
      <c r="G182" s="294">
        <f>SUMIF('TRIP-WR-II'!$C$6:$C$219,B182,'TRIP-WR-II'!$M$6:$M$219)</f>
        <v>0</v>
      </c>
      <c r="H182" s="299">
        <f t="shared" si="13"/>
        <v>0</v>
      </c>
      <c r="I182" s="299">
        <f t="shared" si="13"/>
        <v>0</v>
      </c>
      <c r="J182" s="299">
        <f t="shared" si="13"/>
        <v>0</v>
      </c>
      <c r="K182" s="299">
        <f t="shared" si="13"/>
        <v>0</v>
      </c>
      <c r="L182" s="300">
        <f t="shared" si="14"/>
        <v>720</v>
      </c>
      <c r="M182" s="281">
        <v>240</v>
      </c>
      <c r="N182" s="281">
        <v>1</v>
      </c>
      <c r="O182" s="302">
        <f t="shared" si="15"/>
        <v>240</v>
      </c>
      <c r="P182" s="302">
        <f t="shared" si="16"/>
        <v>172800</v>
      </c>
      <c r="Q182" s="302">
        <f t="shared" si="17"/>
        <v>172800</v>
      </c>
      <c r="R182" s="303">
        <f t="shared" si="18"/>
        <v>1</v>
      </c>
      <c r="S182" s="303">
        <v>0.9</v>
      </c>
    </row>
    <row r="183" spans="1:19" ht="28.5">
      <c r="A183" s="281">
        <v>181</v>
      </c>
      <c r="B183" s="285" t="s">
        <v>1167</v>
      </c>
      <c r="C183" s="366" t="s">
        <v>1258</v>
      </c>
      <c r="D183" s="293">
        <f>SUMIF('TRIP-WR-II'!$C$6:$C$219,B183,'TRIP-WR-II'!$J$6:$J$219)</f>
        <v>0</v>
      </c>
      <c r="E183" s="293">
        <f>SUMIF('TRIP-WR-II'!$C$6:$C$219,B183,'TRIP-WR-II'!$K$6:$K$219)</f>
        <v>0</v>
      </c>
      <c r="F183" s="293">
        <f>SUMIF('TRIP-WR-II'!$C$6:$C$219,B183,'TRIP-WR-II'!$L$6:$L$219)</f>
        <v>0</v>
      </c>
      <c r="G183" s="294">
        <f>SUMIF('TRIP-WR-II'!$C$6:$C$219,B183,'TRIP-WR-II'!$M$6:$M$219)</f>
        <v>0</v>
      </c>
      <c r="H183" s="299">
        <f t="shared" si="13"/>
        <v>0</v>
      </c>
      <c r="I183" s="299">
        <f t="shared" si="13"/>
        <v>0</v>
      </c>
      <c r="J183" s="299">
        <f t="shared" si="13"/>
        <v>0</v>
      </c>
      <c r="K183" s="299">
        <f t="shared" si="13"/>
        <v>0</v>
      </c>
      <c r="L183" s="300">
        <f t="shared" si="14"/>
        <v>720</v>
      </c>
      <c r="M183" s="281">
        <v>240</v>
      </c>
      <c r="N183" s="281">
        <v>1</v>
      </c>
      <c r="O183" s="302">
        <f t="shared" si="15"/>
        <v>240</v>
      </c>
      <c r="P183" s="302">
        <f t="shared" si="16"/>
        <v>172800</v>
      </c>
      <c r="Q183" s="302">
        <f t="shared" si="17"/>
        <v>172800</v>
      </c>
      <c r="R183" s="303">
        <f t="shared" si="18"/>
        <v>1</v>
      </c>
      <c r="S183" s="303">
        <v>0.9</v>
      </c>
    </row>
    <row r="184" spans="1:19" ht="28.5">
      <c r="A184" s="281">
        <v>182</v>
      </c>
      <c r="B184" s="285" t="s">
        <v>1168</v>
      </c>
      <c r="C184" s="366" t="s">
        <v>1258</v>
      </c>
      <c r="D184" s="293">
        <f>SUMIF('TRIP-WR-II'!$C$6:$C$219,B184,'TRIP-WR-II'!$J$6:$J$219)</f>
        <v>0</v>
      </c>
      <c r="E184" s="293">
        <f>SUMIF('TRIP-WR-II'!$C$6:$C$219,B184,'TRIP-WR-II'!$K$6:$K$219)</f>
        <v>0</v>
      </c>
      <c r="F184" s="293">
        <f>SUMIF('TRIP-WR-II'!$C$6:$C$219,B184,'TRIP-WR-II'!$L$6:$L$219)</f>
        <v>0</v>
      </c>
      <c r="G184" s="294">
        <f>SUMIF('TRIP-WR-II'!$C$6:$C$219,B184,'TRIP-WR-II'!$M$6:$M$219)</f>
        <v>0</v>
      </c>
      <c r="H184" s="299">
        <f t="shared" ref="H184:K200" si="19">INT(D184)*24+HOUR(D184)+ROUND(MINUTE(D184)/60,2)</f>
        <v>0</v>
      </c>
      <c r="I184" s="299">
        <f t="shared" si="19"/>
        <v>0</v>
      </c>
      <c r="J184" s="299">
        <f t="shared" si="19"/>
        <v>0</v>
      </c>
      <c r="K184" s="299">
        <f t="shared" si="19"/>
        <v>0</v>
      </c>
      <c r="L184" s="300">
        <f t="shared" si="14"/>
        <v>720</v>
      </c>
      <c r="M184" s="281">
        <v>63</v>
      </c>
      <c r="N184" s="281">
        <v>1</v>
      </c>
      <c r="O184" s="302">
        <f t="shared" si="15"/>
        <v>63</v>
      </c>
      <c r="P184" s="302">
        <f t="shared" si="16"/>
        <v>45360</v>
      </c>
      <c r="Q184" s="302">
        <f t="shared" si="17"/>
        <v>45360</v>
      </c>
      <c r="R184" s="303">
        <f t="shared" si="18"/>
        <v>1</v>
      </c>
      <c r="S184" s="303">
        <v>0.9</v>
      </c>
    </row>
    <row r="185" spans="1:19" ht="28.5">
      <c r="A185" s="281">
        <v>183</v>
      </c>
      <c r="B185" s="285" t="s">
        <v>1169</v>
      </c>
      <c r="C185" s="366" t="s">
        <v>1258</v>
      </c>
      <c r="D185" s="293">
        <f>SUMIF('TRIP-WR-II'!$C$6:$C$219,B185,'TRIP-WR-II'!$J$6:$J$219)</f>
        <v>0</v>
      </c>
      <c r="E185" s="293">
        <f>SUMIF('TRIP-WR-II'!$C$6:$C$219,B185,'TRIP-WR-II'!$K$6:$K$219)</f>
        <v>0</v>
      </c>
      <c r="F185" s="293">
        <f>SUMIF('TRIP-WR-II'!$C$6:$C$219,B185,'TRIP-WR-II'!$L$6:$L$219)</f>
        <v>0</v>
      </c>
      <c r="G185" s="294">
        <f>SUMIF('TRIP-WR-II'!$C$6:$C$219,B185,'TRIP-WR-II'!$M$6:$M$219)</f>
        <v>0</v>
      </c>
      <c r="H185" s="299">
        <f t="shared" si="19"/>
        <v>0</v>
      </c>
      <c r="I185" s="299">
        <f t="shared" si="19"/>
        <v>0</v>
      </c>
      <c r="J185" s="299">
        <f t="shared" si="19"/>
        <v>0</v>
      </c>
      <c r="K185" s="299">
        <f t="shared" si="19"/>
        <v>0</v>
      </c>
      <c r="L185" s="300">
        <f t="shared" si="14"/>
        <v>720</v>
      </c>
      <c r="M185" s="281">
        <v>63</v>
      </c>
      <c r="N185" s="281">
        <v>1</v>
      </c>
      <c r="O185" s="302">
        <f t="shared" si="15"/>
        <v>63</v>
      </c>
      <c r="P185" s="302">
        <f t="shared" si="16"/>
        <v>45360</v>
      </c>
      <c r="Q185" s="302">
        <f t="shared" si="17"/>
        <v>45360</v>
      </c>
      <c r="R185" s="303">
        <f t="shared" si="18"/>
        <v>1</v>
      </c>
      <c r="S185" s="303">
        <v>0.9</v>
      </c>
    </row>
    <row r="186" spans="1:19">
      <c r="A186" s="281">
        <v>184</v>
      </c>
      <c r="B186" s="285" t="s">
        <v>458</v>
      </c>
      <c r="C186" s="366" t="s">
        <v>1258</v>
      </c>
      <c r="D186" s="293">
        <f>SUMIF('TRIP-WR-II'!$C$6:$C$219,B186,'TRIP-WR-II'!$J$6:$J$219)</f>
        <v>0</v>
      </c>
      <c r="E186" s="293">
        <f>SUMIF('TRIP-WR-II'!$C$6:$C$219,B186,'TRIP-WR-II'!$K$6:$K$219)</f>
        <v>0</v>
      </c>
      <c r="F186" s="293">
        <f>SUMIF('TRIP-WR-II'!$C$6:$C$219,B186,'TRIP-WR-II'!$L$6:$L$219)</f>
        <v>0</v>
      </c>
      <c r="G186" s="294">
        <f>SUMIF('TRIP-WR-II'!$C$6:$C$219,B186,'TRIP-WR-II'!$M$6:$M$219)</f>
        <v>12.138194444444444</v>
      </c>
      <c r="H186" s="299">
        <f t="shared" si="19"/>
        <v>0</v>
      </c>
      <c r="I186" s="299">
        <f t="shared" si="19"/>
        <v>0</v>
      </c>
      <c r="J186" s="299">
        <f t="shared" si="19"/>
        <v>0</v>
      </c>
      <c r="K186" s="299">
        <f t="shared" si="19"/>
        <v>291.32</v>
      </c>
      <c r="L186" s="300">
        <f t="shared" si="14"/>
        <v>720</v>
      </c>
      <c r="M186" s="281">
        <v>125</v>
      </c>
      <c r="N186" s="281">
        <v>1</v>
      </c>
      <c r="O186" s="302">
        <f t="shared" si="15"/>
        <v>125</v>
      </c>
      <c r="P186" s="302">
        <f t="shared" si="16"/>
        <v>90000</v>
      </c>
      <c r="Q186" s="302">
        <f t="shared" si="17"/>
        <v>90000</v>
      </c>
      <c r="R186" s="303">
        <f t="shared" si="18"/>
        <v>1</v>
      </c>
      <c r="S186" s="303">
        <v>0.9</v>
      </c>
    </row>
    <row r="187" spans="1:19">
      <c r="A187" s="281">
        <v>185</v>
      </c>
      <c r="B187" s="285" t="s">
        <v>457</v>
      </c>
      <c r="C187" s="366" t="s">
        <v>1258</v>
      </c>
      <c r="D187" s="293">
        <f>SUMIF('TRIP-WR-II'!$C$6:$C$219,B187,'TRIP-WR-II'!$J$6:$J$219)</f>
        <v>0</v>
      </c>
      <c r="E187" s="293">
        <f>SUMIF('TRIP-WR-II'!$C$6:$C$219,B187,'TRIP-WR-II'!$K$6:$K$219)</f>
        <v>0</v>
      </c>
      <c r="F187" s="293">
        <f>SUMIF('TRIP-WR-II'!$C$6:$C$219,B187,'TRIP-WR-II'!$L$6:$L$219)</f>
        <v>0</v>
      </c>
      <c r="G187" s="294">
        <f>SUMIF('TRIP-WR-II'!$C$6:$C$219,B187,'TRIP-WR-II'!$M$6:$M$219)</f>
        <v>0.64305555555555571</v>
      </c>
      <c r="H187" s="299">
        <f t="shared" si="19"/>
        <v>0</v>
      </c>
      <c r="I187" s="299">
        <f t="shared" si="19"/>
        <v>0</v>
      </c>
      <c r="J187" s="299">
        <f t="shared" si="19"/>
        <v>0</v>
      </c>
      <c r="K187" s="299">
        <f t="shared" si="19"/>
        <v>15.43</v>
      </c>
      <c r="L187" s="300">
        <f t="shared" si="14"/>
        <v>720</v>
      </c>
      <c r="M187" s="281">
        <v>125</v>
      </c>
      <c r="N187" s="281">
        <v>1</v>
      </c>
      <c r="O187" s="302">
        <f t="shared" si="15"/>
        <v>125</v>
      </c>
      <c r="P187" s="302">
        <f t="shared" si="16"/>
        <v>90000</v>
      </c>
      <c r="Q187" s="302">
        <f t="shared" si="17"/>
        <v>90000</v>
      </c>
      <c r="R187" s="303">
        <f t="shared" si="18"/>
        <v>1</v>
      </c>
      <c r="S187" s="303">
        <v>0.9</v>
      </c>
    </row>
    <row r="188" spans="1:19">
      <c r="A188" s="281">
        <v>186</v>
      </c>
      <c r="B188" s="285" t="s">
        <v>455</v>
      </c>
      <c r="C188" s="366" t="s">
        <v>1258</v>
      </c>
      <c r="D188" s="293">
        <f>SUMIF('TRIP-WR-II'!$C$6:$C$219,B188,'TRIP-WR-II'!$J$6:$J$219)</f>
        <v>0</v>
      </c>
      <c r="E188" s="293">
        <f>SUMIF('TRIP-WR-II'!$C$6:$C$219,B188,'TRIP-WR-II'!$K$6:$K$219)</f>
        <v>0</v>
      </c>
      <c r="F188" s="293">
        <f>SUMIF('TRIP-WR-II'!$C$6:$C$219,B188,'TRIP-WR-II'!$L$6:$L$219)</f>
        <v>0</v>
      </c>
      <c r="G188" s="294">
        <f>SUMIF('TRIP-WR-II'!$C$6:$C$219,B188,'TRIP-WR-II'!$M$6:$M$219)</f>
        <v>3.776388888888889</v>
      </c>
      <c r="H188" s="299">
        <f t="shared" si="19"/>
        <v>0</v>
      </c>
      <c r="I188" s="299">
        <f t="shared" si="19"/>
        <v>0</v>
      </c>
      <c r="J188" s="299">
        <f t="shared" si="19"/>
        <v>0</v>
      </c>
      <c r="K188" s="299">
        <f t="shared" si="19"/>
        <v>90.63</v>
      </c>
      <c r="L188" s="300">
        <f t="shared" si="14"/>
        <v>720</v>
      </c>
      <c r="M188" s="281">
        <v>125</v>
      </c>
      <c r="N188" s="281">
        <v>1</v>
      </c>
      <c r="O188" s="302">
        <f t="shared" si="15"/>
        <v>125</v>
      </c>
      <c r="P188" s="302">
        <f t="shared" si="16"/>
        <v>90000</v>
      </c>
      <c r="Q188" s="302">
        <f t="shared" si="17"/>
        <v>90000</v>
      </c>
      <c r="R188" s="303">
        <f t="shared" si="18"/>
        <v>1</v>
      </c>
      <c r="S188" s="303">
        <v>0.9</v>
      </c>
    </row>
    <row r="189" spans="1:19" ht="28.5">
      <c r="A189" s="281">
        <v>187</v>
      </c>
      <c r="B189" s="285" t="s">
        <v>1170</v>
      </c>
      <c r="C189" s="366" t="s">
        <v>1258</v>
      </c>
      <c r="D189" s="293">
        <f>SUMIF('TRIP-WR-II'!$C$6:$C$219,B189,'TRIP-WR-II'!$J$6:$J$219)</f>
        <v>0</v>
      </c>
      <c r="E189" s="293">
        <f>SUMIF('TRIP-WR-II'!$C$6:$C$219,B189,'TRIP-WR-II'!$K$6:$K$219)</f>
        <v>0</v>
      </c>
      <c r="F189" s="293">
        <f>SUMIF('TRIP-WR-II'!$C$6:$C$219,B189,'TRIP-WR-II'!$L$6:$L$219)</f>
        <v>0</v>
      </c>
      <c r="G189" s="294">
        <f>SUMIF('TRIP-WR-II'!$C$6:$C$219,B189,'TRIP-WR-II'!$M$6:$M$219)</f>
        <v>0</v>
      </c>
      <c r="H189" s="299">
        <f t="shared" si="19"/>
        <v>0</v>
      </c>
      <c r="I189" s="299">
        <f t="shared" si="19"/>
        <v>0</v>
      </c>
      <c r="J189" s="299">
        <f t="shared" si="19"/>
        <v>0</v>
      </c>
      <c r="K189" s="299">
        <f t="shared" si="19"/>
        <v>0</v>
      </c>
      <c r="L189" s="300">
        <f t="shared" si="14"/>
        <v>720</v>
      </c>
      <c r="M189" s="281">
        <v>240</v>
      </c>
      <c r="N189" s="281">
        <v>1</v>
      </c>
      <c r="O189" s="302">
        <f t="shared" si="15"/>
        <v>240</v>
      </c>
      <c r="P189" s="302">
        <f t="shared" si="16"/>
        <v>172800</v>
      </c>
      <c r="Q189" s="302">
        <f t="shared" si="17"/>
        <v>172800</v>
      </c>
      <c r="R189" s="303">
        <f t="shared" si="18"/>
        <v>1</v>
      </c>
      <c r="S189" s="303">
        <v>0.9</v>
      </c>
    </row>
    <row r="190" spans="1:19" ht="28.5">
      <c r="A190" s="281">
        <v>188</v>
      </c>
      <c r="B190" s="285" t="s">
        <v>1171</v>
      </c>
      <c r="C190" s="366" t="s">
        <v>1258</v>
      </c>
      <c r="D190" s="293">
        <f>SUMIF('TRIP-WR-II'!$C$6:$C$219,B190,'TRIP-WR-II'!$J$6:$J$219)</f>
        <v>0</v>
      </c>
      <c r="E190" s="293">
        <f>SUMIF('TRIP-WR-II'!$C$6:$C$219,B190,'TRIP-WR-II'!$K$6:$K$219)</f>
        <v>0</v>
      </c>
      <c r="F190" s="293">
        <f>SUMIF('TRIP-WR-II'!$C$6:$C$219,B190,'TRIP-WR-II'!$L$6:$L$219)</f>
        <v>0</v>
      </c>
      <c r="G190" s="294">
        <f>SUMIF('TRIP-WR-II'!$C$6:$C$219,B190,'TRIP-WR-II'!$M$6:$M$219)</f>
        <v>0</v>
      </c>
      <c r="H190" s="299">
        <f t="shared" si="19"/>
        <v>0</v>
      </c>
      <c r="I190" s="299">
        <f t="shared" si="19"/>
        <v>0</v>
      </c>
      <c r="J190" s="299">
        <f t="shared" si="19"/>
        <v>0</v>
      </c>
      <c r="K190" s="299">
        <f t="shared" si="19"/>
        <v>0</v>
      </c>
      <c r="L190" s="300">
        <f t="shared" si="14"/>
        <v>720</v>
      </c>
      <c r="M190" s="281">
        <v>63</v>
      </c>
      <c r="N190" s="281">
        <v>1</v>
      </c>
      <c r="O190" s="302">
        <f t="shared" si="15"/>
        <v>63</v>
      </c>
      <c r="P190" s="302">
        <f t="shared" si="16"/>
        <v>45360</v>
      </c>
      <c r="Q190" s="302">
        <f t="shared" si="17"/>
        <v>45360</v>
      </c>
      <c r="R190" s="303">
        <f t="shared" si="18"/>
        <v>1</v>
      </c>
      <c r="S190" s="303">
        <v>0.9</v>
      </c>
    </row>
    <row r="191" spans="1:19" ht="28.5">
      <c r="A191" s="281">
        <v>189</v>
      </c>
      <c r="B191" s="285" t="s">
        <v>1172</v>
      </c>
      <c r="C191" s="366" t="s">
        <v>1258</v>
      </c>
      <c r="D191" s="293">
        <f>SUMIF('TRIP-WR-II'!$C$6:$C$219,B191,'TRIP-WR-II'!$J$6:$J$219)</f>
        <v>0</v>
      </c>
      <c r="E191" s="293">
        <f>SUMIF('TRIP-WR-II'!$C$6:$C$219,B191,'TRIP-WR-II'!$K$6:$K$219)</f>
        <v>0</v>
      </c>
      <c r="F191" s="293">
        <f>SUMIF('TRIP-WR-II'!$C$6:$C$219,B191,'TRIP-WR-II'!$L$6:$L$219)</f>
        <v>0</v>
      </c>
      <c r="G191" s="294">
        <f>SUMIF('TRIP-WR-II'!$C$6:$C$219,B191,'TRIP-WR-II'!$M$6:$M$219)</f>
        <v>0</v>
      </c>
      <c r="H191" s="299">
        <f t="shared" si="19"/>
        <v>0</v>
      </c>
      <c r="I191" s="299">
        <f t="shared" si="19"/>
        <v>0</v>
      </c>
      <c r="J191" s="299">
        <f t="shared" si="19"/>
        <v>0</v>
      </c>
      <c r="K191" s="299">
        <f t="shared" si="19"/>
        <v>0</v>
      </c>
      <c r="L191" s="300">
        <f t="shared" si="14"/>
        <v>720</v>
      </c>
      <c r="M191" s="281">
        <v>63</v>
      </c>
      <c r="N191" s="281">
        <v>1</v>
      </c>
      <c r="O191" s="302">
        <f t="shared" si="15"/>
        <v>63</v>
      </c>
      <c r="P191" s="302">
        <f t="shared" si="16"/>
        <v>45360</v>
      </c>
      <c r="Q191" s="302">
        <f t="shared" si="17"/>
        <v>45360</v>
      </c>
      <c r="R191" s="303">
        <f t="shared" si="18"/>
        <v>1</v>
      </c>
      <c r="S191" s="303">
        <v>0.9</v>
      </c>
    </row>
    <row r="192" spans="1:19">
      <c r="A192" s="281">
        <v>190</v>
      </c>
      <c r="B192" s="285" t="s">
        <v>1260</v>
      </c>
      <c r="C192" s="366" t="s">
        <v>1258</v>
      </c>
      <c r="D192" s="293">
        <f>SUMIF('TRIP-WR-II'!$C$6:$C$219,B192,'TRIP-WR-II'!$J$6:$J$219)</f>
        <v>0</v>
      </c>
      <c r="E192" s="293">
        <f>SUMIF('TRIP-WR-II'!$C$6:$C$219,B192,'TRIP-WR-II'!$K$6:$K$219)</f>
        <v>0</v>
      </c>
      <c r="F192" s="293">
        <f>SUMIF('TRIP-WR-II'!$C$6:$C$219,B192,'TRIP-WR-II'!$L$6:$L$219)</f>
        <v>0</v>
      </c>
      <c r="G192" s="294">
        <f>SUMIF('TRIP-WR-II'!$C$6:$C$219,B192,'TRIP-WR-II'!$M$6:$M$219)</f>
        <v>0.53749999999999998</v>
      </c>
      <c r="H192" s="299">
        <f t="shared" si="19"/>
        <v>0</v>
      </c>
      <c r="I192" s="299">
        <f t="shared" si="19"/>
        <v>0</v>
      </c>
      <c r="J192" s="299">
        <f t="shared" si="19"/>
        <v>0</v>
      </c>
      <c r="K192" s="299">
        <f t="shared" si="19"/>
        <v>12.9</v>
      </c>
      <c r="L192" s="300">
        <f t="shared" si="14"/>
        <v>720</v>
      </c>
      <c r="M192" s="281">
        <v>240</v>
      </c>
      <c r="N192" s="281">
        <v>1</v>
      </c>
      <c r="O192" s="302">
        <f t="shared" si="15"/>
        <v>240</v>
      </c>
      <c r="P192" s="302">
        <f t="shared" si="16"/>
        <v>172800</v>
      </c>
      <c r="Q192" s="302">
        <f t="shared" si="17"/>
        <v>172800</v>
      </c>
      <c r="R192" s="303">
        <f t="shared" si="18"/>
        <v>1</v>
      </c>
      <c r="S192" s="303">
        <v>0.9</v>
      </c>
    </row>
    <row r="193" spans="1:19" ht="28.5">
      <c r="A193" s="281">
        <v>191</v>
      </c>
      <c r="B193" s="285" t="s">
        <v>1173</v>
      </c>
      <c r="C193" s="366" t="s">
        <v>1258</v>
      </c>
      <c r="D193" s="293">
        <f>SUMIF('TRIP-WR-II'!$C$6:$C$219,B193,'TRIP-WR-II'!$J$6:$J$219)</f>
        <v>0</v>
      </c>
      <c r="E193" s="293">
        <f>SUMIF('TRIP-WR-II'!$C$6:$C$219,B193,'TRIP-WR-II'!$K$6:$K$219)</f>
        <v>0</v>
      </c>
      <c r="F193" s="293">
        <f>SUMIF('TRIP-WR-II'!$C$6:$C$219,B193,'TRIP-WR-II'!$L$6:$L$219)</f>
        <v>0</v>
      </c>
      <c r="G193" s="294">
        <f>SUMIF('TRIP-WR-II'!$C$6:$C$219,B193,'TRIP-WR-II'!$M$6:$M$219)</f>
        <v>0</v>
      </c>
      <c r="H193" s="299">
        <f t="shared" si="19"/>
        <v>0</v>
      </c>
      <c r="I193" s="299">
        <f t="shared" si="19"/>
        <v>0</v>
      </c>
      <c r="J193" s="299">
        <f t="shared" si="19"/>
        <v>0</v>
      </c>
      <c r="K193" s="299">
        <f t="shared" si="19"/>
        <v>0</v>
      </c>
      <c r="L193" s="300">
        <f t="shared" ref="L193:L200" si="20">24*DAY($E$1)-(I193+J193)</f>
        <v>720</v>
      </c>
      <c r="M193" s="281">
        <v>240</v>
      </c>
      <c r="N193" s="281">
        <v>1</v>
      </c>
      <c r="O193" s="302">
        <f t="shared" ref="O193:O200" si="21">M193*N193</f>
        <v>240</v>
      </c>
      <c r="P193" s="302">
        <f t="shared" ref="P193:P200" si="22">O193*(L193-H193)</f>
        <v>172800</v>
      </c>
      <c r="Q193" s="302">
        <f t="shared" ref="Q193:Q200" si="23">O193*L193</f>
        <v>172800</v>
      </c>
      <c r="R193" s="303">
        <f t="shared" ref="R193:R200" si="24">P193/Q193</f>
        <v>1</v>
      </c>
      <c r="S193" s="303">
        <v>0.9</v>
      </c>
    </row>
    <row r="194" spans="1:19">
      <c r="A194" s="281">
        <v>192</v>
      </c>
      <c r="B194" s="285" t="s">
        <v>1174</v>
      </c>
      <c r="C194" s="366" t="s">
        <v>1258</v>
      </c>
      <c r="D194" s="293">
        <f>SUMIF('TRIP-WR-II'!$C$6:$C$219,B194,'TRIP-WR-II'!$J$6:$J$219)</f>
        <v>0</v>
      </c>
      <c r="E194" s="293">
        <f>SUMIF('TRIP-WR-II'!$C$6:$C$219,B194,'TRIP-WR-II'!$K$6:$K$219)</f>
        <v>0</v>
      </c>
      <c r="F194" s="293">
        <f>SUMIF('TRIP-WR-II'!$C$6:$C$219,B194,'TRIP-WR-II'!$L$6:$L$219)</f>
        <v>0</v>
      </c>
      <c r="G194" s="294">
        <f>SUMIF('TRIP-WR-II'!$C$6:$C$219,B194,'TRIP-WR-II'!$M$6:$M$219)</f>
        <v>0</v>
      </c>
      <c r="H194" s="299">
        <f t="shared" si="19"/>
        <v>0</v>
      </c>
      <c r="I194" s="299">
        <f t="shared" si="19"/>
        <v>0</v>
      </c>
      <c r="J194" s="299">
        <f t="shared" si="19"/>
        <v>0</v>
      </c>
      <c r="K194" s="299">
        <f t="shared" si="19"/>
        <v>0</v>
      </c>
      <c r="L194" s="300">
        <f t="shared" si="20"/>
        <v>720</v>
      </c>
      <c r="M194" s="281">
        <v>125</v>
      </c>
      <c r="N194" s="281">
        <v>1</v>
      </c>
      <c r="O194" s="302">
        <f t="shared" si="21"/>
        <v>125</v>
      </c>
      <c r="P194" s="302">
        <f t="shared" si="22"/>
        <v>90000</v>
      </c>
      <c r="Q194" s="302">
        <f t="shared" si="23"/>
        <v>90000</v>
      </c>
      <c r="R194" s="303">
        <f t="shared" si="24"/>
        <v>1</v>
      </c>
      <c r="S194" s="303">
        <v>0.9</v>
      </c>
    </row>
    <row r="195" spans="1:19">
      <c r="A195" s="281">
        <v>193</v>
      </c>
      <c r="B195" s="285" t="s">
        <v>1175</v>
      </c>
      <c r="C195" s="366" t="s">
        <v>1258</v>
      </c>
      <c r="D195" s="293">
        <f>SUMIF('TRIP-WR-II'!$C$6:$C$219,B195,'TRIP-WR-II'!$J$6:$J$219)</f>
        <v>0</v>
      </c>
      <c r="E195" s="293">
        <f>SUMIF('TRIP-WR-II'!$C$6:$C$219,B195,'TRIP-WR-II'!$K$6:$K$219)</f>
        <v>0</v>
      </c>
      <c r="F195" s="293">
        <f>SUMIF('TRIP-WR-II'!$C$6:$C$219,B195,'TRIP-WR-II'!$L$6:$L$219)</f>
        <v>0</v>
      </c>
      <c r="G195" s="294">
        <f>SUMIF('TRIP-WR-II'!$C$6:$C$219,B195,'TRIP-WR-II'!$M$6:$M$219)</f>
        <v>0</v>
      </c>
      <c r="H195" s="299">
        <f t="shared" si="19"/>
        <v>0</v>
      </c>
      <c r="I195" s="299">
        <f t="shared" si="19"/>
        <v>0</v>
      </c>
      <c r="J195" s="299">
        <f t="shared" si="19"/>
        <v>0</v>
      </c>
      <c r="K195" s="299">
        <f t="shared" si="19"/>
        <v>0</v>
      </c>
      <c r="L195" s="300">
        <f t="shared" si="20"/>
        <v>720</v>
      </c>
      <c r="M195" s="281">
        <v>240</v>
      </c>
      <c r="N195" s="281">
        <v>1</v>
      </c>
      <c r="O195" s="302">
        <f t="shared" si="21"/>
        <v>240</v>
      </c>
      <c r="P195" s="302">
        <f t="shared" si="22"/>
        <v>172800</v>
      </c>
      <c r="Q195" s="302">
        <f t="shared" si="23"/>
        <v>172800</v>
      </c>
      <c r="R195" s="303">
        <f t="shared" si="24"/>
        <v>1</v>
      </c>
      <c r="S195" s="303">
        <v>0.9</v>
      </c>
    </row>
    <row r="196" spans="1:19">
      <c r="A196" s="281">
        <v>194</v>
      </c>
      <c r="B196" s="285" t="s">
        <v>1176</v>
      </c>
      <c r="C196" s="366" t="s">
        <v>1258</v>
      </c>
      <c r="D196" s="293">
        <f>SUMIF('TRIP-WR-II'!$C$6:$C$219,B196,'TRIP-WR-II'!$J$6:$J$219)</f>
        <v>0</v>
      </c>
      <c r="E196" s="293">
        <f>SUMIF('TRIP-WR-II'!$C$6:$C$219,B196,'TRIP-WR-II'!$K$6:$K$219)</f>
        <v>0</v>
      </c>
      <c r="F196" s="293">
        <f>SUMIF('TRIP-WR-II'!$C$6:$C$219,B196,'TRIP-WR-II'!$L$6:$L$219)</f>
        <v>0</v>
      </c>
      <c r="G196" s="294">
        <f>SUMIF('TRIP-WR-II'!$C$6:$C$219,B196,'TRIP-WR-II'!$M$6:$M$219)</f>
        <v>0</v>
      </c>
      <c r="H196" s="299">
        <f t="shared" si="19"/>
        <v>0</v>
      </c>
      <c r="I196" s="299">
        <f t="shared" si="19"/>
        <v>0</v>
      </c>
      <c r="J196" s="299">
        <f t="shared" si="19"/>
        <v>0</v>
      </c>
      <c r="K196" s="299">
        <f t="shared" si="19"/>
        <v>0</v>
      </c>
      <c r="L196" s="300">
        <f t="shared" si="20"/>
        <v>720</v>
      </c>
      <c r="M196" s="281">
        <v>240</v>
      </c>
      <c r="N196" s="281">
        <v>1</v>
      </c>
      <c r="O196" s="302">
        <f t="shared" si="21"/>
        <v>240</v>
      </c>
      <c r="P196" s="302">
        <f t="shared" si="22"/>
        <v>172800</v>
      </c>
      <c r="Q196" s="302">
        <f t="shared" si="23"/>
        <v>172800</v>
      </c>
      <c r="R196" s="303">
        <f t="shared" si="24"/>
        <v>1</v>
      </c>
      <c r="S196" s="303">
        <v>0.9</v>
      </c>
    </row>
    <row r="197" spans="1:19">
      <c r="A197" s="281">
        <v>195</v>
      </c>
      <c r="B197" s="285" t="s">
        <v>1177</v>
      </c>
      <c r="C197" s="366" t="s">
        <v>1258</v>
      </c>
      <c r="D197" s="293">
        <f>SUMIF('TRIP-WR-II'!$C$6:$C$219,B197,'TRIP-WR-II'!$J$6:$J$219)</f>
        <v>0</v>
      </c>
      <c r="E197" s="293">
        <f>SUMIF('TRIP-WR-II'!$C$6:$C$219,B197,'TRIP-WR-II'!$K$6:$K$219)</f>
        <v>0</v>
      </c>
      <c r="F197" s="293">
        <f>SUMIF('TRIP-WR-II'!$C$6:$C$219,B197,'TRIP-WR-II'!$L$6:$L$219)</f>
        <v>0</v>
      </c>
      <c r="G197" s="294">
        <f>SUMIF('TRIP-WR-II'!$C$6:$C$219,B197,'TRIP-WR-II'!$M$6:$M$219)</f>
        <v>0</v>
      </c>
      <c r="H197" s="299">
        <f t="shared" si="19"/>
        <v>0</v>
      </c>
      <c r="I197" s="299">
        <f t="shared" si="19"/>
        <v>0</v>
      </c>
      <c r="J197" s="299">
        <f t="shared" si="19"/>
        <v>0</v>
      </c>
      <c r="K197" s="299">
        <f t="shared" si="19"/>
        <v>0</v>
      </c>
      <c r="L197" s="300">
        <f t="shared" si="20"/>
        <v>720</v>
      </c>
      <c r="M197" s="281">
        <v>125</v>
      </c>
      <c r="N197" s="281">
        <v>1</v>
      </c>
      <c r="O197" s="302">
        <f t="shared" si="21"/>
        <v>125</v>
      </c>
      <c r="P197" s="302">
        <f t="shared" si="22"/>
        <v>90000</v>
      </c>
      <c r="Q197" s="302">
        <f t="shared" si="23"/>
        <v>90000</v>
      </c>
      <c r="R197" s="303">
        <f t="shared" si="24"/>
        <v>1</v>
      </c>
      <c r="S197" s="303">
        <v>0.9</v>
      </c>
    </row>
    <row r="198" spans="1:19">
      <c r="A198" s="281">
        <v>196</v>
      </c>
      <c r="B198" s="285" t="s">
        <v>1178</v>
      </c>
      <c r="C198" s="366" t="s">
        <v>1258</v>
      </c>
      <c r="D198" s="293">
        <f>SUMIF('TRIP-WR-II'!$C$6:$C$219,B198,'TRIP-WR-II'!$J$6:$J$219)</f>
        <v>0</v>
      </c>
      <c r="E198" s="293">
        <f>SUMIF('TRIP-WR-II'!$C$6:$C$219,B198,'TRIP-WR-II'!$K$6:$K$219)</f>
        <v>0</v>
      </c>
      <c r="F198" s="293">
        <f>SUMIF('TRIP-WR-II'!$C$6:$C$219,B198,'TRIP-WR-II'!$L$6:$L$219)</f>
        <v>0</v>
      </c>
      <c r="G198" s="294">
        <f>SUMIF('TRIP-WR-II'!$C$6:$C$219,B198,'TRIP-WR-II'!$M$6:$M$219)</f>
        <v>0</v>
      </c>
      <c r="H198" s="299">
        <f t="shared" si="19"/>
        <v>0</v>
      </c>
      <c r="I198" s="299">
        <f t="shared" si="19"/>
        <v>0</v>
      </c>
      <c r="J198" s="299">
        <f t="shared" si="19"/>
        <v>0</v>
      </c>
      <c r="K198" s="299">
        <f t="shared" si="19"/>
        <v>0</v>
      </c>
      <c r="L198" s="300">
        <f t="shared" si="20"/>
        <v>720</v>
      </c>
      <c r="M198" s="281">
        <v>125</v>
      </c>
      <c r="N198" s="281">
        <v>1</v>
      </c>
      <c r="O198" s="302">
        <f t="shared" si="21"/>
        <v>125</v>
      </c>
      <c r="P198" s="302">
        <f t="shared" si="22"/>
        <v>90000</v>
      </c>
      <c r="Q198" s="302">
        <f t="shared" si="23"/>
        <v>90000</v>
      </c>
      <c r="R198" s="303">
        <f t="shared" si="24"/>
        <v>1</v>
      </c>
      <c r="S198" s="303">
        <v>0.9</v>
      </c>
    </row>
    <row r="199" spans="1:19">
      <c r="A199" s="281">
        <v>197</v>
      </c>
      <c r="B199" s="285" t="s">
        <v>1179</v>
      </c>
      <c r="C199" s="366" t="s">
        <v>1258</v>
      </c>
      <c r="D199" s="293">
        <f>SUMIF('TRIP-WR-II'!$C$6:$C$219,B199,'TRIP-WR-II'!$J$6:$J$219)</f>
        <v>0</v>
      </c>
      <c r="E199" s="293">
        <f>SUMIF('TRIP-WR-II'!$C$6:$C$219,B199,'TRIP-WR-II'!$K$6:$K$219)</f>
        <v>0</v>
      </c>
      <c r="F199" s="293">
        <f>SUMIF('TRIP-WR-II'!$C$6:$C$219,B199,'TRIP-WR-II'!$L$6:$L$219)</f>
        <v>0</v>
      </c>
      <c r="G199" s="294">
        <f>SUMIF('TRIP-WR-II'!$C$6:$C$219,B199,'TRIP-WR-II'!$M$6:$M$219)</f>
        <v>4.5798611111111107</v>
      </c>
      <c r="H199" s="299">
        <f t="shared" si="19"/>
        <v>0</v>
      </c>
      <c r="I199" s="299">
        <f t="shared" si="19"/>
        <v>0</v>
      </c>
      <c r="J199" s="299">
        <f t="shared" si="19"/>
        <v>0</v>
      </c>
      <c r="K199" s="299">
        <f t="shared" si="19"/>
        <v>109.92</v>
      </c>
      <c r="L199" s="300">
        <f t="shared" si="20"/>
        <v>720</v>
      </c>
      <c r="M199" s="281">
        <v>80</v>
      </c>
      <c r="N199" s="281">
        <v>1</v>
      </c>
      <c r="O199" s="302">
        <f t="shared" si="21"/>
        <v>80</v>
      </c>
      <c r="P199" s="302">
        <f t="shared" si="22"/>
        <v>57600</v>
      </c>
      <c r="Q199" s="302">
        <f t="shared" si="23"/>
        <v>57600</v>
      </c>
      <c r="R199" s="303">
        <f t="shared" si="24"/>
        <v>1</v>
      </c>
      <c r="S199" s="303">
        <v>0.9</v>
      </c>
    </row>
    <row r="200" spans="1:19">
      <c r="A200" s="281">
        <v>198</v>
      </c>
      <c r="B200" s="285" t="s">
        <v>456</v>
      </c>
      <c r="C200" s="366" t="s">
        <v>1258</v>
      </c>
      <c r="D200" s="293">
        <f>SUMIF('TRIP-WR-II'!$C$6:$C$219,B200,'TRIP-WR-II'!$J$6:$J$219)</f>
        <v>0</v>
      </c>
      <c r="E200" s="293">
        <f>SUMIF('TRIP-WR-II'!$C$6:$C$219,B200,'TRIP-WR-II'!$K$6:$K$219)</f>
        <v>0</v>
      </c>
      <c r="F200" s="293">
        <f>SUMIF('TRIP-WR-II'!$C$6:$C$219,B200,'TRIP-WR-II'!$L$6:$L$219)</f>
        <v>0</v>
      </c>
      <c r="G200" s="294">
        <f>SUMIF('TRIP-WR-II'!$C$6:$C$219,B200,'TRIP-WR-II'!$M$6:$M$219)</f>
        <v>0.29652777777777783</v>
      </c>
      <c r="H200" s="299">
        <f t="shared" si="19"/>
        <v>0</v>
      </c>
      <c r="I200" s="299">
        <f t="shared" si="19"/>
        <v>0</v>
      </c>
      <c r="J200" s="299">
        <f t="shared" si="19"/>
        <v>0</v>
      </c>
      <c r="K200" s="299">
        <f t="shared" si="19"/>
        <v>7.12</v>
      </c>
      <c r="L200" s="300">
        <f t="shared" si="20"/>
        <v>720</v>
      </c>
      <c r="M200" s="281">
        <v>63</v>
      </c>
      <c r="N200" s="281">
        <v>1</v>
      </c>
      <c r="O200" s="302">
        <f t="shared" si="21"/>
        <v>63</v>
      </c>
      <c r="P200" s="302">
        <f t="shared" si="22"/>
        <v>45360</v>
      </c>
      <c r="Q200" s="302">
        <f t="shared" si="23"/>
        <v>45360</v>
      </c>
      <c r="R200" s="303">
        <f t="shared" si="24"/>
        <v>1</v>
      </c>
      <c r="S200" s="303">
        <v>0.9</v>
      </c>
    </row>
    <row r="201" spans="1:19" hidden="1">
      <c r="A201" s="287"/>
      <c r="B201" s="288"/>
      <c r="C201" s="288"/>
    </row>
    <row r="202" spans="1:19" s="309" customFormat="1" ht="26.25" hidden="1">
      <c r="A202" s="305"/>
      <c r="B202" s="306" t="s">
        <v>1180</v>
      </c>
      <c r="C202" s="306"/>
      <c r="D202" s="307">
        <f t="shared" ref="D202:K202" si="25">SUM(D3:D200)</f>
        <v>5.2680555555555557</v>
      </c>
      <c r="E202" s="307">
        <f t="shared" si="25"/>
        <v>23.329166666666666</v>
      </c>
      <c r="F202" s="307">
        <f t="shared" si="25"/>
        <v>1.8319444444444448</v>
      </c>
      <c r="G202" s="307">
        <f t="shared" si="25"/>
        <v>179.05138888888888</v>
      </c>
      <c r="H202" s="308">
        <f t="shared" si="25"/>
        <v>126.41000000000001</v>
      </c>
      <c r="I202" s="308">
        <f t="shared" si="25"/>
        <v>559.9</v>
      </c>
      <c r="J202" s="308">
        <f t="shared" si="25"/>
        <v>43.98</v>
      </c>
      <c r="K202" s="308">
        <f t="shared" si="25"/>
        <v>4297.2499999999991</v>
      </c>
      <c r="S202" s="316"/>
    </row>
    <row r="203" spans="1:19" ht="26.25">
      <c r="S203" s="316"/>
    </row>
    <row r="204" spans="1:19" ht="26.25" hidden="1">
      <c r="S204" s="316"/>
    </row>
    <row r="205" spans="1:19" s="316" customFormat="1" ht="26.25" hidden="1">
      <c r="A205" s="310" t="s">
        <v>1199</v>
      </c>
      <c r="B205" s="311" t="s">
        <v>1200</v>
      </c>
      <c r="C205" s="311"/>
      <c r="D205" s="312"/>
      <c r="E205" s="311" t="s">
        <v>1201</v>
      </c>
      <c r="F205" s="312"/>
      <c r="G205" s="312"/>
      <c r="H205" s="312"/>
      <c r="I205" s="312"/>
      <c r="J205" s="313"/>
      <c r="K205" s="314" t="s">
        <v>1202</v>
      </c>
      <c r="L205" s="313"/>
      <c r="M205" s="315">
        <f>SUM(P3:P117)</f>
        <v>6899202266.0486794</v>
      </c>
      <c r="N205" s="289"/>
    </row>
    <row r="206" spans="1:19" s="316" customFormat="1" ht="26.25" hidden="1">
      <c r="A206" s="317"/>
      <c r="B206" s="318" t="s">
        <v>1203</v>
      </c>
      <c r="C206" s="318"/>
      <c r="D206" s="319">
        <f>SUBTOTAL(3,B3:B117)</f>
        <v>115</v>
      </c>
      <c r="E206" s="319">
        <v>2</v>
      </c>
      <c r="F206" s="312"/>
      <c r="G206" s="312"/>
      <c r="H206" s="312"/>
      <c r="I206" s="312"/>
      <c r="J206" s="313"/>
      <c r="K206" s="320" t="s">
        <v>1204</v>
      </c>
      <c r="L206" s="313"/>
      <c r="M206" s="315">
        <f>SUM(Q3:Q117)</f>
        <v>6905799373.9451456</v>
      </c>
      <c r="N206" s="289"/>
    </row>
    <row r="207" spans="1:19" s="316" customFormat="1" ht="26.25" hidden="1">
      <c r="A207" s="317"/>
      <c r="B207" s="321" t="s">
        <v>1205</v>
      </c>
      <c r="C207" s="321"/>
      <c r="D207" s="322">
        <f>SUM(H3:H117)</f>
        <v>92.589999999999989</v>
      </c>
      <c r="E207" s="322">
        <f>SUM(H118:H119)</f>
        <v>1.18</v>
      </c>
      <c r="F207" s="312"/>
      <c r="G207" s="312"/>
      <c r="H207" s="312"/>
      <c r="I207" s="312"/>
      <c r="J207" s="323" t="s">
        <v>1206</v>
      </c>
      <c r="K207" s="317"/>
      <c r="L207" s="313"/>
      <c r="M207" s="324">
        <f>M205/M206</f>
        <v>0.99904470032515624</v>
      </c>
      <c r="N207" s="289"/>
    </row>
    <row r="208" spans="1:19" s="316" customFormat="1" ht="26.25" hidden="1">
      <c r="A208" s="317"/>
      <c r="B208" s="321" t="s">
        <v>1207</v>
      </c>
      <c r="C208" s="321"/>
      <c r="D208" s="322">
        <f>SUM(M3:M117)</f>
        <v>18170.507000000005</v>
      </c>
      <c r="E208" s="325">
        <f>SUM(M118:M119)</f>
        <v>257.36900000000003</v>
      </c>
      <c r="F208" s="312"/>
      <c r="G208" s="312"/>
      <c r="H208" s="312"/>
      <c r="I208" s="312"/>
      <c r="J208" s="313"/>
      <c r="K208" s="317"/>
      <c r="L208" s="313"/>
      <c r="M208" s="313"/>
      <c r="N208" s="289"/>
    </row>
    <row r="209" spans="1:14" s="316" customFormat="1" ht="26.25" hidden="1">
      <c r="A209" s="317"/>
      <c r="B209" s="311"/>
      <c r="C209" s="311"/>
      <c r="D209" s="312"/>
      <c r="E209" s="312"/>
      <c r="F209" s="312"/>
      <c r="G209" s="312"/>
      <c r="H209" s="312"/>
      <c r="I209" s="312"/>
      <c r="J209" s="313"/>
      <c r="K209" s="317"/>
      <c r="L209" s="313"/>
      <c r="M209" s="313"/>
      <c r="N209" s="289"/>
    </row>
    <row r="210" spans="1:14" s="316" customFormat="1" ht="26.25" hidden="1">
      <c r="A210" s="310" t="s">
        <v>1208</v>
      </c>
      <c r="B210" s="311" t="s">
        <v>1209</v>
      </c>
      <c r="C210" s="311"/>
      <c r="D210" s="312"/>
      <c r="E210" s="312"/>
      <c r="F210" s="312"/>
      <c r="G210" s="312"/>
      <c r="H210" s="312"/>
      <c r="I210" s="312"/>
      <c r="J210" s="313"/>
      <c r="K210" s="314" t="s">
        <v>1210</v>
      </c>
      <c r="L210" s="313"/>
      <c r="M210" s="315">
        <f>SUM(P120:P159)</f>
        <v>16145902.550000001</v>
      </c>
      <c r="N210" s="289"/>
    </row>
    <row r="211" spans="1:14" s="316" customFormat="1" ht="26.25" hidden="1">
      <c r="A211" s="317"/>
      <c r="B211" s="318" t="s">
        <v>1211</v>
      </c>
      <c r="C211" s="318"/>
      <c r="D211" s="319">
        <v>40</v>
      </c>
      <c r="E211" s="326"/>
      <c r="F211" s="312"/>
      <c r="G211" s="312"/>
      <c r="H211" s="312"/>
      <c r="I211" s="312"/>
      <c r="J211" s="313"/>
      <c r="K211" s="320" t="s">
        <v>1212</v>
      </c>
      <c r="L211" s="313"/>
      <c r="M211" s="315">
        <f>SUM(Q120:Q159)</f>
        <v>16164000</v>
      </c>
      <c r="N211" s="289"/>
    </row>
    <row r="212" spans="1:14" s="316" customFormat="1" ht="26.25" hidden="1">
      <c r="A212" s="317"/>
      <c r="B212" s="321" t="s">
        <v>1213</v>
      </c>
      <c r="C212" s="321"/>
      <c r="D212" s="322">
        <f>SUM(H120:H159)</f>
        <v>32.64</v>
      </c>
      <c r="E212" s="327"/>
      <c r="F212" s="312"/>
      <c r="G212" s="312"/>
      <c r="H212" s="312"/>
      <c r="I212" s="312"/>
      <c r="J212" s="340" t="s">
        <v>1214</v>
      </c>
      <c r="K212" s="317"/>
      <c r="L212" s="313"/>
      <c r="M212" s="324">
        <f>M210/M211</f>
        <v>0.99888038542439994</v>
      </c>
      <c r="N212" s="289"/>
    </row>
    <row r="213" spans="1:14" s="316" customFormat="1" ht="26.25" hidden="1">
      <c r="A213" s="317"/>
      <c r="B213" s="311"/>
      <c r="C213" s="311"/>
      <c r="D213" s="312"/>
      <c r="E213" s="328"/>
      <c r="F213" s="312"/>
      <c r="G213" s="312"/>
      <c r="H213" s="312"/>
      <c r="I213" s="312"/>
      <c r="J213" s="313"/>
      <c r="K213" s="317"/>
      <c r="L213" s="313"/>
      <c r="M213" s="313"/>
      <c r="N213" s="289"/>
    </row>
    <row r="214" spans="1:14" s="316" customFormat="1" ht="26.25" hidden="1">
      <c r="A214" s="310" t="s">
        <v>1215</v>
      </c>
      <c r="B214" s="311" t="s">
        <v>1216</v>
      </c>
      <c r="C214" s="311"/>
      <c r="D214" s="312"/>
      <c r="E214" s="328"/>
      <c r="F214" s="312"/>
      <c r="G214" s="312"/>
      <c r="H214" s="312"/>
      <c r="I214" s="312"/>
      <c r="J214" s="313"/>
      <c r="K214" s="314" t="s">
        <v>1217</v>
      </c>
      <c r="L214" s="313"/>
      <c r="M214" s="315">
        <f>SUM(P160:P200)</f>
        <v>3458880</v>
      </c>
      <c r="N214" s="289"/>
    </row>
    <row r="215" spans="1:14" s="316" customFormat="1" ht="26.25" hidden="1">
      <c r="A215" s="317"/>
      <c r="B215" s="318" t="s">
        <v>1218</v>
      </c>
      <c r="C215" s="318"/>
      <c r="D215" s="319">
        <v>41</v>
      </c>
      <c r="E215" s="326"/>
      <c r="F215" s="312"/>
      <c r="G215" s="312"/>
      <c r="H215" s="312"/>
      <c r="I215" s="312"/>
      <c r="J215" s="313"/>
      <c r="K215" s="320" t="s">
        <v>1219</v>
      </c>
      <c r="L215" s="313"/>
      <c r="M215" s="315">
        <f>SUM(Q160:Q200)</f>
        <v>3458880</v>
      </c>
      <c r="N215" s="289"/>
    </row>
    <row r="216" spans="1:14" s="316" customFormat="1" ht="26.25" hidden="1">
      <c r="A216" s="317"/>
      <c r="B216" s="321" t="s">
        <v>1220</v>
      </c>
      <c r="C216" s="321"/>
      <c r="D216" s="322">
        <f>SUM(H160:H200)</f>
        <v>0</v>
      </c>
      <c r="E216" s="327"/>
      <c r="F216" s="312"/>
      <c r="G216" s="312"/>
      <c r="H216" s="312"/>
      <c r="I216" s="312"/>
      <c r="J216" s="323" t="s">
        <v>1221</v>
      </c>
      <c r="K216" s="317"/>
      <c r="L216" s="313"/>
      <c r="M216" s="324">
        <f>M214/M215</f>
        <v>1</v>
      </c>
      <c r="N216" s="289"/>
    </row>
    <row r="217" spans="1:14" s="316" customFormat="1" ht="26.25" hidden="1">
      <c r="A217" s="317"/>
      <c r="B217" s="329"/>
      <c r="C217" s="329"/>
      <c r="D217" s="330"/>
      <c r="E217" s="312"/>
      <c r="F217" s="312"/>
      <c r="G217" s="312"/>
      <c r="H217" s="312"/>
      <c r="I217" s="312"/>
      <c r="J217" s="331"/>
      <c r="K217" s="312"/>
      <c r="L217" s="331"/>
      <c r="M217" s="331"/>
      <c r="N217" s="289"/>
    </row>
    <row r="218" spans="1:14" s="316" customFormat="1" ht="26.25" hidden="1">
      <c r="A218" s="332" t="s">
        <v>1222</v>
      </c>
      <c r="B218" s="333" t="s">
        <v>1223</v>
      </c>
      <c r="C218" s="333"/>
      <c r="D218" s="334"/>
      <c r="E218" s="335"/>
      <c r="F218" s="335"/>
      <c r="G218" s="335"/>
      <c r="H218" s="335"/>
      <c r="I218" s="335"/>
      <c r="J218" s="336"/>
      <c r="K218" s="335"/>
      <c r="L218" s="336"/>
      <c r="M218" s="337">
        <f>(D206*M207+D211*M212+D215*M216)/(D206+D211+D215)</f>
        <v>0.99921099976718852</v>
      </c>
      <c r="N218" s="289"/>
    </row>
    <row r="219" spans="1:14" s="316" customFormat="1" ht="26.25" hidden="1">
      <c r="A219" s="289"/>
      <c r="B219" s="279"/>
      <c r="C219" s="279"/>
      <c r="D219" s="338"/>
      <c r="E219" s="338"/>
      <c r="F219" s="338"/>
      <c r="G219" s="338"/>
      <c r="H219" s="338"/>
      <c r="I219" s="338"/>
      <c r="J219" s="338"/>
      <c r="K219" s="338"/>
      <c r="L219" s="338"/>
      <c r="M219" s="289"/>
      <c r="N219" s="289"/>
    </row>
    <row r="220" spans="1:14" s="316" customFormat="1" ht="26.25" hidden="1">
      <c r="A220" s="332" t="s">
        <v>1224</v>
      </c>
      <c r="B220" s="311" t="s">
        <v>1225</v>
      </c>
      <c r="C220" s="311"/>
      <c r="D220" s="338"/>
      <c r="E220" s="338"/>
      <c r="F220" s="338"/>
      <c r="G220" s="338"/>
      <c r="H220" s="338"/>
      <c r="I220" s="338"/>
      <c r="J220" s="338"/>
      <c r="K220" s="314" t="s">
        <v>1202</v>
      </c>
      <c r="L220" s="313"/>
      <c r="M220" s="315">
        <f>SUM(P118:P118)</f>
        <v>209341050.07500002</v>
      </c>
      <c r="N220" s="289"/>
    </row>
    <row r="221" spans="1:14" s="316" customFormat="1" ht="26.25" hidden="1">
      <c r="A221" s="332"/>
      <c r="B221" s="318" t="s">
        <v>1203</v>
      </c>
      <c r="C221" s="318"/>
      <c r="D221" s="319">
        <f>SUBTOTAL(3,B118:B118)</f>
        <v>1</v>
      </c>
      <c r="E221" s="338"/>
      <c r="F221" s="338"/>
      <c r="G221" s="338"/>
      <c r="H221" s="338"/>
      <c r="I221" s="338"/>
      <c r="J221" s="338"/>
      <c r="K221" s="320" t="s">
        <v>1204</v>
      </c>
      <c r="L221" s="313"/>
      <c r="M221" s="315">
        <f>SUM(Q118:Q118)</f>
        <v>209684700</v>
      </c>
      <c r="N221" s="289"/>
    </row>
    <row r="222" spans="1:14" s="316" customFormat="1" ht="26.25" hidden="1">
      <c r="A222" s="332"/>
      <c r="B222" s="321" t="s">
        <v>1205</v>
      </c>
      <c r="C222" s="321"/>
      <c r="D222" s="322">
        <f>SUM(H118:H118)</f>
        <v>1.18</v>
      </c>
      <c r="E222" s="338"/>
      <c r="F222" s="338"/>
      <c r="G222" s="338"/>
      <c r="H222" s="338"/>
      <c r="I222" s="338"/>
      <c r="J222" s="323" t="s">
        <v>1206</v>
      </c>
      <c r="K222" s="317"/>
      <c r="L222" s="313"/>
      <c r="M222" s="324">
        <f>M220/M221</f>
        <v>0.99836111111111114</v>
      </c>
      <c r="N222" s="289"/>
    </row>
    <row r="223" spans="1:14" s="316" customFormat="1" ht="26.25" hidden="1">
      <c r="A223" s="332"/>
      <c r="B223" s="321" t="s">
        <v>1207</v>
      </c>
      <c r="C223" s="321"/>
      <c r="D223" s="322">
        <f>SUM(M118:M118)</f>
        <v>129.435</v>
      </c>
      <c r="E223" s="338"/>
      <c r="F223" s="338"/>
      <c r="G223" s="338"/>
      <c r="H223" s="338"/>
      <c r="I223" s="338"/>
      <c r="J223" s="338"/>
      <c r="K223" s="338"/>
      <c r="L223" s="338"/>
      <c r="M223" s="289"/>
      <c r="N223" s="289"/>
    </row>
    <row r="224" spans="1:14" s="316" customFormat="1" ht="26.25" hidden="1">
      <c r="A224" s="332"/>
      <c r="B224" s="279"/>
      <c r="C224" s="279"/>
      <c r="D224" s="338"/>
      <c r="E224" s="338"/>
      <c r="F224" s="338"/>
      <c r="G224" s="338"/>
      <c r="H224" s="338"/>
      <c r="I224" s="338"/>
      <c r="J224" s="338"/>
      <c r="K224" s="338"/>
      <c r="L224" s="338"/>
      <c r="M224" s="289"/>
      <c r="N224" s="289"/>
    </row>
    <row r="225" spans="1:19" s="316" customFormat="1" ht="45.75" hidden="1">
      <c r="A225" s="332" t="s">
        <v>1226</v>
      </c>
      <c r="B225" s="339" t="s">
        <v>1227</v>
      </c>
      <c r="C225" s="339"/>
      <c r="D225" s="338"/>
      <c r="E225" s="338"/>
      <c r="F225" s="338"/>
      <c r="G225" s="338"/>
      <c r="H225" s="338"/>
      <c r="I225" s="338"/>
      <c r="J225" s="338"/>
      <c r="K225" s="314" t="s">
        <v>1202</v>
      </c>
      <c r="L225" s="313"/>
      <c r="M225" s="315">
        <f>SUM(P119:P119)</f>
        <v>207253080</v>
      </c>
      <c r="N225" s="289"/>
    </row>
    <row r="226" spans="1:19" s="316" customFormat="1" ht="26.25" hidden="1">
      <c r="A226" s="332"/>
      <c r="B226" s="318" t="s">
        <v>1203</v>
      </c>
      <c r="C226" s="318"/>
      <c r="D226" s="319">
        <f>SUBTOTAL(3,B119:B119)</f>
        <v>1</v>
      </c>
      <c r="E226" s="338"/>
      <c r="F226" s="338"/>
      <c r="G226" s="338"/>
      <c r="H226" s="338"/>
      <c r="I226" s="338"/>
      <c r="J226" s="338"/>
      <c r="K226" s="320" t="s">
        <v>1204</v>
      </c>
      <c r="L226" s="313"/>
      <c r="M226" s="315">
        <f>SUM(Q119:Q119)</f>
        <v>207253080</v>
      </c>
      <c r="N226" s="289"/>
    </row>
    <row r="227" spans="1:19" s="316" customFormat="1" ht="26.25" hidden="1">
      <c r="A227" s="332"/>
      <c r="B227" s="321" t="s">
        <v>1205</v>
      </c>
      <c r="C227" s="321"/>
      <c r="D227" s="322">
        <f>SUM(H119:H119)</f>
        <v>0</v>
      </c>
      <c r="E227" s="338"/>
      <c r="F227" s="338"/>
      <c r="G227" s="338"/>
      <c r="H227" s="338"/>
      <c r="I227" s="338"/>
      <c r="J227" s="323" t="s">
        <v>1206</v>
      </c>
      <c r="K227" s="317"/>
      <c r="L227" s="313"/>
      <c r="M227" s="324">
        <f>M225/M226</f>
        <v>1</v>
      </c>
      <c r="N227" s="289"/>
      <c r="S227"/>
    </row>
    <row r="228" spans="1:19" s="316" customFormat="1" ht="26.25" hidden="1">
      <c r="A228" s="332"/>
      <c r="B228" s="321" t="s">
        <v>1207</v>
      </c>
      <c r="C228" s="321"/>
      <c r="D228" s="322">
        <f>SUM(M119:M119)</f>
        <v>127.934</v>
      </c>
      <c r="E228" s="338"/>
      <c r="F228" s="338"/>
      <c r="G228" s="338"/>
      <c r="H228" s="338"/>
      <c r="I228" s="338"/>
      <c r="J228" s="338"/>
      <c r="K228" s="338"/>
      <c r="L228" s="338"/>
      <c r="M228" s="289"/>
      <c r="N228" s="289"/>
      <c r="S228"/>
    </row>
    <row r="229" spans="1:19" s="316" customFormat="1" ht="26.25">
      <c r="A229" s="289"/>
      <c r="B229" s="279"/>
      <c r="C229" s="279"/>
      <c r="D229" s="338"/>
      <c r="E229" s="338"/>
      <c r="F229" s="338"/>
      <c r="G229" s="338"/>
      <c r="S229"/>
    </row>
  </sheetData>
  <mergeCells count="1">
    <mergeCell ref="E1:F1"/>
  </mergeCells>
  <conditionalFormatting sqref="R3:R119">
    <cfRule type="cellIs" dxfId="218" priority="2" stopIfTrue="1" operator="lessThan">
      <formula>1</formula>
    </cfRule>
  </conditionalFormatting>
  <conditionalFormatting sqref="R120:R200">
    <cfRule type="cellIs" dxfId="217" priority="1" stopIfTrue="1" operator="lessThan">
      <formula>1</formula>
    </cfRule>
  </conditionalFormatting>
  <pageMargins left="0.7" right="0.7" top="0.75" bottom="0.75" header="0.3" footer="0.3"/>
  <pageSetup scale="37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4">
    <pageSetUpPr fitToPage="1"/>
  </sheetPr>
  <dimension ref="A1:T221"/>
  <sheetViews>
    <sheetView view="pageBreakPreview" topLeftCell="A9" zoomScale="40" zoomScaleNormal="40" zoomScaleSheetLayoutView="40" workbookViewId="0">
      <selection activeCell="A12" sqref="A12"/>
    </sheetView>
  </sheetViews>
  <sheetFormatPr defaultRowHeight="15"/>
  <cols>
    <col min="1" max="1" width="14.7109375" style="247" customWidth="1"/>
    <col min="2" max="2" width="20.140625" style="246" customWidth="1"/>
    <col min="3" max="3" width="85.5703125" style="245" customWidth="1"/>
    <col min="4" max="5" width="27.28515625" style="246" customWidth="1"/>
    <col min="6" max="6" width="24.7109375" style="246" customWidth="1"/>
    <col min="7" max="7" width="19.7109375" style="246" customWidth="1"/>
    <col min="8" max="8" width="23.140625" style="246" customWidth="1"/>
    <col min="9" max="9" width="23.28515625" style="246" customWidth="1"/>
    <col min="10" max="10" width="19.140625" style="244" customWidth="1"/>
    <col min="11" max="11" width="21.85546875" style="244" customWidth="1"/>
    <col min="12" max="12" width="23.42578125" style="244" customWidth="1"/>
    <col min="13" max="14" width="22.5703125" style="246" customWidth="1"/>
    <col min="15" max="16" width="22" style="246" customWidth="1"/>
    <col min="17" max="17" width="97.7109375" style="245" customWidth="1"/>
    <col min="18" max="18" width="28.5703125" style="244" customWidth="1"/>
    <col min="19" max="19" width="28.42578125" style="244" customWidth="1"/>
    <col min="20" max="16384" width="9.140625" style="244"/>
  </cols>
  <sheetData>
    <row r="1" spans="1:20" ht="45.75" customHeight="1">
      <c r="S1" s="343" t="s">
        <v>1247</v>
      </c>
      <c r="T1" s="360"/>
    </row>
    <row r="2" spans="1:20" ht="56.25" customHeight="1">
      <c r="A2" s="358" t="s">
        <v>441</v>
      </c>
      <c r="B2" s="359"/>
      <c r="C2" s="359"/>
      <c r="D2" s="361"/>
      <c r="E2" s="361"/>
      <c r="F2" s="359"/>
      <c r="G2" s="359"/>
      <c r="H2" s="359"/>
      <c r="I2" s="359"/>
      <c r="J2" s="359"/>
      <c r="K2" s="359"/>
      <c r="L2" s="359"/>
      <c r="M2" s="359"/>
      <c r="N2" s="359"/>
      <c r="O2" s="359"/>
      <c r="P2" s="359"/>
      <c r="Q2" s="359"/>
      <c r="R2" s="359"/>
      <c r="S2" s="343" t="s">
        <v>1248</v>
      </c>
      <c r="T2" s="360" t="s">
        <v>1249</v>
      </c>
    </row>
    <row r="3" spans="1:20" ht="56.25" customHeight="1">
      <c r="A3" s="358"/>
      <c r="B3" s="359"/>
      <c r="C3" s="359"/>
      <c r="D3" s="361"/>
      <c r="E3" s="361"/>
      <c r="F3" s="359"/>
      <c r="G3" s="359"/>
      <c r="H3" s="359"/>
      <c r="I3" s="359"/>
      <c r="J3" s="359"/>
      <c r="K3" s="359"/>
      <c r="L3" s="359"/>
      <c r="M3" s="359"/>
      <c r="N3" s="359"/>
      <c r="O3" s="359"/>
      <c r="P3" s="359"/>
      <c r="Q3" s="359"/>
      <c r="R3" s="359"/>
      <c r="S3" s="343" t="s">
        <v>1250</v>
      </c>
      <c r="T3" s="360" t="s">
        <v>1251</v>
      </c>
    </row>
    <row r="4" spans="1:20" s="350" customFormat="1" ht="67.5" customHeight="1">
      <c r="A4" s="344"/>
      <c r="B4" s="344"/>
      <c r="C4" s="345" t="s">
        <v>1234</v>
      </c>
      <c r="D4" s="362" t="s">
        <v>1235</v>
      </c>
      <c r="E4" s="346">
        <v>41804</v>
      </c>
      <c r="F4" s="347"/>
      <c r="G4" s="344"/>
      <c r="H4" s="347"/>
      <c r="I4" s="344"/>
      <c r="J4" s="469" t="s">
        <v>1236</v>
      </c>
      <c r="K4" s="470"/>
      <c r="L4" s="470"/>
      <c r="M4" s="470"/>
      <c r="N4" s="471"/>
      <c r="O4" s="348"/>
      <c r="P4" s="472" t="s">
        <v>1237</v>
      </c>
      <c r="Q4" s="344"/>
      <c r="R4" s="349"/>
      <c r="S4" s="343" t="s">
        <v>1222</v>
      </c>
      <c r="T4" s="360"/>
    </row>
    <row r="5" spans="1:20" s="350" customFormat="1" ht="94.5" customHeight="1">
      <c r="A5" s="351" t="s">
        <v>1060</v>
      </c>
      <c r="B5" s="352" t="s">
        <v>1238</v>
      </c>
      <c r="C5" s="353" t="s">
        <v>1239</v>
      </c>
      <c r="D5" s="353" t="s">
        <v>1232</v>
      </c>
      <c r="E5" s="353" t="s">
        <v>1233</v>
      </c>
      <c r="F5" s="354" t="s">
        <v>198</v>
      </c>
      <c r="G5" s="354" t="s">
        <v>199</v>
      </c>
      <c r="H5" s="354" t="s">
        <v>200</v>
      </c>
      <c r="I5" s="354" t="s">
        <v>201</v>
      </c>
      <c r="J5" s="355" t="s">
        <v>1243</v>
      </c>
      <c r="K5" s="355" t="s">
        <v>1244</v>
      </c>
      <c r="L5" s="355" t="s">
        <v>1245</v>
      </c>
      <c r="M5" s="355" t="s">
        <v>1246</v>
      </c>
      <c r="N5" s="356" t="s">
        <v>259</v>
      </c>
      <c r="O5" s="354" t="s">
        <v>259</v>
      </c>
      <c r="P5" s="473"/>
      <c r="Q5" s="353" t="s">
        <v>1240</v>
      </c>
      <c r="R5" s="353" t="s">
        <v>1241</v>
      </c>
      <c r="S5" s="357" t="s">
        <v>1242</v>
      </c>
    </row>
    <row r="6" spans="1:20" s="248" customFormat="1" ht="105.75" customHeight="1">
      <c r="A6" s="267">
        <v>1</v>
      </c>
      <c r="B6" s="268">
        <v>903002</v>
      </c>
      <c r="C6" s="269" t="s">
        <v>435</v>
      </c>
      <c r="D6" s="363" t="s">
        <v>1234</v>
      </c>
      <c r="E6" s="363">
        <v>1</v>
      </c>
      <c r="F6" s="252">
        <v>41699</v>
      </c>
      <c r="G6" s="253" t="s">
        <v>260</v>
      </c>
      <c r="H6" s="252">
        <v>41820</v>
      </c>
      <c r="I6" s="253" t="s">
        <v>287</v>
      </c>
      <c r="J6" s="364">
        <f t="shared" ref="J6:J11" si="0">IF($N6="L",IF(MONTH($E$4)+1=MONTH($H6),TEXT(EOMONTH($E$4,0),"DD-MMM-YY"),$H6) - IF(MONTH($E$4)-1=MONTH($F6),TEXT(EOMONTH($E$4,-1)+1,"DD-MMM-YY"),$F6) + IF(MONTH($E$4)+1=MONTH($H6),"24:00",$I6) - IF(MONTH($E$4)-1=MONTH($F6),"00:00",$G6) + IF($E6&gt;=2,TIME(12,0,0),TIME(0,0,0)),0)</f>
        <v>0</v>
      </c>
      <c r="K6" s="364">
        <f t="shared" ref="K6:K11" si="1">IF($N6="O",IF(MONTH($E$4)+1=MONTH($H6),TEXT(EOMONTH($E$4,0),"DD-MMM-YY"),$H6) - IF(MONTH($E$4)-1=MONTH($F6),TEXT(EOMONTH($E$4,-1)+1,"DD-MMM-YY"),$F6) + IF(MONTH($E$4)+1=MONTH($H6),"24:00",$I6) - IF(MONTH($E$4)-1=MONTH($F6),"00:00",$G6) + IF($E6&gt;=2,TIME(12,0,0),TIME(0,0,0)),0)</f>
        <v>0</v>
      </c>
      <c r="L6" s="364">
        <f t="shared" ref="L6:L11" si="2">IF($N6="S",IF(MONTH($E$4)+1=MONTH($H6),TEXT(EOMONTH($E$4,0),"DD-MMM-YY"),$H6) - IF(MONTH($E$4)-1=MONTH($F6),TEXT(EOMONTH($E$4,-1)+1,"DD-MMM-YY"),$F6) + IF(MONTH($E$4)+1=MONTH($H6),"24:00",$I6) - IF(MONTH($E$4)-1=MONTH($F6),"00:00",$G6) + IF($E6&gt;=2,TIME(12,0,0),TIME(0,0,0)),0)</f>
        <v>0</v>
      </c>
      <c r="M6" s="270">
        <v>29.668055555555554</v>
      </c>
      <c r="N6" s="270" t="s">
        <v>1222</v>
      </c>
      <c r="O6" s="271" t="s">
        <v>10</v>
      </c>
      <c r="P6" s="271" t="s">
        <v>1251</v>
      </c>
      <c r="Q6" s="272" t="s">
        <v>437</v>
      </c>
      <c r="R6" s="271" t="s">
        <v>261</v>
      </c>
      <c r="S6" s="271" t="s">
        <v>836</v>
      </c>
    </row>
    <row r="7" spans="1:20" s="248" customFormat="1" ht="113.25" customHeight="1">
      <c r="A7" s="249">
        <v>2</v>
      </c>
      <c r="B7" s="264">
        <v>904082</v>
      </c>
      <c r="C7" s="251" t="s">
        <v>436</v>
      </c>
      <c r="D7" s="363" t="s">
        <v>1234</v>
      </c>
      <c r="E7" s="363">
        <v>1</v>
      </c>
      <c r="F7" s="252">
        <v>41749</v>
      </c>
      <c r="G7" s="253" t="s">
        <v>263</v>
      </c>
      <c r="H7" s="274"/>
      <c r="I7" s="275"/>
      <c r="J7" s="364">
        <f t="shared" si="0"/>
        <v>0</v>
      </c>
      <c r="K7" s="364">
        <f t="shared" si="1"/>
        <v>0</v>
      </c>
      <c r="L7" s="364">
        <f t="shared" si="2"/>
        <v>0</v>
      </c>
      <c r="M7" s="254">
        <v>30</v>
      </c>
      <c r="N7" s="270" t="s">
        <v>1222</v>
      </c>
      <c r="O7" s="250" t="s">
        <v>10</v>
      </c>
      <c r="P7" s="271" t="s">
        <v>1251</v>
      </c>
      <c r="Q7" s="265" t="s">
        <v>437</v>
      </c>
      <c r="R7" s="250" t="s">
        <v>264</v>
      </c>
      <c r="S7" s="255"/>
    </row>
    <row r="8" spans="1:20" s="248" customFormat="1" ht="81" customHeight="1">
      <c r="A8" s="249">
        <v>3</v>
      </c>
      <c r="B8" s="264">
        <v>905164</v>
      </c>
      <c r="C8" s="251" t="s">
        <v>224</v>
      </c>
      <c r="D8" s="363" t="s">
        <v>1234</v>
      </c>
      <c r="E8" s="363">
        <v>1</v>
      </c>
      <c r="F8" s="256">
        <v>41785</v>
      </c>
      <c r="G8" s="257" t="s">
        <v>266</v>
      </c>
      <c r="H8" s="256">
        <v>41791</v>
      </c>
      <c r="I8" s="258" t="s">
        <v>268</v>
      </c>
      <c r="J8" s="364">
        <f t="shared" si="0"/>
        <v>0</v>
      </c>
      <c r="K8" s="364">
        <f t="shared" si="1"/>
        <v>0</v>
      </c>
      <c r="L8" s="364">
        <f t="shared" si="2"/>
        <v>0</v>
      </c>
      <c r="M8" s="364">
        <f t="shared" ref="M8:M11" si="3">IF($N8="D",IF(MONTH($E$4)+1=MONTH($H8),TEXT(EOMONTH($E$4,0),"DD-MMM-YY"),$H8) - IF(MONTH($E$4)-1=MONTH($F8),TEXT(EOMONTH($E$4,-1)+1,"DD-MMM-YY"),$F8) + IF(MONTH($E$4)+1=MONTH($H8),"24:00",$I8) - IF(MONTH($E$4)-1=MONTH($F8),"00:00",$G8) + IF($E8&gt;=2,TIME(12,0,0),TIME(0,0,0)),0)</f>
        <v>0.3972222222222222</v>
      </c>
      <c r="N8" s="270" t="s">
        <v>1222</v>
      </c>
      <c r="O8" s="260" t="s">
        <v>4</v>
      </c>
      <c r="P8" s="271" t="s">
        <v>1251</v>
      </c>
      <c r="Q8" s="251" t="s">
        <v>438</v>
      </c>
      <c r="R8" s="250" t="s">
        <v>269</v>
      </c>
      <c r="S8" s="255" t="s">
        <v>274</v>
      </c>
    </row>
    <row r="9" spans="1:20" s="248" customFormat="1" ht="82.5" customHeight="1">
      <c r="A9" s="249">
        <v>4</v>
      </c>
      <c r="B9" s="264">
        <v>905183</v>
      </c>
      <c r="C9" s="251" t="s">
        <v>222</v>
      </c>
      <c r="D9" s="363" t="s">
        <v>1234</v>
      </c>
      <c r="E9" s="363">
        <v>1</v>
      </c>
      <c r="F9" s="256">
        <v>41788</v>
      </c>
      <c r="G9" s="258" t="s">
        <v>267</v>
      </c>
      <c r="H9" s="256">
        <v>41792</v>
      </c>
      <c r="I9" s="258" t="s">
        <v>410</v>
      </c>
      <c r="J9" s="364">
        <f t="shared" si="0"/>
        <v>0</v>
      </c>
      <c r="K9" s="364">
        <f t="shared" si="1"/>
        <v>0</v>
      </c>
      <c r="L9" s="364">
        <f t="shared" si="2"/>
        <v>0</v>
      </c>
      <c r="M9" s="364">
        <f t="shared" si="3"/>
        <v>1.8430555555555554</v>
      </c>
      <c r="N9" s="270" t="s">
        <v>1222</v>
      </c>
      <c r="O9" s="260" t="s">
        <v>23</v>
      </c>
      <c r="P9" s="271" t="s">
        <v>1251</v>
      </c>
      <c r="Q9" s="251" t="s">
        <v>270</v>
      </c>
      <c r="R9" s="250" t="s">
        <v>271</v>
      </c>
      <c r="S9" s="255" t="s">
        <v>411</v>
      </c>
    </row>
    <row r="10" spans="1:20" s="248" customFormat="1" ht="75.75" customHeight="1">
      <c r="A10" s="249">
        <v>5</v>
      </c>
      <c r="B10" s="264">
        <v>905187</v>
      </c>
      <c r="C10" s="251" t="s">
        <v>262</v>
      </c>
      <c r="D10" s="363" t="s">
        <v>1234</v>
      </c>
      <c r="E10" s="363">
        <v>1</v>
      </c>
      <c r="F10" s="256">
        <v>41788</v>
      </c>
      <c r="G10" s="258" t="s">
        <v>272</v>
      </c>
      <c r="H10" s="256">
        <v>41791</v>
      </c>
      <c r="I10" s="258" t="s">
        <v>275</v>
      </c>
      <c r="J10" s="364">
        <f t="shared" si="0"/>
        <v>0</v>
      </c>
      <c r="K10" s="364">
        <f t="shared" si="1"/>
        <v>0</v>
      </c>
      <c r="L10" s="364">
        <f t="shared" si="2"/>
        <v>0</v>
      </c>
      <c r="M10" s="364">
        <f t="shared" si="3"/>
        <v>0.72777777777777775</v>
      </c>
      <c r="N10" s="270" t="s">
        <v>1222</v>
      </c>
      <c r="O10" s="260" t="s">
        <v>22</v>
      </c>
      <c r="P10" s="271" t="s">
        <v>1251</v>
      </c>
      <c r="Q10" s="273" t="s">
        <v>451</v>
      </c>
      <c r="R10" s="250" t="s">
        <v>273</v>
      </c>
      <c r="S10" s="255" t="s">
        <v>276</v>
      </c>
    </row>
    <row r="11" spans="1:20" s="248" customFormat="1" ht="77.25" customHeight="1">
      <c r="A11" s="249">
        <v>6</v>
      </c>
      <c r="B11" s="250">
        <v>906001</v>
      </c>
      <c r="C11" s="251" t="s">
        <v>462</v>
      </c>
      <c r="D11" s="363" t="s">
        <v>1234</v>
      </c>
      <c r="E11" s="363">
        <v>1</v>
      </c>
      <c r="F11" s="256">
        <v>41791</v>
      </c>
      <c r="G11" s="258" t="s">
        <v>277</v>
      </c>
      <c r="H11" s="256">
        <v>41791</v>
      </c>
      <c r="I11" s="258" t="s">
        <v>278</v>
      </c>
      <c r="J11" s="364">
        <f t="shared" si="0"/>
        <v>0</v>
      </c>
      <c r="K11" s="364">
        <f t="shared" si="1"/>
        <v>0</v>
      </c>
      <c r="L11" s="364">
        <f t="shared" si="2"/>
        <v>0.1034722222222223</v>
      </c>
      <c r="M11" s="364">
        <f t="shared" si="3"/>
        <v>0</v>
      </c>
      <c r="N11" s="270" t="s">
        <v>1250</v>
      </c>
      <c r="O11" s="260" t="s">
        <v>7</v>
      </c>
      <c r="P11" s="271" t="s">
        <v>1251</v>
      </c>
      <c r="Q11" s="251" t="s">
        <v>463</v>
      </c>
      <c r="R11" s="250"/>
      <c r="S11" s="255" t="s">
        <v>279</v>
      </c>
    </row>
    <row r="12" spans="1:20" s="248" customFormat="1" ht="127.5" customHeight="1">
      <c r="A12" s="249">
        <v>7</v>
      </c>
      <c r="B12" s="250">
        <v>906002</v>
      </c>
      <c r="C12" s="251" t="s">
        <v>224</v>
      </c>
      <c r="D12" s="363" t="s">
        <v>1234</v>
      </c>
      <c r="E12" s="363">
        <v>1</v>
      </c>
      <c r="F12" s="256">
        <v>41791</v>
      </c>
      <c r="G12" s="258" t="s">
        <v>265</v>
      </c>
      <c r="H12" s="256">
        <v>41799</v>
      </c>
      <c r="I12" s="258" t="s">
        <v>422</v>
      </c>
      <c r="J12" s="364">
        <f t="shared" ref="J12:J215" si="4">IF($N12="L",IF(MONTH($E$4)+1=MONTH($H12),TEXT(EOMONTH($E$4,0),"DD-MMM-YY"),$H12) - IF(MONTH($E$4)-1=MONTH($F12),TEXT(EOMONTH($E$4,-1)+1,"DD-MMM-YY"),$F12) + IF(MONTH($E$4)+1=MONTH($H12),"24:00",$I12) - IF(MONTH($E$4)-1=MONTH($F12),"00:00",$G12) + IF($E12&gt;=2,TIME(12,0,0),TIME(0,0,0)),0)</f>
        <v>0</v>
      </c>
      <c r="K12" s="364">
        <f t="shared" ref="K12:K215" si="5">IF($N12="O",IF(MONTH($E$4)+1=MONTH($H12),TEXT(EOMONTH($E$4,0),"DD-MMM-YY"),$H12) - IF(MONTH($E$4)-1=MONTH($F12),TEXT(EOMONTH($E$4,-1)+1,"DD-MMM-YY"),$F12) + IF(MONTH($E$4)+1=MONTH($H12),"24:00",$I12) - IF(MONTH($E$4)-1=MONTH($F12),"00:00",$G12) + IF($E12&gt;=2,TIME(12,0,0),TIME(0,0,0)),0)</f>
        <v>7.6965277777777779</v>
      </c>
      <c r="L12" s="364">
        <f t="shared" ref="L12:L215" si="6">IF($N12="S",IF(MONTH($E$4)+1=MONTH($H12),TEXT(EOMONTH($E$4,0),"DD-MMM-YY"),$H12) - IF(MONTH($E$4)-1=MONTH($F12),TEXT(EOMONTH($E$4,-1)+1,"DD-MMM-YY"),$F12) + IF(MONTH($E$4)+1=MONTH($H12),"24:00",$I12) - IF(MONTH($E$4)-1=MONTH($F12),"00:00",$G12) + IF($E12&gt;=2,TIME(12,0,0),TIME(0,0,0)),0)</f>
        <v>0</v>
      </c>
      <c r="M12" s="364">
        <f t="shared" ref="M12:M214" si="7">IF($N12="D",IF(MONTH($E$4)+1=MONTH($H12),TEXT(EOMONTH($E$4,0),"DD-MMM-YY"),$H12) - IF(MONTH($E$4)-1=MONTH($F12),TEXT(EOMONTH($E$4,-1)+1,"DD-MMM-YY"),$F12) + IF(MONTH($E$4)+1=MONTH($H12),"24:00",$I12) - IF(MONTH($E$4)-1=MONTH($F12),"00:00",$G12) + IF($E12&gt;=2,TIME(12,0,0),TIME(0,0,0)),0)</f>
        <v>0</v>
      </c>
      <c r="N12" s="270" t="s">
        <v>1248</v>
      </c>
      <c r="O12" s="260" t="s">
        <v>5</v>
      </c>
      <c r="P12" s="271" t="s">
        <v>1251</v>
      </c>
      <c r="Q12" s="251" t="s">
        <v>1190</v>
      </c>
      <c r="R12" s="250"/>
      <c r="S12" s="255" t="s">
        <v>423</v>
      </c>
    </row>
    <row r="13" spans="1:20" s="248" customFormat="1" ht="79.5" customHeight="1">
      <c r="A13" s="249">
        <v>8</v>
      </c>
      <c r="B13" s="250">
        <v>906003</v>
      </c>
      <c r="C13" s="251" t="s">
        <v>462</v>
      </c>
      <c r="D13" s="363" t="s">
        <v>1234</v>
      </c>
      <c r="E13" s="363">
        <v>1</v>
      </c>
      <c r="F13" s="256">
        <v>41791</v>
      </c>
      <c r="G13" s="258" t="s">
        <v>280</v>
      </c>
      <c r="H13" s="256">
        <v>41791</v>
      </c>
      <c r="I13" s="258" t="s">
        <v>280</v>
      </c>
      <c r="J13" s="364">
        <f>IF($N13="L",IF(MONTH($E$4)+1=MONTH($H13),TEXT(EOMONTH($E$4,0),"DD-MMM-YY"),$H13) - IF(MONTH($E$4)-1=MONTH($F13),TEXT(EOMONTH($E$4,-1)+1,"DD-MMM-YY"),$F13) + IF(MONTH($E$4)+1=MONTH($H13),"24:00",$I13) - IF(MONTH($E$4)-1=MONTH($F13),"00:00",$G13) + IF($E13&gt;=2,TIME(12,0,0),TIME(0,0,0)),0)</f>
        <v>0</v>
      </c>
      <c r="K13" s="364">
        <f t="shared" si="5"/>
        <v>0</v>
      </c>
      <c r="L13" s="364">
        <f t="shared" si="6"/>
        <v>0</v>
      </c>
      <c r="M13" s="364">
        <f t="shared" si="7"/>
        <v>0</v>
      </c>
      <c r="N13" s="270" t="s">
        <v>1247</v>
      </c>
      <c r="O13" s="260" t="s">
        <v>21</v>
      </c>
      <c r="P13" s="271" t="s">
        <v>1251</v>
      </c>
      <c r="Q13" s="251" t="s">
        <v>439</v>
      </c>
      <c r="R13" s="250"/>
      <c r="S13" s="255"/>
    </row>
    <row r="14" spans="1:20" s="248" customFormat="1" ht="84.75" customHeight="1">
      <c r="A14" s="249">
        <v>9</v>
      </c>
      <c r="B14" s="250">
        <v>906004</v>
      </c>
      <c r="C14" s="251" t="s">
        <v>310</v>
      </c>
      <c r="D14" s="363" t="s">
        <v>1234</v>
      </c>
      <c r="E14" s="363">
        <v>1</v>
      </c>
      <c r="F14" s="256">
        <v>41792</v>
      </c>
      <c r="G14" s="258" t="s">
        <v>281</v>
      </c>
      <c r="H14" s="256">
        <v>41792</v>
      </c>
      <c r="I14" s="258" t="s">
        <v>282</v>
      </c>
      <c r="J14" s="364">
        <f t="shared" si="4"/>
        <v>0</v>
      </c>
      <c r="K14" s="364">
        <f t="shared" si="5"/>
        <v>0</v>
      </c>
      <c r="L14" s="364">
        <f t="shared" si="6"/>
        <v>0</v>
      </c>
      <c r="M14" s="364">
        <f t="shared" si="7"/>
        <v>0.40555555555555561</v>
      </c>
      <c r="N14" s="270" t="s">
        <v>1222</v>
      </c>
      <c r="O14" s="260" t="s">
        <v>22</v>
      </c>
      <c r="P14" s="271" t="s">
        <v>1251</v>
      </c>
      <c r="Q14" s="273" t="s">
        <v>451</v>
      </c>
      <c r="R14" s="250" t="s">
        <v>424</v>
      </c>
      <c r="S14" s="255" t="s">
        <v>425</v>
      </c>
    </row>
    <row r="15" spans="1:20" s="248" customFormat="1" ht="81" customHeight="1">
      <c r="A15" s="249">
        <v>10</v>
      </c>
      <c r="B15" s="250">
        <v>906005</v>
      </c>
      <c r="C15" s="251" t="s">
        <v>452</v>
      </c>
      <c r="D15" s="363" t="s">
        <v>1234</v>
      </c>
      <c r="E15" s="363">
        <v>1</v>
      </c>
      <c r="F15" s="256">
        <v>41792</v>
      </c>
      <c r="G15" s="258" t="s">
        <v>283</v>
      </c>
      <c r="H15" s="256">
        <v>41792</v>
      </c>
      <c r="I15" s="258" t="s">
        <v>284</v>
      </c>
      <c r="J15" s="364">
        <f t="shared" si="4"/>
        <v>0.28125000000000006</v>
      </c>
      <c r="K15" s="364">
        <f t="shared" si="5"/>
        <v>0</v>
      </c>
      <c r="L15" s="364">
        <f t="shared" si="6"/>
        <v>0</v>
      </c>
      <c r="M15" s="364">
        <f t="shared" si="7"/>
        <v>0</v>
      </c>
      <c r="N15" s="270" t="s">
        <v>1247</v>
      </c>
      <c r="O15" s="260" t="s">
        <v>1</v>
      </c>
      <c r="P15" s="271" t="s">
        <v>1251</v>
      </c>
      <c r="Q15" s="265" t="s">
        <v>465</v>
      </c>
      <c r="R15" s="250" t="s">
        <v>426</v>
      </c>
      <c r="S15" s="255" t="s">
        <v>427</v>
      </c>
    </row>
    <row r="16" spans="1:20" s="248" customFormat="1" ht="79.5" customHeight="1">
      <c r="A16" s="249">
        <v>11</v>
      </c>
      <c r="B16" s="250">
        <v>906006</v>
      </c>
      <c r="C16" s="251" t="s">
        <v>453</v>
      </c>
      <c r="D16" s="363" t="s">
        <v>1234</v>
      </c>
      <c r="E16" s="363">
        <v>1</v>
      </c>
      <c r="F16" s="256">
        <v>41792</v>
      </c>
      <c r="G16" s="258" t="s">
        <v>285</v>
      </c>
      <c r="H16" s="256">
        <v>41792</v>
      </c>
      <c r="I16" s="258" t="s">
        <v>286</v>
      </c>
      <c r="J16" s="364">
        <f t="shared" si="4"/>
        <v>0</v>
      </c>
      <c r="K16" s="364">
        <f t="shared" si="5"/>
        <v>0</v>
      </c>
      <c r="L16" s="364">
        <f t="shared" si="6"/>
        <v>0</v>
      </c>
      <c r="M16" s="364">
        <f t="shared" si="7"/>
        <v>0.37500000000000006</v>
      </c>
      <c r="N16" s="270" t="s">
        <v>1222</v>
      </c>
      <c r="O16" s="260" t="s">
        <v>10</v>
      </c>
      <c r="P16" s="271" t="s">
        <v>1251</v>
      </c>
      <c r="Q16" s="251" t="s">
        <v>440</v>
      </c>
      <c r="R16" s="250" t="s">
        <v>428</v>
      </c>
      <c r="S16" s="255" t="s">
        <v>429</v>
      </c>
    </row>
    <row r="17" spans="1:19" s="248" customFormat="1" ht="102.75" customHeight="1">
      <c r="A17" s="249">
        <v>12</v>
      </c>
      <c r="B17" s="250">
        <v>906007</v>
      </c>
      <c r="C17" s="251" t="s">
        <v>420</v>
      </c>
      <c r="D17" s="363" t="s">
        <v>1234</v>
      </c>
      <c r="E17" s="363">
        <v>1</v>
      </c>
      <c r="F17" s="256">
        <v>41792</v>
      </c>
      <c r="G17" s="258" t="s">
        <v>287</v>
      </c>
      <c r="H17" s="256">
        <v>41792</v>
      </c>
      <c r="I17" s="258" t="s">
        <v>287</v>
      </c>
      <c r="J17" s="364">
        <f t="shared" si="4"/>
        <v>0</v>
      </c>
      <c r="K17" s="364">
        <f t="shared" si="5"/>
        <v>0</v>
      </c>
      <c r="L17" s="364">
        <f t="shared" si="6"/>
        <v>0</v>
      </c>
      <c r="M17" s="364">
        <f t="shared" si="7"/>
        <v>0</v>
      </c>
      <c r="N17" s="270" t="s">
        <v>1247</v>
      </c>
      <c r="O17" s="260" t="s">
        <v>21</v>
      </c>
      <c r="P17" s="271" t="s">
        <v>1251</v>
      </c>
      <c r="Q17" s="251" t="s">
        <v>442</v>
      </c>
      <c r="R17" s="250"/>
      <c r="S17" s="255"/>
    </row>
    <row r="18" spans="1:19" s="248" customFormat="1" ht="116.25" customHeight="1">
      <c r="A18" s="249">
        <v>13</v>
      </c>
      <c r="B18" s="250">
        <v>906008</v>
      </c>
      <c r="C18" s="251" t="s">
        <v>421</v>
      </c>
      <c r="D18" s="363" t="s">
        <v>1234</v>
      </c>
      <c r="E18" s="363">
        <v>1</v>
      </c>
      <c r="F18" s="256">
        <v>41792</v>
      </c>
      <c r="G18" s="258" t="s">
        <v>288</v>
      </c>
      <c r="H18" s="256">
        <v>41792</v>
      </c>
      <c r="I18" s="258" t="s">
        <v>288</v>
      </c>
      <c r="J18" s="364">
        <f t="shared" si="4"/>
        <v>0</v>
      </c>
      <c r="K18" s="364">
        <f t="shared" si="5"/>
        <v>0</v>
      </c>
      <c r="L18" s="364">
        <f t="shared" si="6"/>
        <v>0</v>
      </c>
      <c r="M18" s="364">
        <f t="shared" si="7"/>
        <v>0</v>
      </c>
      <c r="N18" s="270" t="s">
        <v>1247</v>
      </c>
      <c r="O18" s="260" t="s">
        <v>21</v>
      </c>
      <c r="P18" s="271" t="s">
        <v>1251</v>
      </c>
      <c r="Q18" s="251" t="s">
        <v>404</v>
      </c>
      <c r="R18" s="250"/>
      <c r="S18" s="255"/>
    </row>
    <row r="19" spans="1:19" s="248" customFormat="1" ht="92.25" customHeight="1">
      <c r="A19" s="249">
        <v>14</v>
      </c>
      <c r="B19" s="250">
        <v>906009</v>
      </c>
      <c r="C19" s="251" t="s">
        <v>421</v>
      </c>
      <c r="D19" s="363" t="s">
        <v>1234</v>
      </c>
      <c r="E19" s="363">
        <v>1</v>
      </c>
      <c r="F19" s="256">
        <v>41792</v>
      </c>
      <c r="G19" s="258" t="s">
        <v>288</v>
      </c>
      <c r="H19" s="256">
        <v>41792</v>
      </c>
      <c r="I19" s="258" t="s">
        <v>289</v>
      </c>
      <c r="J19" s="364">
        <f t="shared" si="4"/>
        <v>0</v>
      </c>
      <c r="K19" s="364">
        <f t="shared" si="5"/>
        <v>2.0138888888888928E-2</v>
      </c>
      <c r="L19" s="364">
        <f t="shared" si="6"/>
        <v>0</v>
      </c>
      <c r="M19" s="364">
        <f t="shared" si="7"/>
        <v>0</v>
      </c>
      <c r="N19" s="270" t="s">
        <v>1248</v>
      </c>
      <c r="O19" s="260" t="s">
        <v>5</v>
      </c>
      <c r="P19" s="271" t="s">
        <v>1251</v>
      </c>
      <c r="Q19" s="265" t="s">
        <v>459</v>
      </c>
      <c r="R19" s="250"/>
      <c r="S19" s="255" t="s">
        <v>430</v>
      </c>
    </row>
    <row r="20" spans="1:19" s="248" customFormat="1" ht="72.75" customHeight="1">
      <c r="A20" s="249">
        <v>15</v>
      </c>
      <c r="B20" s="250">
        <v>906010</v>
      </c>
      <c r="C20" s="251" t="s">
        <v>401</v>
      </c>
      <c r="D20" s="363" t="s">
        <v>1234</v>
      </c>
      <c r="E20" s="363">
        <v>1</v>
      </c>
      <c r="F20" s="256">
        <v>41792</v>
      </c>
      <c r="G20" s="258" t="s">
        <v>290</v>
      </c>
      <c r="H20" s="256">
        <v>41792</v>
      </c>
      <c r="I20" s="258" t="s">
        <v>291</v>
      </c>
      <c r="J20" s="364">
        <f t="shared" si="4"/>
        <v>7.7777777777777724E-2</v>
      </c>
      <c r="K20" s="364">
        <f t="shared" si="5"/>
        <v>0</v>
      </c>
      <c r="L20" s="364">
        <f t="shared" si="6"/>
        <v>0</v>
      </c>
      <c r="M20" s="364">
        <f t="shared" si="7"/>
        <v>0</v>
      </c>
      <c r="N20" s="270" t="s">
        <v>1247</v>
      </c>
      <c r="O20" s="260" t="s">
        <v>9</v>
      </c>
      <c r="P20" s="271" t="s">
        <v>1251</v>
      </c>
      <c r="Q20" s="251" t="s">
        <v>443</v>
      </c>
      <c r="R20" s="250"/>
      <c r="S20" s="255" t="s">
        <v>431</v>
      </c>
    </row>
    <row r="21" spans="1:19" s="248" customFormat="1" ht="139.5" customHeight="1">
      <c r="A21" s="249">
        <v>16</v>
      </c>
      <c r="B21" s="250">
        <v>906011</v>
      </c>
      <c r="C21" s="251" t="s">
        <v>461</v>
      </c>
      <c r="D21" s="363" t="s">
        <v>1234</v>
      </c>
      <c r="E21" s="363">
        <v>1</v>
      </c>
      <c r="F21" s="256">
        <v>41792</v>
      </c>
      <c r="G21" s="258" t="s">
        <v>292</v>
      </c>
      <c r="H21" s="256">
        <v>41792</v>
      </c>
      <c r="I21" s="258" t="s">
        <v>292</v>
      </c>
      <c r="J21" s="364">
        <f t="shared" si="4"/>
        <v>0</v>
      </c>
      <c r="K21" s="364">
        <f t="shared" si="5"/>
        <v>0</v>
      </c>
      <c r="L21" s="364">
        <f t="shared" si="6"/>
        <v>0</v>
      </c>
      <c r="M21" s="364">
        <f t="shared" si="7"/>
        <v>0</v>
      </c>
      <c r="N21" s="270" t="s">
        <v>1248</v>
      </c>
      <c r="O21" s="260" t="s">
        <v>5</v>
      </c>
      <c r="P21" s="271" t="s">
        <v>1251</v>
      </c>
      <c r="Q21" s="251" t="s">
        <v>444</v>
      </c>
      <c r="R21" s="250"/>
      <c r="S21" s="255"/>
    </row>
    <row r="22" spans="1:19" s="248" customFormat="1" ht="97.5" customHeight="1">
      <c r="A22" s="249">
        <v>17</v>
      </c>
      <c r="B22" s="250">
        <v>906012</v>
      </c>
      <c r="C22" s="251" t="s">
        <v>460</v>
      </c>
      <c r="D22" s="363" t="s">
        <v>1234</v>
      </c>
      <c r="E22" s="363">
        <v>1</v>
      </c>
      <c r="F22" s="256">
        <v>41792</v>
      </c>
      <c r="G22" s="258" t="s">
        <v>293</v>
      </c>
      <c r="H22" s="256">
        <v>41792</v>
      </c>
      <c r="I22" s="258" t="s">
        <v>294</v>
      </c>
      <c r="J22" s="364">
        <f t="shared" si="4"/>
        <v>6.4583333333333326E-2</v>
      </c>
      <c r="K22" s="364">
        <f t="shared" si="5"/>
        <v>0</v>
      </c>
      <c r="L22" s="364">
        <f t="shared" si="6"/>
        <v>0</v>
      </c>
      <c r="M22" s="364">
        <f t="shared" si="7"/>
        <v>0</v>
      </c>
      <c r="N22" s="270" t="s">
        <v>1247</v>
      </c>
      <c r="O22" s="260" t="s">
        <v>11</v>
      </c>
      <c r="P22" s="271" t="s">
        <v>1251</v>
      </c>
      <c r="Q22" s="251" t="s">
        <v>445</v>
      </c>
      <c r="R22" s="250" t="s">
        <v>432</v>
      </c>
      <c r="S22" s="255" t="s">
        <v>433</v>
      </c>
    </row>
    <row r="23" spans="1:19" s="248" customFormat="1" ht="126.75" customHeight="1">
      <c r="A23" s="249">
        <v>18</v>
      </c>
      <c r="B23" s="250">
        <v>906013</v>
      </c>
      <c r="C23" s="251" t="s">
        <v>461</v>
      </c>
      <c r="D23" s="363" t="s">
        <v>1234</v>
      </c>
      <c r="E23" s="363">
        <v>1</v>
      </c>
      <c r="F23" s="256">
        <v>41792</v>
      </c>
      <c r="G23" s="258" t="s">
        <v>295</v>
      </c>
      <c r="H23" s="256">
        <v>41799</v>
      </c>
      <c r="I23" s="258" t="s">
        <v>412</v>
      </c>
      <c r="J23" s="364">
        <f t="shared" si="4"/>
        <v>0</v>
      </c>
      <c r="K23" s="364">
        <f t="shared" si="5"/>
        <v>6.7048611111111107</v>
      </c>
      <c r="L23" s="364">
        <f t="shared" si="6"/>
        <v>0</v>
      </c>
      <c r="M23" s="364">
        <f t="shared" si="7"/>
        <v>0</v>
      </c>
      <c r="N23" s="270" t="s">
        <v>1248</v>
      </c>
      <c r="O23" s="260" t="s">
        <v>5</v>
      </c>
      <c r="P23" s="271" t="s">
        <v>1251</v>
      </c>
      <c r="Q23" s="251" t="s">
        <v>405</v>
      </c>
      <c r="R23" s="250"/>
      <c r="S23" s="255" t="s">
        <v>413</v>
      </c>
    </row>
    <row r="24" spans="1:19" s="248" customFormat="1" ht="86.25" customHeight="1">
      <c r="A24" s="249">
        <v>19</v>
      </c>
      <c r="B24" s="250">
        <v>906014</v>
      </c>
      <c r="C24" s="251" t="s">
        <v>320</v>
      </c>
      <c r="D24" s="363" t="s">
        <v>1234</v>
      </c>
      <c r="E24" s="363">
        <v>1</v>
      </c>
      <c r="F24" s="256">
        <v>41792</v>
      </c>
      <c r="G24" s="258" t="s">
        <v>296</v>
      </c>
      <c r="H24" s="256">
        <v>41792</v>
      </c>
      <c r="I24" s="258" t="s">
        <v>297</v>
      </c>
      <c r="J24" s="364">
        <f t="shared" si="4"/>
        <v>3.4722222222222099E-2</v>
      </c>
      <c r="K24" s="364">
        <f t="shared" si="5"/>
        <v>0</v>
      </c>
      <c r="L24" s="364">
        <f t="shared" si="6"/>
        <v>0</v>
      </c>
      <c r="M24" s="364">
        <f t="shared" si="7"/>
        <v>0</v>
      </c>
      <c r="N24" s="270" t="s">
        <v>1247</v>
      </c>
      <c r="O24" s="260" t="s">
        <v>9</v>
      </c>
      <c r="P24" s="271" t="s">
        <v>1251</v>
      </c>
      <c r="Q24" s="251" t="s">
        <v>406</v>
      </c>
      <c r="R24" s="250"/>
      <c r="S24" s="255" t="s">
        <v>434</v>
      </c>
    </row>
    <row r="25" spans="1:19" s="248" customFormat="1" ht="111.75" customHeight="1">
      <c r="A25" s="249">
        <v>20</v>
      </c>
      <c r="B25" s="250">
        <v>906015</v>
      </c>
      <c r="C25" s="251" t="s">
        <v>306</v>
      </c>
      <c r="D25" s="363" t="s">
        <v>1234</v>
      </c>
      <c r="E25" s="363">
        <v>1</v>
      </c>
      <c r="F25" s="256">
        <v>41793</v>
      </c>
      <c r="G25" s="258" t="s">
        <v>307</v>
      </c>
      <c r="H25" s="256">
        <v>41796</v>
      </c>
      <c r="I25" s="258" t="s">
        <v>414</v>
      </c>
      <c r="J25" s="364">
        <f t="shared" si="4"/>
        <v>0</v>
      </c>
      <c r="K25" s="364">
        <f t="shared" si="5"/>
        <v>3.541666666666667</v>
      </c>
      <c r="L25" s="364">
        <f t="shared" si="6"/>
        <v>0</v>
      </c>
      <c r="M25" s="364">
        <f t="shared" si="7"/>
        <v>0</v>
      </c>
      <c r="N25" s="270" t="s">
        <v>1248</v>
      </c>
      <c r="O25" s="266" t="s">
        <v>5</v>
      </c>
      <c r="P25" s="271" t="s">
        <v>1251</v>
      </c>
      <c r="Q25" s="261" t="s">
        <v>308</v>
      </c>
      <c r="R25" s="262" t="s">
        <v>309</v>
      </c>
      <c r="S25" s="262" t="s">
        <v>415</v>
      </c>
    </row>
    <row r="26" spans="1:19" s="248" customFormat="1" ht="88.5" customHeight="1">
      <c r="A26" s="249">
        <v>21</v>
      </c>
      <c r="B26" s="250">
        <v>906016</v>
      </c>
      <c r="C26" s="251" t="s">
        <v>454</v>
      </c>
      <c r="D26" s="363" t="s">
        <v>1234</v>
      </c>
      <c r="E26" s="363">
        <v>1</v>
      </c>
      <c r="F26" s="256">
        <v>41793</v>
      </c>
      <c r="G26" s="258" t="s">
        <v>298</v>
      </c>
      <c r="H26" s="256">
        <v>41793</v>
      </c>
      <c r="I26" s="258" t="s">
        <v>275</v>
      </c>
      <c r="J26" s="364">
        <f t="shared" si="4"/>
        <v>0.28194444444444444</v>
      </c>
      <c r="K26" s="364">
        <f t="shared" si="5"/>
        <v>0</v>
      </c>
      <c r="L26" s="364">
        <f t="shared" si="6"/>
        <v>0</v>
      </c>
      <c r="M26" s="364">
        <f t="shared" si="7"/>
        <v>0</v>
      </c>
      <c r="N26" s="270" t="s">
        <v>1247</v>
      </c>
      <c r="O26" s="260" t="s">
        <v>1</v>
      </c>
      <c r="P26" s="271" t="s">
        <v>1251</v>
      </c>
      <c r="Q26" s="265" t="s">
        <v>465</v>
      </c>
      <c r="R26" s="262" t="s">
        <v>299</v>
      </c>
      <c r="S26" s="263" t="s">
        <v>300</v>
      </c>
    </row>
    <row r="27" spans="1:19" s="248" customFormat="1" ht="81" customHeight="1">
      <c r="A27" s="249">
        <v>22</v>
      </c>
      <c r="B27" s="250">
        <v>906017</v>
      </c>
      <c r="C27" s="251" t="s">
        <v>301</v>
      </c>
      <c r="D27" s="363" t="s">
        <v>1234</v>
      </c>
      <c r="E27" s="363">
        <v>1</v>
      </c>
      <c r="F27" s="256">
        <v>41793</v>
      </c>
      <c r="G27" s="258" t="s">
        <v>302</v>
      </c>
      <c r="H27" s="256">
        <v>41793</v>
      </c>
      <c r="I27" s="258" t="s">
        <v>303</v>
      </c>
      <c r="J27" s="364">
        <f t="shared" si="4"/>
        <v>0</v>
      </c>
      <c r="K27" s="364">
        <f t="shared" si="5"/>
        <v>0</v>
      </c>
      <c r="L27" s="364">
        <f t="shared" si="6"/>
        <v>0</v>
      </c>
      <c r="M27" s="364">
        <f t="shared" si="7"/>
        <v>3.4027777777777768E-2</v>
      </c>
      <c r="N27" s="270" t="s">
        <v>1222</v>
      </c>
      <c r="O27" s="260" t="s">
        <v>129</v>
      </c>
      <c r="P27" s="271" t="s">
        <v>1251</v>
      </c>
      <c r="Q27" s="251" t="s">
        <v>464</v>
      </c>
      <c r="R27" s="262" t="s">
        <v>304</v>
      </c>
      <c r="S27" s="263" t="s">
        <v>305</v>
      </c>
    </row>
    <row r="28" spans="1:19" s="248" customFormat="1" ht="81" customHeight="1">
      <c r="A28" s="249">
        <v>23</v>
      </c>
      <c r="B28" s="250">
        <v>906018</v>
      </c>
      <c r="C28" s="251" t="s">
        <v>310</v>
      </c>
      <c r="D28" s="363" t="s">
        <v>1234</v>
      </c>
      <c r="E28" s="363">
        <v>1</v>
      </c>
      <c r="F28" s="256">
        <v>41794</v>
      </c>
      <c r="G28" s="258" t="s">
        <v>311</v>
      </c>
      <c r="H28" s="256">
        <v>41794</v>
      </c>
      <c r="I28" s="258" t="s">
        <v>312</v>
      </c>
      <c r="J28" s="364">
        <f t="shared" si="4"/>
        <v>0</v>
      </c>
      <c r="K28" s="364">
        <f t="shared" si="5"/>
        <v>0</v>
      </c>
      <c r="L28" s="364">
        <f t="shared" si="6"/>
        <v>0</v>
      </c>
      <c r="M28" s="364">
        <f t="shared" si="7"/>
        <v>0.31458333333333338</v>
      </c>
      <c r="N28" s="270" t="s">
        <v>1222</v>
      </c>
      <c r="O28" s="260" t="s">
        <v>22</v>
      </c>
      <c r="P28" s="271" t="s">
        <v>1251</v>
      </c>
      <c r="Q28" s="273" t="s">
        <v>451</v>
      </c>
      <c r="R28" s="262" t="s">
        <v>313</v>
      </c>
      <c r="S28" s="263" t="s">
        <v>314</v>
      </c>
    </row>
    <row r="29" spans="1:19" s="248" customFormat="1" ht="54.95" customHeight="1">
      <c r="A29" s="249">
        <v>24</v>
      </c>
      <c r="B29" s="250">
        <v>906019</v>
      </c>
      <c r="C29" s="251" t="s">
        <v>315</v>
      </c>
      <c r="D29" s="363" t="s">
        <v>1234</v>
      </c>
      <c r="E29" s="363">
        <v>1</v>
      </c>
      <c r="F29" s="256">
        <v>41795</v>
      </c>
      <c r="G29" s="258" t="s">
        <v>316</v>
      </c>
      <c r="H29" s="256">
        <v>41795</v>
      </c>
      <c r="I29" s="258" t="s">
        <v>317</v>
      </c>
      <c r="J29" s="364">
        <f t="shared" si="4"/>
        <v>0</v>
      </c>
      <c r="K29" s="364">
        <f t="shared" si="5"/>
        <v>0</v>
      </c>
      <c r="L29" s="364">
        <f t="shared" si="6"/>
        <v>0</v>
      </c>
      <c r="M29" s="364">
        <f t="shared" si="7"/>
        <v>0.33680555555555552</v>
      </c>
      <c r="N29" s="270" t="s">
        <v>1222</v>
      </c>
      <c r="O29" s="260" t="s">
        <v>23</v>
      </c>
      <c r="P29" s="271" t="s">
        <v>1251</v>
      </c>
      <c r="Q29" s="251" t="s">
        <v>446</v>
      </c>
      <c r="R29" s="262" t="s">
        <v>318</v>
      </c>
      <c r="S29" s="263" t="s">
        <v>319</v>
      </c>
    </row>
    <row r="30" spans="1:19" s="248" customFormat="1" ht="90.75" customHeight="1">
      <c r="A30" s="249">
        <v>25</v>
      </c>
      <c r="B30" s="250">
        <v>906020</v>
      </c>
      <c r="C30" s="251" t="s">
        <v>320</v>
      </c>
      <c r="D30" s="363" t="s">
        <v>1234</v>
      </c>
      <c r="E30" s="363">
        <v>1</v>
      </c>
      <c r="F30" s="256">
        <v>41795</v>
      </c>
      <c r="G30" s="258" t="s">
        <v>321</v>
      </c>
      <c r="H30" s="256">
        <v>41795</v>
      </c>
      <c r="I30" s="258" t="s">
        <v>321</v>
      </c>
      <c r="J30" s="364">
        <f t="shared" si="4"/>
        <v>0</v>
      </c>
      <c r="K30" s="364">
        <f t="shared" si="5"/>
        <v>0</v>
      </c>
      <c r="L30" s="364">
        <f t="shared" si="6"/>
        <v>0</v>
      </c>
      <c r="M30" s="364">
        <f t="shared" si="7"/>
        <v>0</v>
      </c>
      <c r="N30" s="270" t="s">
        <v>1247</v>
      </c>
      <c r="O30" s="260" t="s">
        <v>21</v>
      </c>
      <c r="P30" s="271" t="s">
        <v>1251</v>
      </c>
      <c r="Q30" s="251" t="s">
        <v>447</v>
      </c>
      <c r="R30" s="262"/>
      <c r="S30" s="263"/>
    </row>
    <row r="31" spans="1:19" s="248" customFormat="1" ht="104.25" customHeight="1">
      <c r="A31" s="249">
        <v>26</v>
      </c>
      <c r="B31" s="250">
        <v>906021</v>
      </c>
      <c r="C31" s="251" t="s">
        <v>322</v>
      </c>
      <c r="D31" s="363" t="s">
        <v>1234</v>
      </c>
      <c r="E31" s="363">
        <v>1</v>
      </c>
      <c r="F31" s="256">
        <v>41795</v>
      </c>
      <c r="G31" s="258" t="s">
        <v>323</v>
      </c>
      <c r="H31" s="256">
        <v>41795</v>
      </c>
      <c r="I31" s="258" t="s">
        <v>323</v>
      </c>
      <c r="J31" s="364">
        <f t="shared" si="4"/>
        <v>0</v>
      </c>
      <c r="K31" s="364">
        <f t="shared" si="5"/>
        <v>0</v>
      </c>
      <c r="L31" s="364">
        <f t="shared" si="6"/>
        <v>0</v>
      </c>
      <c r="M31" s="364">
        <f t="shared" si="7"/>
        <v>0</v>
      </c>
      <c r="N31" s="270" t="s">
        <v>1247</v>
      </c>
      <c r="O31" s="260" t="s">
        <v>21</v>
      </c>
      <c r="P31" s="271" t="s">
        <v>1251</v>
      </c>
      <c r="Q31" s="251" t="s">
        <v>1231</v>
      </c>
      <c r="R31" s="262"/>
      <c r="S31" s="263"/>
    </row>
    <row r="32" spans="1:19" s="248" customFormat="1" ht="83.25" customHeight="1">
      <c r="A32" s="249">
        <v>27</v>
      </c>
      <c r="B32" s="250">
        <v>906022</v>
      </c>
      <c r="C32" s="251" t="s">
        <v>310</v>
      </c>
      <c r="D32" s="363" t="s">
        <v>1234</v>
      </c>
      <c r="E32" s="363">
        <v>1</v>
      </c>
      <c r="F32" s="256">
        <v>41796</v>
      </c>
      <c r="G32" s="367" t="s">
        <v>503</v>
      </c>
      <c r="H32" s="256">
        <v>41796</v>
      </c>
      <c r="I32" s="258" t="s">
        <v>295</v>
      </c>
      <c r="J32" s="364">
        <f t="shared" si="4"/>
        <v>0</v>
      </c>
      <c r="K32" s="364">
        <f t="shared" si="5"/>
        <v>0</v>
      </c>
      <c r="L32" s="364">
        <f t="shared" si="6"/>
        <v>0</v>
      </c>
      <c r="M32" s="364">
        <f t="shared" si="7"/>
        <v>0.35833333333333334</v>
      </c>
      <c r="N32" s="270" t="s">
        <v>1222</v>
      </c>
      <c r="O32" s="260" t="s">
        <v>22</v>
      </c>
      <c r="P32" s="271" t="s">
        <v>1251</v>
      </c>
      <c r="Q32" s="273" t="s">
        <v>451</v>
      </c>
      <c r="R32" s="262" t="s">
        <v>325</v>
      </c>
      <c r="S32" s="262" t="s">
        <v>326</v>
      </c>
    </row>
    <row r="33" spans="1:19" s="248" customFormat="1" ht="81" customHeight="1">
      <c r="A33" s="249">
        <v>28</v>
      </c>
      <c r="B33" s="250">
        <v>906023</v>
      </c>
      <c r="C33" s="251" t="s">
        <v>327</v>
      </c>
      <c r="D33" s="363" t="s">
        <v>1234</v>
      </c>
      <c r="E33" s="363">
        <v>1</v>
      </c>
      <c r="F33" s="256">
        <v>41796</v>
      </c>
      <c r="G33" s="258" t="s">
        <v>328</v>
      </c>
      <c r="H33" s="256">
        <v>41796</v>
      </c>
      <c r="I33" s="258" t="s">
        <v>329</v>
      </c>
      <c r="J33" s="364">
        <f t="shared" si="4"/>
        <v>0.12638888888888888</v>
      </c>
      <c r="K33" s="364">
        <f t="shared" si="5"/>
        <v>0</v>
      </c>
      <c r="L33" s="364">
        <f t="shared" si="6"/>
        <v>0</v>
      </c>
      <c r="M33" s="364">
        <f t="shared" si="7"/>
        <v>0</v>
      </c>
      <c r="N33" s="270" t="s">
        <v>1247</v>
      </c>
      <c r="O33" s="260" t="s">
        <v>1</v>
      </c>
      <c r="P33" s="271" t="s">
        <v>1251</v>
      </c>
      <c r="Q33" s="251" t="s">
        <v>785</v>
      </c>
      <c r="R33" s="262" t="s">
        <v>330</v>
      </c>
      <c r="S33" s="262" t="s">
        <v>331</v>
      </c>
    </row>
    <row r="34" spans="1:19" s="248" customFormat="1" ht="105.75" customHeight="1">
      <c r="A34" s="249">
        <v>29</v>
      </c>
      <c r="B34" s="250">
        <v>906024</v>
      </c>
      <c r="C34" s="251" t="s">
        <v>332</v>
      </c>
      <c r="D34" s="363" t="s">
        <v>1234</v>
      </c>
      <c r="E34" s="363">
        <v>1</v>
      </c>
      <c r="F34" s="256">
        <v>41797</v>
      </c>
      <c r="G34" s="258" t="s">
        <v>333</v>
      </c>
      <c r="H34" s="256">
        <v>41797</v>
      </c>
      <c r="I34" s="258" t="s">
        <v>334</v>
      </c>
      <c r="J34" s="364">
        <f t="shared" si="4"/>
        <v>0</v>
      </c>
      <c r="K34" s="364">
        <f t="shared" si="5"/>
        <v>0</v>
      </c>
      <c r="L34" s="364">
        <f t="shared" si="6"/>
        <v>0</v>
      </c>
      <c r="M34" s="364">
        <f t="shared" si="7"/>
        <v>0.42361111111111116</v>
      </c>
      <c r="N34" s="270" t="s">
        <v>1222</v>
      </c>
      <c r="O34" s="260" t="s">
        <v>23</v>
      </c>
      <c r="P34" s="271" t="s">
        <v>1251</v>
      </c>
      <c r="Q34" s="251" t="s">
        <v>448</v>
      </c>
      <c r="R34" s="262" t="s">
        <v>335</v>
      </c>
      <c r="S34" s="262" t="s">
        <v>336</v>
      </c>
    </row>
    <row r="35" spans="1:19" s="248" customFormat="1" ht="69.75" customHeight="1">
      <c r="A35" s="249">
        <v>30</v>
      </c>
      <c r="B35" s="250">
        <v>906025</v>
      </c>
      <c r="C35" s="251" t="s">
        <v>310</v>
      </c>
      <c r="D35" s="363" t="s">
        <v>1234</v>
      </c>
      <c r="E35" s="363">
        <v>1</v>
      </c>
      <c r="F35" s="256">
        <v>41797</v>
      </c>
      <c r="G35" s="258" t="s">
        <v>337</v>
      </c>
      <c r="H35" s="256">
        <v>41797</v>
      </c>
      <c r="I35" s="258" t="s">
        <v>338</v>
      </c>
      <c r="J35" s="364">
        <f t="shared" si="4"/>
        <v>0</v>
      </c>
      <c r="K35" s="364">
        <f t="shared" si="5"/>
        <v>0</v>
      </c>
      <c r="L35" s="364">
        <f t="shared" si="6"/>
        <v>0</v>
      </c>
      <c r="M35" s="364">
        <f t="shared" si="7"/>
        <v>0.32430555555555551</v>
      </c>
      <c r="N35" s="270" t="s">
        <v>1222</v>
      </c>
      <c r="O35" s="260" t="s">
        <v>22</v>
      </c>
      <c r="P35" s="271" t="s">
        <v>1251</v>
      </c>
      <c r="Q35" s="273" t="s">
        <v>451</v>
      </c>
      <c r="R35" s="262" t="s">
        <v>339</v>
      </c>
      <c r="S35" s="262" t="s">
        <v>340</v>
      </c>
    </row>
    <row r="36" spans="1:19" s="248" customFormat="1" ht="84.75" customHeight="1">
      <c r="A36" s="249">
        <v>31</v>
      </c>
      <c r="B36" s="250">
        <v>906026</v>
      </c>
      <c r="C36" s="251" t="s">
        <v>341</v>
      </c>
      <c r="D36" s="363" t="s">
        <v>1234</v>
      </c>
      <c r="E36" s="363">
        <v>1</v>
      </c>
      <c r="F36" s="256">
        <v>41797</v>
      </c>
      <c r="G36" s="258" t="s">
        <v>342</v>
      </c>
      <c r="H36" s="256">
        <v>41797</v>
      </c>
      <c r="I36" s="258" t="s">
        <v>263</v>
      </c>
      <c r="J36" s="364">
        <f t="shared" si="4"/>
        <v>0.1027777777777778</v>
      </c>
      <c r="K36" s="364">
        <f t="shared" si="5"/>
        <v>0</v>
      </c>
      <c r="L36" s="364">
        <f t="shared" si="6"/>
        <v>0</v>
      </c>
      <c r="M36" s="364">
        <f t="shared" si="7"/>
        <v>0</v>
      </c>
      <c r="N36" s="270" t="s">
        <v>1247</v>
      </c>
      <c r="O36" s="260" t="s">
        <v>1</v>
      </c>
      <c r="P36" s="271" t="s">
        <v>1251</v>
      </c>
      <c r="Q36" s="251" t="s">
        <v>466</v>
      </c>
      <c r="R36" s="262" t="s">
        <v>343</v>
      </c>
      <c r="S36" s="262" t="s">
        <v>344</v>
      </c>
    </row>
    <row r="37" spans="1:19" s="248" customFormat="1" ht="66" customHeight="1">
      <c r="A37" s="249">
        <v>32</v>
      </c>
      <c r="B37" s="250">
        <v>906027</v>
      </c>
      <c r="C37" s="251" t="s">
        <v>310</v>
      </c>
      <c r="D37" s="363" t="s">
        <v>1234</v>
      </c>
      <c r="E37" s="363">
        <v>1</v>
      </c>
      <c r="F37" s="256">
        <v>41798</v>
      </c>
      <c r="G37" s="258" t="s">
        <v>345</v>
      </c>
      <c r="H37" s="256">
        <v>41798</v>
      </c>
      <c r="I37" s="258" t="s">
        <v>346</v>
      </c>
      <c r="J37" s="364">
        <f t="shared" si="4"/>
        <v>0</v>
      </c>
      <c r="K37" s="364">
        <f t="shared" si="5"/>
        <v>0</v>
      </c>
      <c r="L37" s="364">
        <f t="shared" si="6"/>
        <v>0</v>
      </c>
      <c r="M37" s="364">
        <f t="shared" si="7"/>
        <v>0.36388888888888898</v>
      </c>
      <c r="N37" s="270" t="s">
        <v>1222</v>
      </c>
      <c r="O37" s="260" t="s">
        <v>22</v>
      </c>
      <c r="P37" s="271" t="s">
        <v>1251</v>
      </c>
      <c r="Q37" s="273" t="s">
        <v>451</v>
      </c>
      <c r="R37" s="250" t="s">
        <v>347</v>
      </c>
      <c r="S37" s="250" t="s">
        <v>348</v>
      </c>
    </row>
    <row r="38" spans="1:19" s="248" customFormat="1" ht="94.5" customHeight="1">
      <c r="A38" s="249">
        <v>33</v>
      </c>
      <c r="B38" s="250">
        <v>906028</v>
      </c>
      <c r="C38" s="251" t="s">
        <v>408</v>
      </c>
      <c r="D38" s="363" t="s">
        <v>1234</v>
      </c>
      <c r="E38" s="363">
        <v>1</v>
      </c>
      <c r="F38" s="256">
        <v>41798</v>
      </c>
      <c r="G38" s="258" t="s">
        <v>349</v>
      </c>
      <c r="H38" s="256">
        <v>41800</v>
      </c>
      <c r="I38" s="258" t="s">
        <v>416</v>
      </c>
      <c r="J38" s="364">
        <f t="shared" si="4"/>
        <v>0</v>
      </c>
      <c r="K38" s="364">
        <f t="shared" si="5"/>
        <v>0</v>
      </c>
      <c r="L38" s="364">
        <f t="shared" si="6"/>
        <v>0</v>
      </c>
      <c r="M38" s="364">
        <f t="shared" si="7"/>
        <v>2.2625000000000002</v>
      </c>
      <c r="N38" s="270" t="s">
        <v>1222</v>
      </c>
      <c r="O38" s="260" t="s">
        <v>23</v>
      </c>
      <c r="P38" s="271" t="s">
        <v>1251</v>
      </c>
      <c r="Q38" s="251" t="s">
        <v>407</v>
      </c>
      <c r="R38" s="250" t="s">
        <v>350</v>
      </c>
      <c r="S38" s="263" t="s">
        <v>418</v>
      </c>
    </row>
    <row r="39" spans="1:19" s="248" customFormat="1" ht="100.5" customHeight="1">
      <c r="A39" s="249">
        <v>34</v>
      </c>
      <c r="B39" s="250">
        <v>906029</v>
      </c>
      <c r="C39" s="251" t="s">
        <v>409</v>
      </c>
      <c r="D39" s="363" t="s">
        <v>1234</v>
      </c>
      <c r="E39" s="363">
        <v>1</v>
      </c>
      <c r="F39" s="256">
        <v>41798</v>
      </c>
      <c r="G39" s="258" t="s">
        <v>351</v>
      </c>
      <c r="H39" s="256">
        <v>41800</v>
      </c>
      <c r="I39" s="258" t="s">
        <v>417</v>
      </c>
      <c r="J39" s="364">
        <f t="shared" si="4"/>
        <v>0</v>
      </c>
      <c r="K39" s="364">
        <f t="shared" si="5"/>
        <v>0</v>
      </c>
      <c r="L39" s="364">
        <f t="shared" si="6"/>
        <v>0</v>
      </c>
      <c r="M39" s="364">
        <f t="shared" si="7"/>
        <v>2.2666666666666666</v>
      </c>
      <c r="N39" s="270" t="s">
        <v>1222</v>
      </c>
      <c r="O39" s="260" t="s">
        <v>23</v>
      </c>
      <c r="P39" s="271" t="s">
        <v>1251</v>
      </c>
      <c r="Q39" s="251" t="s">
        <v>407</v>
      </c>
      <c r="R39" s="250" t="s">
        <v>350</v>
      </c>
      <c r="S39" s="263" t="s">
        <v>419</v>
      </c>
    </row>
    <row r="40" spans="1:19" s="248" customFormat="1" ht="78.75" customHeight="1">
      <c r="A40" s="249">
        <v>35</v>
      </c>
      <c r="B40" s="250">
        <v>906030</v>
      </c>
      <c r="C40" s="251" t="s">
        <v>310</v>
      </c>
      <c r="D40" s="363" t="s">
        <v>1234</v>
      </c>
      <c r="E40" s="363">
        <v>1</v>
      </c>
      <c r="F40" s="256">
        <v>41799</v>
      </c>
      <c r="G40" s="258" t="s">
        <v>324</v>
      </c>
      <c r="H40" s="256">
        <v>41799</v>
      </c>
      <c r="I40" s="258" t="s">
        <v>352</v>
      </c>
      <c r="J40" s="364">
        <f t="shared" si="4"/>
        <v>0</v>
      </c>
      <c r="K40" s="364">
        <f t="shared" si="5"/>
        <v>0</v>
      </c>
      <c r="L40" s="364">
        <f t="shared" si="6"/>
        <v>0</v>
      </c>
      <c r="M40" s="364">
        <f t="shared" si="7"/>
        <v>0.32500000000000001</v>
      </c>
      <c r="N40" s="270" t="s">
        <v>1222</v>
      </c>
      <c r="O40" s="260" t="s">
        <v>22</v>
      </c>
      <c r="P40" s="271" t="s">
        <v>1251</v>
      </c>
      <c r="Q40" s="273" t="s">
        <v>451</v>
      </c>
      <c r="R40" s="250" t="s">
        <v>353</v>
      </c>
      <c r="S40" s="250" t="s">
        <v>354</v>
      </c>
    </row>
    <row r="41" spans="1:19" s="248" customFormat="1" ht="78.75" customHeight="1">
      <c r="A41" s="249">
        <v>36</v>
      </c>
      <c r="B41" s="250">
        <v>906031</v>
      </c>
      <c r="C41" s="251" t="s">
        <v>1179</v>
      </c>
      <c r="D41" s="363" t="s">
        <v>1234</v>
      </c>
      <c r="E41" s="363">
        <v>1</v>
      </c>
      <c r="F41" s="256">
        <v>41799</v>
      </c>
      <c r="G41" s="258" t="s">
        <v>355</v>
      </c>
      <c r="H41" s="256">
        <v>41799</v>
      </c>
      <c r="I41" s="258" t="s">
        <v>356</v>
      </c>
      <c r="J41" s="364">
        <f t="shared" si="4"/>
        <v>0</v>
      </c>
      <c r="K41" s="364">
        <f t="shared" si="5"/>
        <v>0</v>
      </c>
      <c r="L41" s="364">
        <f t="shared" si="6"/>
        <v>0</v>
      </c>
      <c r="M41" s="364">
        <f t="shared" si="7"/>
        <v>0.35138888888888892</v>
      </c>
      <c r="N41" s="270" t="s">
        <v>1222</v>
      </c>
      <c r="O41" s="260" t="s">
        <v>22</v>
      </c>
      <c r="P41" s="271" t="s">
        <v>1251</v>
      </c>
      <c r="Q41" s="273" t="s">
        <v>451</v>
      </c>
      <c r="R41" s="250" t="s">
        <v>357</v>
      </c>
      <c r="S41" s="250" t="s">
        <v>358</v>
      </c>
    </row>
    <row r="42" spans="1:19" s="248" customFormat="1" ht="78.75" customHeight="1">
      <c r="A42" s="249">
        <v>37</v>
      </c>
      <c r="B42" s="250">
        <v>906032</v>
      </c>
      <c r="C42" s="251" t="s">
        <v>262</v>
      </c>
      <c r="D42" s="363" t="s">
        <v>1234</v>
      </c>
      <c r="E42" s="363">
        <v>1</v>
      </c>
      <c r="F42" s="256">
        <v>41799</v>
      </c>
      <c r="G42" s="258" t="s">
        <v>267</v>
      </c>
      <c r="H42" s="256">
        <v>41799</v>
      </c>
      <c r="I42" s="258" t="s">
        <v>359</v>
      </c>
      <c r="J42" s="364">
        <f t="shared" si="4"/>
        <v>0</v>
      </c>
      <c r="K42" s="364">
        <f t="shared" si="5"/>
        <v>0</v>
      </c>
      <c r="L42" s="364">
        <f t="shared" si="6"/>
        <v>0</v>
      </c>
      <c r="M42" s="364">
        <f t="shared" si="7"/>
        <v>0.34027777777777779</v>
      </c>
      <c r="N42" s="270" t="s">
        <v>1222</v>
      </c>
      <c r="O42" s="260" t="s">
        <v>22</v>
      </c>
      <c r="P42" s="271" t="s">
        <v>1251</v>
      </c>
      <c r="Q42" s="273" t="s">
        <v>451</v>
      </c>
      <c r="R42" s="250" t="s">
        <v>357</v>
      </c>
      <c r="S42" s="250" t="s">
        <v>360</v>
      </c>
    </row>
    <row r="43" spans="1:19" s="248" customFormat="1" ht="78.75" customHeight="1">
      <c r="A43" s="249">
        <v>38</v>
      </c>
      <c r="B43" s="250">
        <v>906033</v>
      </c>
      <c r="C43" s="251" t="s">
        <v>1229</v>
      </c>
      <c r="D43" s="363" t="s">
        <v>1234</v>
      </c>
      <c r="E43" s="363">
        <v>1</v>
      </c>
      <c r="F43" s="256">
        <v>41799</v>
      </c>
      <c r="G43" s="258" t="s">
        <v>361</v>
      </c>
      <c r="H43" s="256">
        <v>41799</v>
      </c>
      <c r="I43" s="258" t="s">
        <v>362</v>
      </c>
      <c r="J43" s="364">
        <f t="shared" si="4"/>
        <v>0</v>
      </c>
      <c r="K43" s="364">
        <f t="shared" si="5"/>
        <v>0</v>
      </c>
      <c r="L43" s="364">
        <f t="shared" si="6"/>
        <v>0</v>
      </c>
      <c r="M43" s="364">
        <f t="shared" si="7"/>
        <v>0.32500000000000007</v>
      </c>
      <c r="N43" s="270" t="s">
        <v>1222</v>
      </c>
      <c r="O43" s="260" t="s">
        <v>22</v>
      </c>
      <c r="P43" s="271" t="s">
        <v>1251</v>
      </c>
      <c r="Q43" s="273" t="s">
        <v>451</v>
      </c>
      <c r="R43" s="250" t="s">
        <v>363</v>
      </c>
      <c r="S43" s="250" t="s">
        <v>364</v>
      </c>
    </row>
    <row r="44" spans="1:19" s="248" customFormat="1" ht="78.75" customHeight="1">
      <c r="A44" s="249">
        <v>39</v>
      </c>
      <c r="B44" s="250">
        <v>906034</v>
      </c>
      <c r="C44" s="265" t="s">
        <v>455</v>
      </c>
      <c r="D44" s="363" t="s">
        <v>1234</v>
      </c>
      <c r="E44" s="363">
        <v>1</v>
      </c>
      <c r="F44" s="256">
        <v>41799</v>
      </c>
      <c r="G44" s="258" t="s">
        <v>365</v>
      </c>
      <c r="H44" s="256">
        <v>41799</v>
      </c>
      <c r="I44" s="258" t="s">
        <v>296</v>
      </c>
      <c r="J44" s="364">
        <f t="shared" si="4"/>
        <v>0</v>
      </c>
      <c r="K44" s="364">
        <f t="shared" si="5"/>
        <v>0</v>
      </c>
      <c r="L44" s="364">
        <f t="shared" si="6"/>
        <v>0</v>
      </c>
      <c r="M44" s="364">
        <f t="shared" si="7"/>
        <v>0.29375000000000007</v>
      </c>
      <c r="N44" s="270" t="s">
        <v>1222</v>
      </c>
      <c r="O44" s="260" t="s">
        <v>22</v>
      </c>
      <c r="P44" s="271" t="s">
        <v>1251</v>
      </c>
      <c r="Q44" s="273" t="s">
        <v>451</v>
      </c>
      <c r="R44" s="250" t="s">
        <v>366</v>
      </c>
      <c r="S44" s="250" t="s">
        <v>367</v>
      </c>
    </row>
    <row r="45" spans="1:19" s="248" customFormat="1" ht="78.75" customHeight="1">
      <c r="A45" s="249">
        <v>40</v>
      </c>
      <c r="B45" s="250">
        <v>906035</v>
      </c>
      <c r="C45" s="265" t="s">
        <v>456</v>
      </c>
      <c r="D45" s="363" t="s">
        <v>1234</v>
      </c>
      <c r="E45" s="363">
        <v>1</v>
      </c>
      <c r="F45" s="256">
        <v>41799</v>
      </c>
      <c r="G45" s="258" t="s">
        <v>365</v>
      </c>
      <c r="H45" s="256">
        <v>41799</v>
      </c>
      <c r="I45" s="258" t="s">
        <v>368</v>
      </c>
      <c r="J45" s="364">
        <f t="shared" si="4"/>
        <v>0</v>
      </c>
      <c r="K45" s="364">
        <f t="shared" si="5"/>
        <v>0</v>
      </c>
      <c r="L45" s="364">
        <f t="shared" si="6"/>
        <v>0</v>
      </c>
      <c r="M45" s="364">
        <f t="shared" si="7"/>
        <v>0.29652777777777783</v>
      </c>
      <c r="N45" s="270" t="s">
        <v>1222</v>
      </c>
      <c r="O45" s="260" t="s">
        <v>22</v>
      </c>
      <c r="P45" s="271" t="s">
        <v>1251</v>
      </c>
      <c r="Q45" s="273" t="s">
        <v>451</v>
      </c>
      <c r="R45" s="250" t="s">
        <v>369</v>
      </c>
      <c r="S45" s="250" t="s">
        <v>370</v>
      </c>
    </row>
    <row r="46" spans="1:19" s="248" customFormat="1" ht="78.75" customHeight="1">
      <c r="A46" s="249">
        <v>41</v>
      </c>
      <c r="B46" s="250">
        <v>906036</v>
      </c>
      <c r="C46" s="251" t="s">
        <v>458</v>
      </c>
      <c r="D46" s="363" t="s">
        <v>1234</v>
      </c>
      <c r="E46" s="363">
        <v>1</v>
      </c>
      <c r="F46" s="256">
        <v>41799</v>
      </c>
      <c r="G46" s="258" t="s">
        <v>371</v>
      </c>
      <c r="H46" s="256">
        <v>41799</v>
      </c>
      <c r="I46" s="258" t="s">
        <v>372</v>
      </c>
      <c r="J46" s="364">
        <f t="shared" si="4"/>
        <v>0</v>
      </c>
      <c r="K46" s="364">
        <f t="shared" si="5"/>
        <v>0</v>
      </c>
      <c r="L46" s="364">
        <f t="shared" si="6"/>
        <v>0</v>
      </c>
      <c r="M46" s="364">
        <f t="shared" si="7"/>
        <v>0.26527777777777783</v>
      </c>
      <c r="N46" s="270" t="s">
        <v>1222</v>
      </c>
      <c r="O46" s="260" t="s">
        <v>22</v>
      </c>
      <c r="P46" s="271" t="s">
        <v>1251</v>
      </c>
      <c r="Q46" s="273" t="s">
        <v>451</v>
      </c>
      <c r="R46" s="250" t="s">
        <v>366</v>
      </c>
      <c r="S46" s="250" t="s">
        <v>373</v>
      </c>
    </row>
    <row r="47" spans="1:19" s="248" customFormat="1" ht="78.75" customHeight="1">
      <c r="A47" s="249">
        <v>42</v>
      </c>
      <c r="B47" s="250">
        <v>906037</v>
      </c>
      <c r="C47" s="251" t="s">
        <v>457</v>
      </c>
      <c r="D47" s="363" t="s">
        <v>1234</v>
      </c>
      <c r="E47" s="363">
        <v>1</v>
      </c>
      <c r="F47" s="256">
        <v>41799</v>
      </c>
      <c r="G47" s="258" t="s">
        <v>371</v>
      </c>
      <c r="H47" s="256">
        <v>41799</v>
      </c>
      <c r="I47" s="258" t="s">
        <v>374</v>
      </c>
      <c r="J47" s="364">
        <f t="shared" si="4"/>
        <v>0</v>
      </c>
      <c r="K47" s="364">
        <f t="shared" si="5"/>
        <v>0</v>
      </c>
      <c r="L47" s="364">
        <f t="shared" si="6"/>
        <v>0</v>
      </c>
      <c r="M47" s="364">
        <f t="shared" si="7"/>
        <v>0.27291666666666681</v>
      </c>
      <c r="N47" s="270" t="s">
        <v>1222</v>
      </c>
      <c r="O47" s="260" t="s">
        <v>22</v>
      </c>
      <c r="P47" s="271" t="s">
        <v>1251</v>
      </c>
      <c r="Q47" s="273" t="s">
        <v>451</v>
      </c>
      <c r="R47" s="250" t="s">
        <v>366</v>
      </c>
      <c r="S47" s="250" t="s">
        <v>375</v>
      </c>
    </row>
    <row r="48" spans="1:19" s="248" customFormat="1" ht="78.75" customHeight="1">
      <c r="A48" s="249">
        <v>43</v>
      </c>
      <c r="B48" s="250">
        <v>906038</v>
      </c>
      <c r="C48" s="251" t="s">
        <v>310</v>
      </c>
      <c r="D48" s="363" t="s">
        <v>1234</v>
      </c>
      <c r="E48" s="363">
        <v>1</v>
      </c>
      <c r="F48" s="256">
        <v>41800</v>
      </c>
      <c r="G48" s="258" t="s">
        <v>376</v>
      </c>
      <c r="H48" s="256">
        <v>41800</v>
      </c>
      <c r="I48" s="367" t="s">
        <v>359</v>
      </c>
      <c r="J48" s="364">
        <f t="shared" si="4"/>
        <v>0</v>
      </c>
      <c r="K48" s="364">
        <f t="shared" si="5"/>
        <v>0</v>
      </c>
      <c r="L48" s="364">
        <f t="shared" si="6"/>
        <v>0</v>
      </c>
      <c r="M48" s="364">
        <f t="shared" si="7"/>
        <v>0.39861111111111114</v>
      </c>
      <c r="N48" s="270" t="s">
        <v>1222</v>
      </c>
      <c r="O48" s="260" t="s">
        <v>22</v>
      </c>
      <c r="P48" s="271" t="s">
        <v>1251</v>
      </c>
      <c r="Q48" s="273" t="s">
        <v>451</v>
      </c>
      <c r="R48" s="262" t="s">
        <v>378</v>
      </c>
      <c r="S48" s="263" t="s">
        <v>379</v>
      </c>
    </row>
    <row r="49" spans="1:19" s="248" customFormat="1" ht="78.75" customHeight="1">
      <c r="A49" s="249">
        <v>44</v>
      </c>
      <c r="B49" s="250">
        <v>906039</v>
      </c>
      <c r="C49" s="251" t="s">
        <v>1260</v>
      </c>
      <c r="D49" s="363" t="s">
        <v>1234</v>
      </c>
      <c r="E49" s="363">
        <v>1</v>
      </c>
      <c r="F49" s="256">
        <v>41800</v>
      </c>
      <c r="G49" s="258" t="s">
        <v>380</v>
      </c>
      <c r="H49" s="256">
        <v>41800</v>
      </c>
      <c r="I49" s="258" t="s">
        <v>381</v>
      </c>
      <c r="J49" s="364">
        <f t="shared" si="4"/>
        <v>0</v>
      </c>
      <c r="K49" s="364">
        <f t="shared" si="5"/>
        <v>0</v>
      </c>
      <c r="L49" s="364">
        <f t="shared" si="6"/>
        <v>0</v>
      </c>
      <c r="M49" s="364">
        <f t="shared" si="7"/>
        <v>0.34444444444444444</v>
      </c>
      <c r="N49" s="270" t="s">
        <v>1222</v>
      </c>
      <c r="O49" s="260" t="s">
        <v>22</v>
      </c>
      <c r="P49" s="271" t="s">
        <v>1251</v>
      </c>
      <c r="Q49" s="273" t="s">
        <v>451</v>
      </c>
      <c r="R49" s="262" t="s">
        <v>382</v>
      </c>
      <c r="S49" s="263" t="s">
        <v>383</v>
      </c>
    </row>
    <row r="50" spans="1:19" s="248" customFormat="1" ht="78.75" customHeight="1">
      <c r="A50" s="249">
        <v>45</v>
      </c>
      <c r="B50" s="250">
        <v>906040</v>
      </c>
      <c r="C50" s="251" t="s">
        <v>384</v>
      </c>
      <c r="D50" s="363" t="s">
        <v>1234</v>
      </c>
      <c r="E50" s="363">
        <v>1</v>
      </c>
      <c r="F50" s="256">
        <v>41800</v>
      </c>
      <c r="G50" s="258" t="s">
        <v>385</v>
      </c>
      <c r="H50" s="256">
        <v>41800</v>
      </c>
      <c r="I50" s="258" t="s">
        <v>386</v>
      </c>
      <c r="J50" s="364">
        <f t="shared" si="4"/>
        <v>7.4305555555555569E-2</v>
      </c>
      <c r="K50" s="364">
        <f t="shared" si="5"/>
        <v>0</v>
      </c>
      <c r="L50" s="364">
        <f t="shared" si="6"/>
        <v>0</v>
      </c>
      <c r="M50" s="364">
        <f t="shared" si="7"/>
        <v>0</v>
      </c>
      <c r="N50" s="270" t="s">
        <v>1247</v>
      </c>
      <c r="O50" s="260" t="s">
        <v>1</v>
      </c>
      <c r="P50" s="271" t="s">
        <v>1251</v>
      </c>
      <c r="Q50" s="251" t="s">
        <v>387</v>
      </c>
      <c r="R50" s="262" t="s">
        <v>388</v>
      </c>
      <c r="S50" s="263" t="s">
        <v>389</v>
      </c>
    </row>
    <row r="51" spans="1:19" s="248" customFormat="1" ht="73.5" customHeight="1">
      <c r="A51" s="249">
        <v>46</v>
      </c>
      <c r="B51" s="250">
        <v>906041</v>
      </c>
      <c r="C51" s="251" t="s">
        <v>390</v>
      </c>
      <c r="D51" s="363" t="s">
        <v>1234</v>
      </c>
      <c r="E51" s="363">
        <v>1</v>
      </c>
      <c r="F51" s="256">
        <v>41800</v>
      </c>
      <c r="G51" s="258" t="s">
        <v>391</v>
      </c>
      <c r="H51" s="256">
        <v>41800</v>
      </c>
      <c r="I51" s="258" t="s">
        <v>392</v>
      </c>
      <c r="J51" s="364">
        <f t="shared" si="4"/>
        <v>0</v>
      </c>
      <c r="K51" s="364">
        <f t="shared" si="5"/>
        <v>0.13472222222222219</v>
      </c>
      <c r="L51" s="364">
        <f t="shared" si="6"/>
        <v>0</v>
      </c>
      <c r="M51" s="364">
        <f t="shared" si="7"/>
        <v>0</v>
      </c>
      <c r="N51" s="270" t="s">
        <v>1248</v>
      </c>
      <c r="O51" s="260" t="s">
        <v>5</v>
      </c>
      <c r="P51" s="271" t="s">
        <v>1251</v>
      </c>
      <c r="Q51" s="251" t="s">
        <v>449</v>
      </c>
      <c r="R51" s="262" t="s">
        <v>393</v>
      </c>
      <c r="S51" s="263" t="s">
        <v>394</v>
      </c>
    </row>
    <row r="52" spans="1:19" s="248" customFormat="1" ht="114.75" customHeight="1">
      <c r="A52" s="276">
        <v>47</v>
      </c>
      <c r="B52" s="250">
        <v>906042</v>
      </c>
      <c r="C52" s="251" t="s">
        <v>395</v>
      </c>
      <c r="D52" s="363" t="s">
        <v>1234</v>
      </c>
      <c r="E52" s="363">
        <v>1</v>
      </c>
      <c r="F52" s="256">
        <v>41800</v>
      </c>
      <c r="G52" s="258" t="s">
        <v>396</v>
      </c>
      <c r="H52" s="256">
        <v>41800</v>
      </c>
      <c r="I52" s="258" t="s">
        <v>397</v>
      </c>
      <c r="J52" s="364">
        <f t="shared" si="4"/>
        <v>6.9444444444444198E-3</v>
      </c>
      <c r="K52" s="364">
        <f t="shared" si="5"/>
        <v>0</v>
      </c>
      <c r="L52" s="364">
        <f t="shared" si="6"/>
        <v>0</v>
      </c>
      <c r="M52" s="364">
        <f t="shared" si="7"/>
        <v>0</v>
      </c>
      <c r="N52" s="270" t="s">
        <v>1247</v>
      </c>
      <c r="O52" s="260" t="s">
        <v>9</v>
      </c>
      <c r="P52" s="271" t="s">
        <v>1251</v>
      </c>
      <c r="Q52" s="251" t="s">
        <v>450</v>
      </c>
      <c r="R52" s="250"/>
      <c r="S52" s="250"/>
    </row>
    <row r="53" spans="1:19" s="248" customFormat="1" ht="84.75" customHeight="1">
      <c r="A53" s="276">
        <v>48</v>
      </c>
      <c r="B53" s="250">
        <v>906043</v>
      </c>
      <c r="C53" s="251" t="s">
        <v>395</v>
      </c>
      <c r="D53" s="363" t="s">
        <v>1234</v>
      </c>
      <c r="E53" s="363">
        <v>1</v>
      </c>
      <c r="F53" s="256">
        <v>41800</v>
      </c>
      <c r="G53" s="258" t="s">
        <v>397</v>
      </c>
      <c r="H53" s="256">
        <v>41800</v>
      </c>
      <c r="I53" s="258" t="s">
        <v>398</v>
      </c>
      <c r="J53" s="364">
        <f t="shared" si="4"/>
        <v>0</v>
      </c>
      <c r="K53" s="364">
        <f t="shared" si="5"/>
        <v>3.819444444444442E-2</v>
      </c>
      <c r="L53" s="364">
        <f t="shared" si="6"/>
        <v>0</v>
      </c>
      <c r="M53" s="364">
        <f t="shared" si="7"/>
        <v>0</v>
      </c>
      <c r="N53" s="270" t="s">
        <v>1248</v>
      </c>
      <c r="O53" s="260" t="s">
        <v>5</v>
      </c>
      <c r="P53" s="271" t="s">
        <v>1251</v>
      </c>
      <c r="Q53" s="251" t="s">
        <v>399</v>
      </c>
      <c r="R53" s="250"/>
      <c r="S53" s="250" t="s">
        <v>400</v>
      </c>
    </row>
    <row r="54" spans="1:19" s="248" customFormat="1" ht="77.25" customHeight="1">
      <c r="A54" s="276">
        <v>49</v>
      </c>
      <c r="B54" s="250">
        <v>906044</v>
      </c>
      <c r="C54" s="251" t="s">
        <v>401</v>
      </c>
      <c r="D54" s="363" t="s">
        <v>1234</v>
      </c>
      <c r="E54" s="363">
        <v>1</v>
      </c>
      <c r="F54" s="256">
        <v>41801</v>
      </c>
      <c r="G54" s="258" t="s">
        <v>402</v>
      </c>
      <c r="H54" s="256">
        <v>41802</v>
      </c>
      <c r="I54" s="258" t="s">
        <v>296</v>
      </c>
      <c r="J54" s="364">
        <f t="shared" si="4"/>
        <v>0</v>
      </c>
      <c r="K54" s="364">
        <f t="shared" si="5"/>
        <v>0</v>
      </c>
      <c r="L54" s="364">
        <f t="shared" si="6"/>
        <v>0</v>
      </c>
      <c r="M54" s="364">
        <f t="shared" si="7"/>
        <v>1.4361111111111113</v>
      </c>
      <c r="N54" s="270" t="s">
        <v>1222</v>
      </c>
      <c r="O54" s="260" t="s">
        <v>2</v>
      </c>
      <c r="P54" s="271" t="s">
        <v>1251</v>
      </c>
      <c r="Q54" s="251" t="s">
        <v>467</v>
      </c>
      <c r="R54" s="250" t="s">
        <v>403</v>
      </c>
      <c r="S54" s="250" t="s">
        <v>468</v>
      </c>
    </row>
    <row r="55" spans="1:19" s="248" customFormat="1" ht="77.25" customHeight="1">
      <c r="A55" s="276">
        <v>50</v>
      </c>
      <c r="B55" s="250">
        <v>906045</v>
      </c>
      <c r="C55" s="251" t="s">
        <v>310</v>
      </c>
      <c r="D55" s="363" t="s">
        <v>1234</v>
      </c>
      <c r="E55" s="363">
        <v>1</v>
      </c>
      <c r="F55" s="256">
        <v>41801</v>
      </c>
      <c r="G55" s="258" t="s">
        <v>469</v>
      </c>
      <c r="H55" s="256">
        <v>41801</v>
      </c>
      <c r="I55" s="258" t="s">
        <v>470</v>
      </c>
      <c r="J55" s="364">
        <f t="shared" si="4"/>
        <v>0</v>
      </c>
      <c r="K55" s="364">
        <f t="shared" si="5"/>
        <v>0</v>
      </c>
      <c r="L55" s="364">
        <f t="shared" si="6"/>
        <v>0</v>
      </c>
      <c r="M55" s="364">
        <f t="shared" si="7"/>
        <v>0.32083333333333336</v>
      </c>
      <c r="N55" s="270" t="s">
        <v>1222</v>
      </c>
      <c r="O55" s="260" t="s">
        <v>22</v>
      </c>
      <c r="P55" s="271" t="s">
        <v>1251</v>
      </c>
      <c r="Q55" s="273" t="s">
        <v>451</v>
      </c>
      <c r="R55" s="250" t="s">
        <v>471</v>
      </c>
      <c r="S55" s="250" t="s">
        <v>472</v>
      </c>
    </row>
    <row r="56" spans="1:19" s="248" customFormat="1" ht="77.25" customHeight="1">
      <c r="A56" s="276">
        <v>51</v>
      </c>
      <c r="B56" s="250">
        <v>906046</v>
      </c>
      <c r="C56" s="251" t="s">
        <v>453</v>
      </c>
      <c r="D56" s="363" t="s">
        <v>1234</v>
      </c>
      <c r="E56" s="363">
        <v>1</v>
      </c>
      <c r="F56" s="256">
        <v>41801</v>
      </c>
      <c r="G56" s="258" t="s">
        <v>473</v>
      </c>
      <c r="H56" s="256">
        <v>41803</v>
      </c>
      <c r="I56" s="258" t="s">
        <v>474</v>
      </c>
      <c r="J56" s="364">
        <f t="shared" si="4"/>
        <v>0</v>
      </c>
      <c r="K56" s="364">
        <f t="shared" si="5"/>
        <v>0</v>
      </c>
      <c r="L56" s="364">
        <f t="shared" si="6"/>
        <v>0</v>
      </c>
      <c r="M56" s="364">
        <f t="shared" si="7"/>
        <v>2.1076388888888888</v>
      </c>
      <c r="N56" s="270" t="s">
        <v>1222</v>
      </c>
      <c r="O56" s="260" t="s">
        <v>23</v>
      </c>
      <c r="P56" s="271" t="s">
        <v>1251</v>
      </c>
      <c r="Q56" s="251" t="s">
        <v>475</v>
      </c>
      <c r="R56" s="250" t="s">
        <v>476</v>
      </c>
      <c r="S56" s="250" t="s">
        <v>477</v>
      </c>
    </row>
    <row r="57" spans="1:19" s="248" customFormat="1" ht="77.25" customHeight="1">
      <c r="A57" s="276">
        <v>52</v>
      </c>
      <c r="B57" s="250">
        <v>906047</v>
      </c>
      <c r="C57" s="251" t="s">
        <v>478</v>
      </c>
      <c r="D57" s="363" t="s">
        <v>1234</v>
      </c>
      <c r="E57" s="363">
        <v>1</v>
      </c>
      <c r="F57" s="256">
        <v>41801</v>
      </c>
      <c r="G57" s="258" t="s">
        <v>479</v>
      </c>
      <c r="H57" s="256">
        <v>41801</v>
      </c>
      <c r="I57" s="258" t="s">
        <v>480</v>
      </c>
      <c r="J57" s="364">
        <f t="shared" si="4"/>
        <v>0.24930555555555545</v>
      </c>
      <c r="K57" s="364">
        <f t="shared" si="5"/>
        <v>0</v>
      </c>
      <c r="L57" s="364">
        <f t="shared" si="6"/>
        <v>0</v>
      </c>
      <c r="M57" s="364">
        <f t="shared" si="7"/>
        <v>0</v>
      </c>
      <c r="N57" s="270" t="s">
        <v>1247</v>
      </c>
      <c r="O57" s="260" t="s">
        <v>11</v>
      </c>
      <c r="P57" s="271" t="s">
        <v>1251</v>
      </c>
      <c r="Q57" s="251" t="s">
        <v>615</v>
      </c>
      <c r="R57" s="250" t="s">
        <v>481</v>
      </c>
      <c r="S57" s="250" t="s">
        <v>482</v>
      </c>
    </row>
    <row r="58" spans="1:19" s="248" customFormat="1" ht="77.25" customHeight="1">
      <c r="A58" s="276">
        <v>53</v>
      </c>
      <c r="B58" s="250">
        <v>906048</v>
      </c>
      <c r="C58" s="251" t="s">
        <v>483</v>
      </c>
      <c r="D58" s="363" t="s">
        <v>1234</v>
      </c>
      <c r="E58" s="363">
        <v>1</v>
      </c>
      <c r="F58" s="256">
        <v>41801</v>
      </c>
      <c r="G58" s="258" t="s">
        <v>484</v>
      </c>
      <c r="H58" s="256">
        <v>41801</v>
      </c>
      <c r="I58" s="258" t="s">
        <v>485</v>
      </c>
      <c r="J58" s="364">
        <f t="shared" si="4"/>
        <v>0</v>
      </c>
      <c r="K58" s="364">
        <f t="shared" si="5"/>
        <v>0</v>
      </c>
      <c r="L58" s="364">
        <f t="shared" si="6"/>
        <v>6.9444444444445308E-3</v>
      </c>
      <c r="M58" s="364">
        <f t="shared" si="7"/>
        <v>0</v>
      </c>
      <c r="N58" s="270" t="s">
        <v>1250</v>
      </c>
      <c r="O58" s="260" t="s">
        <v>7</v>
      </c>
      <c r="P58" s="271" t="s">
        <v>1251</v>
      </c>
      <c r="Q58" s="251" t="s">
        <v>625</v>
      </c>
      <c r="R58" s="250"/>
      <c r="S58" s="250"/>
    </row>
    <row r="59" spans="1:19" s="248" customFormat="1" ht="77.25" customHeight="1">
      <c r="A59" s="276">
        <v>54</v>
      </c>
      <c r="B59" s="250">
        <v>906049</v>
      </c>
      <c r="C59" s="251" t="s">
        <v>483</v>
      </c>
      <c r="D59" s="363" t="s">
        <v>1234</v>
      </c>
      <c r="E59" s="363">
        <v>1</v>
      </c>
      <c r="F59" s="256">
        <v>41801</v>
      </c>
      <c r="G59" s="258" t="s">
        <v>485</v>
      </c>
      <c r="H59" s="256">
        <v>41807</v>
      </c>
      <c r="I59" s="258" t="s">
        <v>630</v>
      </c>
      <c r="J59" s="364">
        <f t="shared" si="4"/>
        <v>0</v>
      </c>
      <c r="K59" s="364">
        <f t="shared" si="5"/>
        <v>0</v>
      </c>
      <c r="L59" s="364">
        <f t="shared" si="6"/>
        <v>0</v>
      </c>
      <c r="M59" s="364">
        <f t="shared" si="7"/>
        <v>5.790972222222222</v>
      </c>
      <c r="N59" s="270" t="s">
        <v>1222</v>
      </c>
      <c r="O59" s="260" t="s">
        <v>8</v>
      </c>
      <c r="P59" s="271" t="s">
        <v>1251</v>
      </c>
      <c r="Q59" s="251" t="s">
        <v>486</v>
      </c>
      <c r="R59" s="250"/>
      <c r="S59" s="250" t="s">
        <v>631</v>
      </c>
    </row>
    <row r="60" spans="1:19" s="248" customFormat="1" ht="77.25" customHeight="1">
      <c r="A60" s="276">
        <v>55</v>
      </c>
      <c r="B60" s="250">
        <v>906050</v>
      </c>
      <c r="C60" s="251" t="s">
        <v>487</v>
      </c>
      <c r="D60" s="363" t="s">
        <v>1234</v>
      </c>
      <c r="E60" s="363">
        <v>1</v>
      </c>
      <c r="F60" s="256">
        <v>41801</v>
      </c>
      <c r="G60" s="258" t="s">
        <v>488</v>
      </c>
      <c r="H60" s="256">
        <v>41801</v>
      </c>
      <c r="I60" s="258" t="s">
        <v>293</v>
      </c>
      <c r="J60" s="364">
        <f t="shared" si="4"/>
        <v>0</v>
      </c>
      <c r="K60" s="364">
        <f t="shared" si="5"/>
        <v>0</v>
      </c>
      <c r="L60" s="364">
        <f t="shared" si="6"/>
        <v>6.9444444444445308E-3</v>
      </c>
      <c r="M60" s="364">
        <f t="shared" si="7"/>
        <v>0</v>
      </c>
      <c r="N60" s="270" t="s">
        <v>1250</v>
      </c>
      <c r="O60" s="260" t="s">
        <v>7</v>
      </c>
      <c r="P60" s="271" t="s">
        <v>1251</v>
      </c>
      <c r="Q60" s="251" t="s">
        <v>625</v>
      </c>
      <c r="R60" s="250"/>
      <c r="S60" s="250"/>
    </row>
    <row r="61" spans="1:19" s="248" customFormat="1" ht="77.25" customHeight="1">
      <c r="A61" s="276">
        <v>56</v>
      </c>
      <c r="B61" s="250">
        <v>906051</v>
      </c>
      <c r="C61" s="251" t="s">
        <v>487</v>
      </c>
      <c r="D61" s="363" t="s">
        <v>1234</v>
      </c>
      <c r="E61" s="363">
        <v>1</v>
      </c>
      <c r="F61" s="256">
        <v>41801</v>
      </c>
      <c r="G61" s="258" t="s">
        <v>293</v>
      </c>
      <c r="H61" s="256">
        <v>41814</v>
      </c>
      <c r="I61" s="258" t="s">
        <v>837</v>
      </c>
      <c r="J61" s="364">
        <f t="shared" si="4"/>
        <v>0</v>
      </c>
      <c r="K61" s="364">
        <f t="shared" si="5"/>
        <v>0</v>
      </c>
      <c r="L61" s="364">
        <f t="shared" si="6"/>
        <v>0</v>
      </c>
      <c r="M61" s="364">
        <f t="shared" si="7"/>
        <v>12.722222222222221</v>
      </c>
      <c r="N61" s="270" t="s">
        <v>1222</v>
      </c>
      <c r="O61" s="260" t="s">
        <v>8</v>
      </c>
      <c r="P61" s="271" t="s">
        <v>1251</v>
      </c>
      <c r="Q61" s="251" t="s">
        <v>486</v>
      </c>
      <c r="R61" s="250"/>
      <c r="S61" s="250" t="s">
        <v>838</v>
      </c>
    </row>
    <row r="62" spans="1:19" s="248" customFormat="1" ht="77.25" customHeight="1">
      <c r="A62" s="276">
        <v>57</v>
      </c>
      <c r="B62" s="250">
        <v>906052</v>
      </c>
      <c r="C62" s="251" t="s">
        <v>461</v>
      </c>
      <c r="D62" s="363" t="s">
        <v>1234</v>
      </c>
      <c r="E62" s="363">
        <v>1</v>
      </c>
      <c r="F62" s="256">
        <v>41801</v>
      </c>
      <c r="G62" s="258" t="s">
        <v>489</v>
      </c>
      <c r="H62" s="256">
        <v>41801</v>
      </c>
      <c r="I62" s="258" t="s">
        <v>295</v>
      </c>
      <c r="J62" s="364">
        <f t="shared" si="4"/>
        <v>0</v>
      </c>
      <c r="K62" s="364">
        <f t="shared" si="5"/>
        <v>0</v>
      </c>
      <c r="L62" s="364">
        <f t="shared" si="6"/>
        <v>6.9444444444445308E-3</v>
      </c>
      <c r="M62" s="364">
        <f t="shared" si="7"/>
        <v>0</v>
      </c>
      <c r="N62" s="270" t="s">
        <v>1250</v>
      </c>
      <c r="O62" s="260" t="s">
        <v>7</v>
      </c>
      <c r="P62" s="271" t="s">
        <v>1251</v>
      </c>
      <c r="Q62" s="251" t="s">
        <v>625</v>
      </c>
      <c r="R62" s="250"/>
      <c r="S62" s="250"/>
    </row>
    <row r="63" spans="1:19" s="248" customFormat="1" ht="110.25" customHeight="1">
      <c r="A63" s="276">
        <v>58</v>
      </c>
      <c r="B63" s="250">
        <v>906053</v>
      </c>
      <c r="C63" s="251" t="s">
        <v>462</v>
      </c>
      <c r="D63" s="363" t="s">
        <v>1234</v>
      </c>
      <c r="E63" s="363">
        <v>1</v>
      </c>
      <c r="F63" s="256">
        <v>41801</v>
      </c>
      <c r="G63" s="258" t="s">
        <v>295</v>
      </c>
      <c r="H63" s="256">
        <v>41801</v>
      </c>
      <c r="I63" s="258" t="s">
        <v>295</v>
      </c>
      <c r="J63" s="364">
        <f t="shared" si="4"/>
        <v>0</v>
      </c>
      <c r="K63" s="364">
        <f t="shared" si="5"/>
        <v>0</v>
      </c>
      <c r="L63" s="364">
        <f t="shared" si="6"/>
        <v>0</v>
      </c>
      <c r="M63" s="364">
        <f t="shared" si="7"/>
        <v>0</v>
      </c>
      <c r="N63" s="270" t="s">
        <v>1248</v>
      </c>
      <c r="O63" s="260" t="s">
        <v>5</v>
      </c>
      <c r="P63" s="271" t="s">
        <v>1251</v>
      </c>
      <c r="Q63" s="251" t="s">
        <v>832</v>
      </c>
      <c r="R63" s="250"/>
      <c r="S63" s="250"/>
    </row>
    <row r="64" spans="1:19" s="248" customFormat="1" ht="77.25" customHeight="1">
      <c r="A64" s="276">
        <v>59</v>
      </c>
      <c r="B64" s="250">
        <v>906054</v>
      </c>
      <c r="C64" s="251" t="s">
        <v>461</v>
      </c>
      <c r="D64" s="363" t="s">
        <v>1234</v>
      </c>
      <c r="E64" s="363">
        <v>1</v>
      </c>
      <c r="F64" s="256">
        <v>41801</v>
      </c>
      <c r="G64" s="258" t="s">
        <v>295</v>
      </c>
      <c r="H64" s="256">
        <v>41806</v>
      </c>
      <c r="I64" s="258" t="s">
        <v>632</v>
      </c>
      <c r="J64" s="364">
        <f t="shared" si="4"/>
        <v>0</v>
      </c>
      <c r="K64" s="364">
        <f t="shared" si="5"/>
        <v>0</v>
      </c>
      <c r="L64" s="364">
        <f t="shared" si="6"/>
        <v>0</v>
      </c>
      <c r="M64" s="364">
        <f t="shared" si="7"/>
        <v>4.7458333333333336</v>
      </c>
      <c r="N64" s="270" t="s">
        <v>1222</v>
      </c>
      <c r="O64" s="260" t="s">
        <v>8</v>
      </c>
      <c r="P64" s="271" t="s">
        <v>1251</v>
      </c>
      <c r="Q64" s="251" t="s">
        <v>486</v>
      </c>
      <c r="R64" s="250"/>
      <c r="S64" s="250" t="s">
        <v>633</v>
      </c>
    </row>
    <row r="65" spans="1:19" s="248" customFormat="1" ht="114" customHeight="1">
      <c r="A65" s="276">
        <v>60</v>
      </c>
      <c r="B65" s="250">
        <v>906055</v>
      </c>
      <c r="C65" s="251" t="s">
        <v>462</v>
      </c>
      <c r="D65" s="363" t="s">
        <v>1234</v>
      </c>
      <c r="E65" s="363">
        <v>1</v>
      </c>
      <c r="F65" s="256">
        <v>41801</v>
      </c>
      <c r="G65" s="258" t="s">
        <v>490</v>
      </c>
      <c r="H65" s="256">
        <v>41801</v>
      </c>
      <c r="I65" s="258" t="s">
        <v>490</v>
      </c>
      <c r="J65" s="364">
        <f t="shared" si="4"/>
        <v>0</v>
      </c>
      <c r="K65" s="364">
        <f t="shared" si="5"/>
        <v>0</v>
      </c>
      <c r="L65" s="364">
        <f t="shared" si="6"/>
        <v>0</v>
      </c>
      <c r="M65" s="364">
        <f t="shared" si="7"/>
        <v>0</v>
      </c>
      <c r="N65" s="270" t="s">
        <v>1248</v>
      </c>
      <c r="O65" s="260" t="s">
        <v>5</v>
      </c>
      <c r="P65" s="271" t="s">
        <v>1251</v>
      </c>
      <c r="Q65" s="251" t="s">
        <v>833</v>
      </c>
      <c r="R65" s="250"/>
      <c r="S65" s="250"/>
    </row>
    <row r="66" spans="1:19" s="248" customFormat="1" ht="77.25" customHeight="1">
      <c r="A66" s="276">
        <v>61</v>
      </c>
      <c r="B66" s="250">
        <v>906056</v>
      </c>
      <c r="C66" s="251" t="s">
        <v>462</v>
      </c>
      <c r="D66" s="363" t="s">
        <v>1234</v>
      </c>
      <c r="E66" s="363">
        <v>1</v>
      </c>
      <c r="F66" s="256">
        <v>41801</v>
      </c>
      <c r="G66" s="258" t="s">
        <v>323</v>
      </c>
      <c r="H66" s="256">
        <v>41801</v>
      </c>
      <c r="I66" s="258" t="s">
        <v>491</v>
      </c>
      <c r="J66" s="364">
        <f t="shared" si="4"/>
        <v>0</v>
      </c>
      <c r="K66" s="364">
        <f t="shared" si="5"/>
        <v>3.1944444444444442E-2</v>
      </c>
      <c r="L66" s="364">
        <f t="shared" si="6"/>
        <v>0</v>
      </c>
      <c r="M66" s="364">
        <f t="shared" si="7"/>
        <v>0</v>
      </c>
      <c r="N66" s="270" t="s">
        <v>1248</v>
      </c>
      <c r="O66" s="260" t="s">
        <v>5</v>
      </c>
      <c r="P66" s="271" t="s">
        <v>1251</v>
      </c>
      <c r="Q66" s="251" t="s">
        <v>492</v>
      </c>
      <c r="R66" s="250"/>
      <c r="S66" s="250" t="s">
        <v>493</v>
      </c>
    </row>
    <row r="67" spans="1:19" s="248" customFormat="1" ht="77.25" customHeight="1">
      <c r="A67" s="276">
        <v>62</v>
      </c>
      <c r="B67" s="250">
        <v>906057</v>
      </c>
      <c r="C67" s="251" t="s">
        <v>208</v>
      </c>
      <c r="D67" s="363" t="s">
        <v>1234</v>
      </c>
      <c r="E67" s="363">
        <v>1</v>
      </c>
      <c r="F67" s="256">
        <v>41801</v>
      </c>
      <c r="G67" s="258" t="s">
        <v>494</v>
      </c>
      <c r="H67" s="256">
        <v>41807</v>
      </c>
      <c r="I67" s="258" t="s">
        <v>634</v>
      </c>
      <c r="J67" s="364">
        <f t="shared" si="4"/>
        <v>0</v>
      </c>
      <c r="K67" s="364">
        <f t="shared" si="5"/>
        <v>0</v>
      </c>
      <c r="L67" s="364">
        <f t="shared" si="6"/>
        <v>0</v>
      </c>
      <c r="M67" s="364">
        <f t="shared" si="7"/>
        <v>5.6416666666666666</v>
      </c>
      <c r="N67" s="270" t="s">
        <v>1222</v>
      </c>
      <c r="O67" s="260" t="s">
        <v>8</v>
      </c>
      <c r="P67" s="271" t="s">
        <v>1251</v>
      </c>
      <c r="Q67" s="251" t="s">
        <v>624</v>
      </c>
      <c r="R67" s="250" t="s">
        <v>495</v>
      </c>
      <c r="S67" s="250" t="s">
        <v>635</v>
      </c>
    </row>
    <row r="68" spans="1:19" s="248" customFormat="1" ht="77.25" customHeight="1">
      <c r="A68" s="276">
        <v>63</v>
      </c>
      <c r="B68" s="250">
        <v>906058</v>
      </c>
      <c r="C68" s="251" t="s">
        <v>210</v>
      </c>
      <c r="D68" s="363" t="s">
        <v>1234</v>
      </c>
      <c r="E68" s="363">
        <v>1</v>
      </c>
      <c r="F68" s="256">
        <v>41801</v>
      </c>
      <c r="G68" s="258" t="s">
        <v>494</v>
      </c>
      <c r="H68" s="256">
        <v>41801</v>
      </c>
      <c r="I68" s="258" t="s">
        <v>496</v>
      </c>
      <c r="J68" s="364">
        <f t="shared" si="4"/>
        <v>0</v>
      </c>
      <c r="K68" s="364">
        <f t="shared" si="5"/>
        <v>0</v>
      </c>
      <c r="L68" s="364">
        <f t="shared" si="6"/>
        <v>6.3194444444444442E-2</v>
      </c>
      <c r="M68" s="364">
        <f t="shared" si="7"/>
        <v>0</v>
      </c>
      <c r="N68" s="270" t="s">
        <v>1250</v>
      </c>
      <c r="O68" s="260" t="s">
        <v>7</v>
      </c>
      <c r="P68" s="271" t="s">
        <v>1251</v>
      </c>
      <c r="Q68" s="251" t="s">
        <v>626</v>
      </c>
      <c r="R68" s="250"/>
      <c r="S68" s="250" t="s">
        <v>497</v>
      </c>
    </row>
    <row r="69" spans="1:19" s="248" customFormat="1" ht="111.75" customHeight="1">
      <c r="A69" s="276">
        <v>64</v>
      </c>
      <c r="B69" s="250">
        <v>906059</v>
      </c>
      <c r="C69" s="251" t="s">
        <v>224</v>
      </c>
      <c r="D69" s="363" t="s">
        <v>1234</v>
      </c>
      <c r="E69" s="363">
        <v>1</v>
      </c>
      <c r="F69" s="256">
        <v>41801</v>
      </c>
      <c r="G69" s="258" t="s">
        <v>498</v>
      </c>
      <c r="H69" s="256">
        <v>41801</v>
      </c>
      <c r="I69" s="258" t="s">
        <v>499</v>
      </c>
      <c r="J69" s="364">
        <f t="shared" si="4"/>
        <v>6.9444444444443088E-3</v>
      </c>
      <c r="K69" s="364">
        <f t="shared" si="5"/>
        <v>0</v>
      </c>
      <c r="L69" s="364">
        <f t="shared" si="6"/>
        <v>0</v>
      </c>
      <c r="M69" s="364">
        <f t="shared" si="7"/>
        <v>0</v>
      </c>
      <c r="N69" s="270" t="s">
        <v>1247</v>
      </c>
      <c r="O69" s="260" t="s">
        <v>9</v>
      </c>
      <c r="P69" s="271" t="s">
        <v>1251</v>
      </c>
      <c r="Q69" s="251" t="s">
        <v>500</v>
      </c>
      <c r="R69" s="250"/>
      <c r="S69" s="250"/>
    </row>
    <row r="70" spans="1:19" s="248" customFormat="1" ht="77.25" customHeight="1">
      <c r="A70" s="276">
        <v>65</v>
      </c>
      <c r="B70" s="250">
        <v>906060</v>
      </c>
      <c r="C70" s="251" t="s">
        <v>224</v>
      </c>
      <c r="D70" s="363" t="s">
        <v>1234</v>
      </c>
      <c r="E70" s="363">
        <v>1</v>
      </c>
      <c r="F70" s="256">
        <v>41801</v>
      </c>
      <c r="G70" s="258" t="s">
        <v>499</v>
      </c>
      <c r="H70" s="256">
        <v>41801</v>
      </c>
      <c r="I70" s="258" t="s">
        <v>501</v>
      </c>
      <c r="J70" s="364">
        <f t="shared" si="4"/>
        <v>0</v>
      </c>
      <c r="K70" s="364">
        <f t="shared" si="5"/>
        <v>0</v>
      </c>
      <c r="L70" s="364">
        <f t="shared" si="6"/>
        <v>0</v>
      </c>
      <c r="M70" s="364">
        <f t="shared" si="7"/>
        <v>4.3055555555555625E-2</v>
      </c>
      <c r="N70" s="270" t="s">
        <v>1222</v>
      </c>
      <c r="O70" s="260" t="s">
        <v>8</v>
      </c>
      <c r="P70" s="271" t="s">
        <v>1251</v>
      </c>
      <c r="Q70" s="251" t="s">
        <v>486</v>
      </c>
      <c r="R70" s="250"/>
      <c r="S70" s="250" t="s">
        <v>502</v>
      </c>
    </row>
    <row r="71" spans="1:19" s="248" customFormat="1" ht="77.25" customHeight="1">
      <c r="A71" s="276">
        <v>66</v>
      </c>
      <c r="B71" s="250">
        <v>906061</v>
      </c>
      <c r="C71" s="251" t="s">
        <v>310</v>
      </c>
      <c r="D71" s="363" t="s">
        <v>1234</v>
      </c>
      <c r="E71" s="363">
        <v>1</v>
      </c>
      <c r="F71" s="256">
        <v>41802</v>
      </c>
      <c r="G71" s="258" t="s">
        <v>503</v>
      </c>
      <c r="H71" s="256">
        <v>41802</v>
      </c>
      <c r="I71" s="258" t="s">
        <v>296</v>
      </c>
      <c r="J71" s="364">
        <f t="shared" si="4"/>
        <v>0</v>
      </c>
      <c r="K71" s="364">
        <f t="shared" si="5"/>
        <v>0</v>
      </c>
      <c r="L71" s="364">
        <f t="shared" si="6"/>
        <v>0</v>
      </c>
      <c r="M71" s="364">
        <f t="shared" si="7"/>
        <v>0.37361111111111117</v>
      </c>
      <c r="N71" s="270" t="s">
        <v>1222</v>
      </c>
      <c r="O71" s="260" t="s">
        <v>22</v>
      </c>
      <c r="P71" s="271" t="s">
        <v>1251</v>
      </c>
      <c r="Q71" s="273" t="s">
        <v>451</v>
      </c>
      <c r="R71" s="250" t="s">
        <v>504</v>
      </c>
      <c r="S71" s="250" t="s">
        <v>505</v>
      </c>
    </row>
    <row r="72" spans="1:19" s="248" customFormat="1" ht="77.25" customHeight="1">
      <c r="A72" s="276">
        <v>67</v>
      </c>
      <c r="B72" s="250">
        <v>906062</v>
      </c>
      <c r="C72" s="251" t="s">
        <v>506</v>
      </c>
      <c r="D72" s="363" t="s">
        <v>1234</v>
      </c>
      <c r="E72" s="363">
        <v>1</v>
      </c>
      <c r="F72" s="256">
        <v>41802</v>
      </c>
      <c r="G72" s="258" t="s">
        <v>507</v>
      </c>
      <c r="H72" s="256">
        <v>41802</v>
      </c>
      <c r="I72" s="258" t="s">
        <v>508</v>
      </c>
      <c r="J72" s="364">
        <f t="shared" si="4"/>
        <v>0</v>
      </c>
      <c r="K72" s="364">
        <f t="shared" si="5"/>
        <v>0.15972222222222232</v>
      </c>
      <c r="L72" s="364">
        <f t="shared" si="6"/>
        <v>0</v>
      </c>
      <c r="M72" s="364">
        <f t="shared" si="7"/>
        <v>0</v>
      </c>
      <c r="N72" s="270" t="s">
        <v>1248</v>
      </c>
      <c r="O72" s="260" t="s">
        <v>5</v>
      </c>
      <c r="P72" s="271" t="s">
        <v>1251</v>
      </c>
      <c r="Q72" s="251" t="s">
        <v>509</v>
      </c>
      <c r="R72" s="250" t="s">
        <v>510</v>
      </c>
      <c r="S72" s="250" t="s">
        <v>511</v>
      </c>
    </row>
    <row r="73" spans="1:19" s="248" customFormat="1" ht="105.75" customHeight="1">
      <c r="A73" s="276">
        <v>68</v>
      </c>
      <c r="B73" s="250">
        <v>906063</v>
      </c>
      <c r="C73" s="251" t="s">
        <v>878</v>
      </c>
      <c r="D73" s="363" t="s">
        <v>1234</v>
      </c>
      <c r="E73" s="363">
        <v>1</v>
      </c>
      <c r="F73" s="256">
        <v>41802</v>
      </c>
      <c r="G73" s="258" t="s">
        <v>512</v>
      </c>
      <c r="H73" s="256">
        <v>41802</v>
      </c>
      <c r="I73" s="258" t="s">
        <v>513</v>
      </c>
      <c r="J73" s="364">
        <f t="shared" si="4"/>
        <v>0</v>
      </c>
      <c r="K73" s="364">
        <f t="shared" si="5"/>
        <v>0</v>
      </c>
      <c r="L73" s="364">
        <f t="shared" si="6"/>
        <v>0</v>
      </c>
      <c r="M73" s="364">
        <f t="shared" si="7"/>
        <v>3.6111111111111205E-2</v>
      </c>
      <c r="N73" s="270" t="s">
        <v>1222</v>
      </c>
      <c r="O73" s="260" t="s">
        <v>17</v>
      </c>
      <c r="P73" s="271" t="s">
        <v>1251</v>
      </c>
      <c r="Q73" s="251" t="s">
        <v>514</v>
      </c>
      <c r="R73" s="250" t="s">
        <v>515</v>
      </c>
      <c r="S73" s="250" t="s">
        <v>516</v>
      </c>
    </row>
    <row r="74" spans="1:19" s="248" customFormat="1" ht="77.25" customHeight="1">
      <c r="A74" s="276">
        <v>69</v>
      </c>
      <c r="B74" s="250">
        <v>906064</v>
      </c>
      <c r="C74" s="251" t="s">
        <v>1179</v>
      </c>
      <c r="D74" s="363" t="s">
        <v>1234</v>
      </c>
      <c r="E74" s="363">
        <v>1</v>
      </c>
      <c r="F74" s="256">
        <v>41802</v>
      </c>
      <c r="G74" s="258" t="s">
        <v>517</v>
      </c>
      <c r="H74" s="256">
        <v>41804</v>
      </c>
      <c r="I74" s="258" t="s">
        <v>518</v>
      </c>
      <c r="J74" s="364">
        <f t="shared" si="4"/>
        <v>0</v>
      </c>
      <c r="K74" s="364">
        <f t="shared" si="5"/>
        <v>0</v>
      </c>
      <c r="L74" s="364">
        <f t="shared" si="6"/>
        <v>0</v>
      </c>
      <c r="M74" s="364">
        <f t="shared" si="7"/>
        <v>1.4763888888888888</v>
      </c>
      <c r="N74" s="270" t="s">
        <v>1222</v>
      </c>
      <c r="O74" s="260" t="s">
        <v>22</v>
      </c>
      <c r="P74" s="271" t="s">
        <v>1251</v>
      </c>
      <c r="Q74" s="273" t="s">
        <v>451</v>
      </c>
      <c r="R74" s="250" t="s">
        <v>519</v>
      </c>
      <c r="S74" s="250" t="s">
        <v>520</v>
      </c>
    </row>
    <row r="75" spans="1:19" s="248" customFormat="1" ht="77.25" customHeight="1">
      <c r="A75" s="276">
        <v>70</v>
      </c>
      <c r="B75" s="250">
        <v>906065</v>
      </c>
      <c r="C75" s="251" t="s">
        <v>262</v>
      </c>
      <c r="D75" s="363" t="s">
        <v>1234</v>
      </c>
      <c r="E75" s="363">
        <v>1</v>
      </c>
      <c r="F75" s="256">
        <v>41802</v>
      </c>
      <c r="G75" s="258" t="s">
        <v>521</v>
      </c>
      <c r="H75" s="256">
        <v>41803</v>
      </c>
      <c r="I75" s="258" t="s">
        <v>522</v>
      </c>
      <c r="J75" s="364">
        <f t="shared" si="4"/>
        <v>0</v>
      </c>
      <c r="K75" s="364">
        <f t="shared" si="5"/>
        <v>0</v>
      </c>
      <c r="L75" s="364">
        <f t="shared" si="6"/>
        <v>0</v>
      </c>
      <c r="M75" s="364">
        <f t="shared" si="7"/>
        <v>0.42500000000000004</v>
      </c>
      <c r="N75" s="270" t="s">
        <v>1222</v>
      </c>
      <c r="O75" s="260" t="s">
        <v>22</v>
      </c>
      <c r="P75" s="271" t="s">
        <v>1251</v>
      </c>
      <c r="Q75" s="273" t="s">
        <v>451</v>
      </c>
      <c r="R75" s="250" t="s">
        <v>519</v>
      </c>
      <c r="S75" s="250" t="s">
        <v>523</v>
      </c>
    </row>
    <row r="76" spans="1:19" s="248" customFormat="1" ht="77.25" customHeight="1">
      <c r="A76" s="276">
        <v>71</v>
      </c>
      <c r="B76" s="250">
        <v>906066</v>
      </c>
      <c r="C76" s="251" t="s">
        <v>460</v>
      </c>
      <c r="D76" s="363" t="s">
        <v>1234</v>
      </c>
      <c r="E76" s="363">
        <v>1</v>
      </c>
      <c r="F76" s="256">
        <v>41802</v>
      </c>
      <c r="G76" s="258" t="s">
        <v>524</v>
      </c>
      <c r="H76" s="256">
        <v>41802</v>
      </c>
      <c r="I76" s="258" t="s">
        <v>525</v>
      </c>
      <c r="J76" s="364">
        <f t="shared" si="4"/>
        <v>4.2361111111111183E-2</v>
      </c>
      <c r="K76" s="364">
        <f t="shared" si="5"/>
        <v>0</v>
      </c>
      <c r="L76" s="364">
        <f t="shared" si="6"/>
        <v>0</v>
      </c>
      <c r="M76" s="364">
        <f t="shared" si="7"/>
        <v>0</v>
      </c>
      <c r="N76" s="270" t="s">
        <v>1247</v>
      </c>
      <c r="O76" s="260" t="s">
        <v>1</v>
      </c>
      <c r="P76" s="271" t="s">
        <v>1251</v>
      </c>
      <c r="Q76" s="251" t="s">
        <v>820</v>
      </c>
      <c r="R76" s="250" t="s">
        <v>526</v>
      </c>
      <c r="S76" s="250" t="s">
        <v>527</v>
      </c>
    </row>
    <row r="77" spans="1:19" s="248" customFormat="1" ht="108" customHeight="1">
      <c r="A77" s="276">
        <v>72</v>
      </c>
      <c r="B77" s="250">
        <v>906067</v>
      </c>
      <c r="C77" s="251" t="s">
        <v>528</v>
      </c>
      <c r="D77" s="363" t="s">
        <v>1234</v>
      </c>
      <c r="E77" s="363">
        <v>1</v>
      </c>
      <c r="F77" s="256">
        <v>41802</v>
      </c>
      <c r="G77" s="258" t="s">
        <v>529</v>
      </c>
      <c r="H77" s="256">
        <v>41802</v>
      </c>
      <c r="I77" s="258" t="s">
        <v>302</v>
      </c>
      <c r="J77" s="364">
        <f t="shared" si="4"/>
        <v>4.9305555555555602E-2</v>
      </c>
      <c r="K77" s="364">
        <f t="shared" si="5"/>
        <v>0</v>
      </c>
      <c r="L77" s="364">
        <f t="shared" si="6"/>
        <v>0</v>
      </c>
      <c r="M77" s="364">
        <f t="shared" si="7"/>
        <v>0</v>
      </c>
      <c r="N77" s="270" t="s">
        <v>1247</v>
      </c>
      <c r="O77" s="277" t="s">
        <v>18</v>
      </c>
      <c r="P77" s="271" t="s">
        <v>1251</v>
      </c>
      <c r="Q77" s="251" t="s">
        <v>620</v>
      </c>
      <c r="R77" s="250" t="s">
        <v>834</v>
      </c>
      <c r="S77" s="250" t="s">
        <v>835</v>
      </c>
    </row>
    <row r="78" spans="1:19" s="248" customFormat="1" ht="77.25" customHeight="1">
      <c r="A78" s="276">
        <v>73</v>
      </c>
      <c r="B78" s="250">
        <v>906068</v>
      </c>
      <c r="C78" s="251" t="s">
        <v>310</v>
      </c>
      <c r="D78" s="363" t="s">
        <v>1234</v>
      </c>
      <c r="E78" s="363">
        <v>1</v>
      </c>
      <c r="F78" s="256">
        <v>41803</v>
      </c>
      <c r="G78" s="258" t="s">
        <v>469</v>
      </c>
      <c r="H78" s="256">
        <v>41803</v>
      </c>
      <c r="I78" s="367" t="s">
        <v>1252</v>
      </c>
      <c r="J78" s="364">
        <f t="shared" si="4"/>
        <v>0</v>
      </c>
      <c r="K78" s="364">
        <f t="shared" si="5"/>
        <v>0</v>
      </c>
      <c r="L78" s="364">
        <f t="shared" si="6"/>
        <v>0</v>
      </c>
      <c r="M78" s="364">
        <f t="shared" si="7"/>
        <v>0.3756944444444445</v>
      </c>
      <c r="N78" s="270" t="s">
        <v>1222</v>
      </c>
      <c r="O78" s="260" t="s">
        <v>22</v>
      </c>
      <c r="P78" s="271" t="s">
        <v>1251</v>
      </c>
      <c r="Q78" s="273" t="s">
        <v>451</v>
      </c>
      <c r="R78" s="250" t="s">
        <v>530</v>
      </c>
      <c r="S78" s="250" t="s">
        <v>249</v>
      </c>
    </row>
    <row r="79" spans="1:19" s="248" customFormat="1" ht="98.25" customHeight="1">
      <c r="A79" s="276">
        <v>74</v>
      </c>
      <c r="B79" s="250">
        <v>906069</v>
      </c>
      <c r="C79" s="251" t="s">
        <v>531</v>
      </c>
      <c r="D79" s="363" t="s">
        <v>1234</v>
      </c>
      <c r="E79" s="363">
        <v>1</v>
      </c>
      <c r="F79" s="256">
        <v>41803</v>
      </c>
      <c r="G79" s="258" t="s">
        <v>296</v>
      </c>
      <c r="H79" s="256">
        <v>41804</v>
      </c>
      <c r="I79" s="258" t="s">
        <v>532</v>
      </c>
      <c r="J79" s="364">
        <f t="shared" si="4"/>
        <v>0</v>
      </c>
      <c r="K79" s="364">
        <f t="shared" si="5"/>
        <v>0.9277777777777777</v>
      </c>
      <c r="L79" s="364">
        <f t="shared" si="6"/>
        <v>0</v>
      </c>
      <c r="M79" s="364">
        <f t="shared" si="7"/>
        <v>0</v>
      </c>
      <c r="N79" s="270" t="s">
        <v>1248</v>
      </c>
      <c r="O79" s="260" t="s">
        <v>5</v>
      </c>
      <c r="P79" s="271" t="s">
        <v>1251</v>
      </c>
      <c r="Q79" s="251" t="s">
        <v>533</v>
      </c>
      <c r="R79" s="250"/>
      <c r="S79" s="250" t="s">
        <v>534</v>
      </c>
    </row>
    <row r="80" spans="1:19" s="248" customFormat="1" ht="77.25" customHeight="1">
      <c r="A80" s="276">
        <v>75</v>
      </c>
      <c r="B80" s="250">
        <v>906070</v>
      </c>
      <c r="C80" s="251" t="s">
        <v>535</v>
      </c>
      <c r="D80" s="363" t="s">
        <v>1234</v>
      </c>
      <c r="E80" s="363">
        <v>1</v>
      </c>
      <c r="F80" s="256">
        <v>41804</v>
      </c>
      <c r="G80" s="258" t="s">
        <v>536</v>
      </c>
      <c r="H80" s="256">
        <v>41804</v>
      </c>
      <c r="I80" s="258" t="s">
        <v>537</v>
      </c>
      <c r="J80" s="364">
        <f t="shared" si="4"/>
        <v>2.2222222222222227E-2</v>
      </c>
      <c r="K80" s="364">
        <f t="shared" si="5"/>
        <v>0</v>
      </c>
      <c r="L80" s="364">
        <f t="shared" si="6"/>
        <v>0</v>
      </c>
      <c r="M80" s="364">
        <f t="shared" si="7"/>
        <v>0</v>
      </c>
      <c r="N80" s="270" t="s">
        <v>1247</v>
      </c>
      <c r="O80" s="260" t="s">
        <v>9</v>
      </c>
      <c r="P80" s="271" t="s">
        <v>1251</v>
      </c>
      <c r="Q80" s="251" t="s">
        <v>621</v>
      </c>
      <c r="R80" s="250"/>
      <c r="S80" s="250" t="s">
        <v>538</v>
      </c>
    </row>
    <row r="81" spans="1:19" s="248" customFormat="1" ht="111" customHeight="1">
      <c r="A81" s="276">
        <v>76</v>
      </c>
      <c r="B81" s="250">
        <v>906071</v>
      </c>
      <c r="C81" s="251" t="s">
        <v>539</v>
      </c>
      <c r="D81" s="363" t="s">
        <v>1234</v>
      </c>
      <c r="E81" s="363">
        <v>1</v>
      </c>
      <c r="F81" s="256">
        <v>41804</v>
      </c>
      <c r="G81" s="258" t="s">
        <v>540</v>
      </c>
      <c r="H81" s="256">
        <v>41804</v>
      </c>
      <c r="I81" s="258" t="s">
        <v>541</v>
      </c>
      <c r="J81" s="364">
        <f t="shared" si="4"/>
        <v>2.2222222222222199E-2</v>
      </c>
      <c r="K81" s="364">
        <f t="shared" si="5"/>
        <v>0</v>
      </c>
      <c r="L81" s="364">
        <f t="shared" si="6"/>
        <v>0</v>
      </c>
      <c r="M81" s="364">
        <f t="shared" si="7"/>
        <v>0</v>
      </c>
      <c r="N81" s="270" t="s">
        <v>1247</v>
      </c>
      <c r="O81" s="260" t="s">
        <v>24</v>
      </c>
      <c r="P81" s="271" t="s">
        <v>1251</v>
      </c>
      <c r="Q81" s="251" t="s">
        <v>822</v>
      </c>
      <c r="R81" s="250"/>
      <c r="S81" s="250" t="s">
        <v>542</v>
      </c>
    </row>
    <row r="82" spans="1:19" s="248" customFormat="1" ht="150" customHeight="1">
      <c r="A82" s="276">
        <v>77</v>
      </c>
      <c r="B82" s="250">
        <v>906072</v>
      </c>
      <c r="C82" s="251" t="s">
        <v>546</v>
      </c>
      <c r="D82" s="363" t="s">
        <v>1234</v>
      </c>
      <c r="E82" s="363">
        <v>1</v>
      </c>
      <c r="F82" s="256">
        <v>41804</v>
      </c>
      <c r="G82" s="258" t="s">
        <v>543</v>
      </c>
      <c r="H82" s="256">
        <v>41804</v>
      </c>
      <c r="I82" s="258" t="s">
        <v>544</v>
      </c>
      <c r="J82" s="364">
        <f t="shared" si="4"/>
        <v>0</v>
      </c>
      <c r="K82" s="364">
        <f t="shared" si="5"/>
        <v>0</v>
      </c>
      <c r="L82" s="364">
        <f t="shared" si="6"/>
        <v>0</v>
      </c>
      <c r="M82" s="364">
        <f t="shared" si="7"/>
        <v>2.708333333333332E-2</v>
      </c>
      <c r="N82" s="270" t="s">
        <v>1222</v>
      </c>
      <c r="O82" s="260" t="s">
        <v>2</v>
      </c>
      <c r="P82" s="271" t="s">
        <v>1251</v>
      </c>
      <c r="Q82" s="265" t="s">
        <v>818</v>
      </c>
      <c r="R82" s="250"/>
      <c r="S82" s="250" t="s">
        <v>545</v>
      </c>
    </row>
    <row r="83" spans="1:19" s="248" customFormat="1" ht="126.75" customHeight="1">
      <c r="A83" s="276">
        <v>78</v>
      </c>
      <c r="B83" s="250">
        <v>906073</v>
      </c>
      <c r="C83" s="251" t="s">
        <v>546</v>
      </c>
      <c r="D83" s="363" t="s">
        <v>1234</v>
      </c>
      <c r="E83" s="363">
        <v>1</v>
      </c>
      <c r="F83" s="256">
        <v>41804</v>
      </c>
      <c r="G83" s="258" t="s">
        <v>547</v>
      </c>
      <c r="H83" s="256">
        <v>41804</v>
      </c>
      <c r="I83" s="258" t="s">
        <v>548</v>
      </c>
      <c r="J83" s="364">
        <f t="shared" si="4"/>
        <v>0</v>
      </c>
      <c r="K83" s="364">
        <f t="shared" si="5"/>
        <v>0</v>
      </c>
      <c r="L83" s="364">
        <f t="shared" si="6"/>
        <v>0</v>
      </c>
      <c r="M83" s="364">
        <f t="shared" si="7"/>
        <v>2.6388888888888851E-2</v>
      </c>
      <c r="N83" s="270" t="s">
        <v>1222</v>
      </c>
      <c r="O83" s="260" t="s">
        <v>2</v>
      </c>
      <c r="P83" s="271" t="s">
        <v>1251</v>
      </c>
      <c r="Q83" s="265" t="s">
        <v>819</v>
      </c>
      <c r="R83" s="250"/>
      <c r="S83" s="250" t="s">
        <v>549</v>
      </c>
    </row>
    <row r="84" spans="1:19" s="248" customFormat="1" ht="77.25" customHeight="1">
      <c r="A84" s="276">
        <v>79</v>
      </c>
      <c r="B84" s="250">
        <v>906074</v>
      </c>
      <c r="C84" s="251" t="s">
        <v>310</v>
      </c>
      <c r="D84" s="363" t="s">
        <v>1234</v>
      </c>
      <c r="E84" s="363">
        <v>1</v>
      </c>
      <c r="F84" s="256">
        <v>41804</v>
      </c>
      <c r="G84" s="258" t="s">
        <v>550</v>
      </c>
      <c r="H84" s="256">
        <v>41804</v>
      </c>
      <c r="I84" s="258" t="s">
        <v>488</v>
      </c>
      <c r="J84" s="364">
        <f t="shared" si="4"/>
        <v>0</v>
      </c>
      <c r="K84" s="364">
        <f t="shared" si="5"/>
        <v>0</v>
      </c>
      <c r="L84" s="364">
        <f t="shared" si="6"/>
        <v>0</v>
      </c>
      <c r="M84" s="364">
        <f t="shared" si="7"/>
        <v>0.32847222222222217</v>
      </c>
      <c r="N84" s="270" t="s">
        <v>1222</v>
      </c>
      <c r="O84" s="260" t="s">
        <v>22</v>
      </c>
      <c r="P84" s="271" t="s">
        <v>1251</v>
      </c>
      <c r="Q84" s="273" t="s">
        <v>451</v>
      </c>
      <c r="R84" s="250" t="s">
        <v>551</v>
      </c>
      <c r="S84" s="250" t="s">
        <v>552</v>
      </c>
    </row>
    <row r="85" spans="1:19" s="248" customFormat="1" ht="113.25" customHeight="1">
      <c r="A85" s="276">
        <v>80</v>
      </c>
      <c r="B85" s="250">
        <v>906075</v>
      </c>
      <c r="C85" s="251" t="s">
        <v>539</v>
      </c>
      <c r="D85" s="363" t="s">
        <v>1234</v>
      </c>
      <c r="E85" s="363">
        <v>1</v>
      </c>
      <c r="F85" s="256">
        <v>41804</v>
      </c>
      <c r="G85" s="258" t="s">
        <v>553</v>
      </c>
      <c r="H85" s="256">
        <v>41804</v>
      </c>
      <c r="I85" s="258" t="s">
        <v>554</v>
      </c>
      <c r="J85" s="364">
        <f t="shared" si="4"/>
        <v>0.33680555555555558</v>
      </c>
      <c r="K85" s="364">
        <f t="shared" si="5"/>
        <v>0</v>
      </c>
      <c r="L85" s="364">
        <f t="shared" si="6"/>
        <v>0</v>
      </c>
      <c r="M85" s="364">
        <f t="shared" si="7"/>
        <v>0</v>
      </c>
      <c r="N85" s="270" t="s">
        <v>1247</v>
      </c>
      <c r="O85" s="260" t="s">
        <v>1</v>
      </c>
      <c r="P85" s="271" t="s">
        <v>1251</v>
      </c>
      <c r="Q85" s="251" t="s">
        <v>821</v>
      </c>
      <c r="R85" s="250" t="s">
        <v>555</v>
      </c>
      <c r="S85" s="250" t="s">
        <v>556</v>
      </c>
    </row>
    <row r="86" spans="1:19" s="248" customFormat="1" ht="77.25" customHeight="1">
      <c r="A86" s="276">
        <v>81</v>
      </c>
      <c r="B86" s="250">
        <v>906076</v>
      </c>
      <c r="C86" s="251" t="s">
        <v>557</v>
      </c>
      <c r="D86" s="363" t="s">
        <v>1234</v>
      </c>
      <c r="E86" s="363">
        <v>1</v>
      </c>
      <c r="F86" s="256">
        <v>41804</v>
      </c>
      <c r="G86" s="258" t="s">
        <v>558</v>
      </c>
      <c r="H86" s="256">
        <v>41804</v>
      </c>
      <c r="I86" s="258" t="s">
        <v>559</v>
      </c>
      <c r="J86" s="364">
        <f t="shared" si="4"/>
        <v>0</v>
      </c>
      <c r="K86" s="364">
        <f t="shared" si="5"/>
        <v>0</v>
      </c>
      <c r="L86" s="364">
        <f t="shared" si="6"/>
        <v>0</v>
      </c>
      <c r="M86" s="364">
        <f t="shared" si="7"/>
        <v>0.13055555555555565</v>
      </c>
      <c r="N86" s="270" t="s">
        <v>1222</v>
      </c>
      <c r="O86" s="260" t="s">
        <v>23</v>
      </c>
      <c r="P86" s="271" t="s">
        <v>1251</v>
      </c>
      <c r="Q86" s="251" t="s">
        <v>560</v>
      </c>
      <c r="R86" s="250" t="s">
        <v>561</v>
      </c>
      <c r="S86" s="250" t="s">
        <v>562</v>
      </c>
    </row>
    <row r="87" spans="1:19" s="248" customFormat="1" ht="77.25" customHeight="1">
      <c r="A87" s="276">
        <v>82</v>
      </c>
      <c r="B87" s="250">
        <v>906077</v>
      </c>
      <c r="C87" s="251" t="s">
        <v>563</v>
      </c>
      <c r="D87" s="363" t="s">
        <v>1234</v>
      </c>
      <c r="E87" s="363">
        <v>1</v>
      </c>
      <c r="F87" s="256">
        <v>41804</v>
      </c>
      <c r="G87" s="258" t="s">
        <v>564</v>
      </c>
      <c r="H87" s="256">
        <v>41804</v>
      </c>
      <c r="I87" s="258" t="s">
        <v>565</v>
      </c>
      <c r="J87" s="364">
        <f t="shared" si="4"/>
        <v>3.4722222222222099E-2</v>
      </c>
      <c r="K87" s="364">
        <f t="shared" si="5"/>
        <v>0</v>
      </c>
      <c r="L87" s="364">
        <f t="shared" si="6"/>
        <v>0</v>
      </c>
      <c r="M87" s="364">
        <f t="shared" si="7"/>
        <v>0</v>
      </c>
      <c r="N87" s="270" t="s">
        <v>1247</v>
      </c>
      <c r="O87" s="260" t="s">
        <v>9</v>
      </c>
      <c r="P87" s="271" t="s">
        <v>1251</v>
      </c>
      <c r="Q87" s="251" t="s">
        <v>566</v>
      </c>
      <c r="R87" s="250"/>
      <c r="S87" s="250" t="s">
        <v>567</v>
      </c>
    </row>
    <row r="88" spans="1:19" s="248" customFormat="1" ht="111.75" customHeight="1">
      <c r="A88" s="276">
        <v>83</v>
      </c>
      <c r="B88" s="250">
        <v>906078</v>
      </c>
      <c r="C88" s="251" t="s">
        <v>546</v>
      </c>
      <c r="D88" s="363" t="s">
        <v>1234</v>
      </c>
      <c r="E88" s="363">
        <v>1</v>
      </c>
      <c r="F88" s="256">
        <v>41804</v>
      </c>
      <c r="G88" s="258" t="s">
        <v>568</v>
      </c>
      <c r="H88" s="256">
        <v>41804</v>
      </c>
      <c r="I88" s="367" t="s">
        <v>572</v>
      </c>
      <c r="J88" s="364">
        <f t="shared" si="4"/>
        <v>0</v>
      </c>
      <c r="K88" s="364">
        <f t="shared" si="5"/>
        <v>0</v>
      </c>
      <c r="L88" s="364">
        <f t="shared" si="6"/>
        <v>0</v>
      </c>
      <c r="M88" s="364">
        <f t="shared" si="7"/>
        <v>3.6805555555555536E-2</v>
      </c>
      <c r="N88" s="270" t="s">
        <v>1222</v>
      </c>
      <c r="O88" s="277" t="s">
        <v>2</v>
      </c>
      <c r="P88" s="271" t="s">
        <v>1251</v>
      </c>
      <c r="Q88" s="251" t="s">
        <v>823</v>
      </c>
      <c r="R88" s="250" t="s">
        <v>569</v>
      </c>
      <c r="S88" s="250" t="s">
        <v>570</v>
      </c>
    </row>
    <row r="89" spans="1:19" s="248" customFormat="1" ht="111.75" customHeight="1">
      <c r="A89" s="276">
        <v>84</v>
      </c>
      <c r="B89" s="250">
        <v>906079</v>
      </c>
      <c r="C89" s="251" t="s">
        <v>571</v>
      </c>
      <c r="D89" s="363" t="s">
        <v>1234</v>
      </c>
      <c r="E89" s="363">
        <v>1</v>
      </c>
      <c r="F89" s="256">
        <v>41804</v>
      </c>
      <c r="G89" s="258" t="s">
        <v>568</v>
      </c>
      <c r="H89" s="256">
        <v>41804</v>
      </c>
      <c r="I89" s="258" t="s">
        <v>572</v>
      </c>
      <c r="J89" s="364">
        <f t="shared" si="4"/>
        <v>0</v>
      </c>
      <c r="K89" s="364">
        <f t="shared" si="5"/>
        <v>0</v>
      </c>
      <c r="L89" s="364">
        <f t="shared" si="6"/>
        <v>0</v>
      </c>
      <c r="M89" s="364">
        <f t="shared" si="7"/>
        <v>3.6805555555555536E-2</v>
      </c>
      <c r="N89" s="270" t="s">
        <v>1222</v>
      </c>
      <c r="O89" s="260" t="s">
        <v>2</v>
      </c>
      <c r="P89" s="271" t="s">
        <v>1251</v>
      </c>
      <c r="Q89" s="251" t="s">
        <v>825</v>
      </c>
      <c r="R89" s="250" t="s">
        <v>573</v>
      </c>
      <c r="S89" s="250" t="s">
        <v>574</v>
      </c>
    </row>
    <row r="90" spans="1:19" s="248" customFormat="1" ht="77.25" customHeight="1">
      <c r="A90" s="276">
        <v>85</v>
      </c>
      <c r="B90" s="250">
        <v>906080</v>
      </c>
      <c r="C90" s="251" t="s">
        <v>395</v>
      </c>
      <c r="D90" s="363" t="s">
        <v>1234</v>
      </c>
      <c r="E90" s="363">
        <v>1</v>
      </c>
      <c r="F90" s="256">
        <v>41804</v>
      </c>
      <c r="G90" s="258" t="s">
        <v>575</v>
      </c>
      <c r="H90" s="256">
        <v>41804</v>
      </c>
      <c r="I90" s="258" t="s">
        <v>576</v>
      </c>
      <c r="J90" s="364">
        <f t="shared" si="4"/>
        <v>0.21736111111111123</v>
      </c>
      <c r="K90" s="364">
        <f t="shared" si="5"/>
        <v>0</v>
      </c>
      <c r="L90" s="364">
        <f t="shared" si="6"/>
        <v>0</v>
      </c>
      <c r="M90" s="364">
        <f t="shared" si="7"/>
        <v>0</v>
      </c>
      <c r="N90" s="270" t="s">
        <v>1247</v>
      </c>
      <c r="O90" s="260" t="s">
        <v>1</v>
      </c>
      <c r="P90" s="271" t="s">
        <v>1251</v>
      </c>
      <c r="Q90" s="251" t="s">
        <v>824</v>
      </c>
      <c r="R90" s="250" t="s">
        <v>577</v>
      </c>
      <c r="S90" s="250" t="s">
        <v>578</v>
      </c>
    </row>
    <row r="91" spans="1:19" s="248" customFormat="1" ht="81.75" customHeight="1">
      <c r="A91" s="276">
        <v>86</v>
      </c>
      <c r="B91" s="250">
        <v>906081</v>
      </c>
      <c r="C91" s="251" t="s">
        <v>579</v>
      </c>
      <c r="D91" s="363" t="s">
        <v>1234</v>
      </c>
      <c r="E91" s="363">
        <v>1</v>
      </c>
      <c r="F91" s="256">
        <v>41804</v>
      </c>
      <c r="G91" s="258" t="s">
        <v>580</v>
      </c>
      <c r="H91" s="256">
        <v>41804</v>
      </c>
      <c r="I91" s="258" t="s">
        <v>362</v>
      </c>
      <c r="J91" s="364">
        <f t="shared" si="4"/>
        <v>4.0972222222222299E-2</v>
      </c>
      <c r="K91" s="364">
        <f t="shared" si="5"/>
        <v>0</v>
      </c>
      <c r="L91" s="364">
        <f t="shared" si="6"/>
        <v>0</v>
      </c>
      <c r="M91" s="364">
        <f t="shared" si="7"/>
        <v>0</v>
      </c>
      <c r="N91" s="270" t="s">
        <v>1247</v>
      </c>
      <c r="O91" s="260" t="s">
        <v>9</v>
      </c>
      <c r="P91" s="271" t="s">
        <v>1251</v>
      </c>
      <c r="Q91" s="251" t="s">
        <v>813</v>
      </c>
      <c r="R91" s="250"/>
      <c r="S91" s="250" t="s">
        <v>581</v>
      </c>
    </row>
    <row r="92" spans="1:19" s="248" customFormat="1" ht="111.75" customHeight="1">
      <c r="A92" s="276">
        <v>87</v>
      </c>
      <c r="B92" s="250">
        <v>906082</v>
      </c>
      <c r="C92" s="251" t="s">
        <v>531</v>
      </c>
      <c r="D92" s="363" t="s">
        <v>1234</v>
      </c>
      <c r="E92" s="363">
        <v>1</v>
      </c>
      <c r="F92" s="256">
        <v>41804</v>
      </c>
      <c r="G92" s="258" t="s">
        <v>582</v>
      </c>
      <c r="H92" s="256">
        <v>41805</v>
      </c>
      <c r="I92" s="258" t="s">
        <v>583</v>
      </c>
      <c r="J92" s="364">
        <f t="shared" si="4"/>
        <v>0</v>
      </c>
      <c r="K92" s="364">
        <f t="shared" si="5"/>
        <v>0.53333333333333355</v>
      </c>
      <c r="L92" s="364">
        <f t="shared" si="6"/>
        <v>0</v>
      </c>
      <c r="M92" s="364">
        <f t="shared" si="7"/>
        <v>0</v>
      </c>
      <c r="N92" s="270" t="s">
        <v>1248</v>
      </c>
      <c r="O92" s="260" t="s">
        <v>5</v>
      </c>
      <c r="P92" s="271" t="s">
        <v>1251</v>
      </c>
      <c r="Q92" s="251" t="s">
        <v>826</v>
      </c>
      <c r="R92" s="250"/>
      <c r="S92" s="250" t="s">
        <v>584</v>
      </c>
    </row>
    <row r="93" spans="1:19" s="248" customFormat="1" ht="77.25" customHeight="1">
      <c r="A93" s="276">
        <v>88</v>
      </c>
      <c r="B93" s="250">
        <v>906083</v>
      </c>
      <c r="C93" s="251" t="s">
        <v>222</v>
      </c>
      <c r="D93" s="363" t="s">
        <v>1234</v>
      </c>
      <c r="E93" s="363">
        <v>1</v>
      </c>
      <c r="F93" s="256">
        <v>41804</v>
      </c>
      <c r="G93" s="258" t="s">
        <v>296</v>
      </c>
      <c r="H93" s="256">
        <v>41805</v>
      </c>
      <c r="I93" s="258" t="s">
        <v>585</v>
      </c>
      <c r="J93" s="364">
        <f t="shared" si="4"/>
        <v>0</v>
      </c>
      <c r="K93" s="364">
        <f t="shared" si="5"/>
        <v>0</v>
      </c>
      <c r="L93" s="364">
        <f t="shared" si="6"/>
        <v>0</v>
      </c>
      <c r="M93" s="364">
        <f t="shared" si="7"/>
        <v>0.50416666666666654</v>
      </c>
      <c r="N93" s="270" t="s">
        <v>1222</v>
      </c>
      <c r="O93" s="260" t="s">
        <v>8</v>
      </c>
      <c r="P93" s="271" t="s">
        <v>1251</v>
      </c>
      <c r="Q93" s="251" t="s">
        <v>624</v>
      </c>
      <c r="R93" s="250" t="s">
        <v>586</v>
      </c>
      <c r="S93" s="250" t="s">
        <v>587</v>
      </c>
    </row>
    <row r="94" spans="1:19" s="248" customFormat="1" ht="135" customHeight="1">
      <c r="A94" s="276">
        <v>89</v>
      </c>
      <c r="B94" s="250">
        <v>906084</v>
      </c>
      <c r="C94" s="251" t="s">
        <v>588</v>
      </c>
      <c r="D94" s="363" t="s">
        <v>1234</v>
      </c>
      <c r="E94" s="363">
        <v>1</v>
      </c>
      <c r="F94" s="256">
        <v>41805</v>
      </c>
      <c r="G94" s="258" t="s">
        <v>589</v>
      </c>
      <c r="H94" s="256">
        <v>41805</v>
      </c>
      <c r="I94" s="258" t="s">
        <v>590</v>
      </c>
      <c r="J94" s="364">
        <f t="shared" si="4"/>
        <v>0</v>
      </c>
      <c r="K94" s="364">
        <f t="shared" si="5"/>
        <v>0</v>
      </c>
      <c r="L94" s="364">
        <f t="shared" si="6"/>
        <v>0</v>
      </c>
      <c r="M94" s="364">
        <f t="shared" si="7"/>
        <v>3.888888888888889E-2</v>
      </c>
      <c r="N94" s="270" t="s">
        <v>1222</v>
      </c>
      <c r="O94" s="260" t="s">
        <v>2</v>
      </c>
      <c r="P94" s="271" t="s">
        <v>1251</v>
      </c>
      <c r="Q94" s="251" t="s">
        <v>627</v>
      </c>
      <c r="R94" s="250"/>
      <c r="S94" s="250" t="s">
        <v>591</v>
      </c>
    </row>
    <row r="95" spans="1:19" s="248" customFormat="1" ht="164.25" customHeight="1">
      <c r="A95" s="276">
        <v>90</v>
      </c>
      <c r="B95" s="250">
        <v>906085</v>
      </c>
      <c r="C95" s="251" t="s">
        <v>592</v>
      </c>
      <c r="D95" s="363" t="s">
        <v>1234</v>
      </c>
      <c r="E95" s="363">
        <v>1</v>
      </c>
      <c r="F95" s="256">
        <v>41805</v>
      </c>
      <c r="G95" s="258" t="s">
        <v>540</v>
      </c>
      <c r="H95" s="256">
        <v>41805</v>
      </c>
      <c r="I95" s="258" t="s">
        <v>593</v>
      </c>
      <c r="J95" s="364">
        <f t="shared" si="4"/>
        <v>0</v>
      </c>
      <c r="K95" s="364">
        <f t="shared" si="5"/>
        <v>0</v>
      </c>
      <c r="L95" s="364">
        <f t="shared" si="6"/>
        <v>0</v>
      </c>
      <c r="M95" s="364">
        <f t="shared" si="7"/>
        <v>4.9999999999999989E-2</v>
      </c>
      <c r="N95" s="270" t="s">
        <v>1222</v>
      </c>
      <c r="O95" s="260" t="s">
        <v>2</v>
      </c>
      <c r="P95" s="271" t="s">
        <v>1251</v>
      </c>
      <c r="Q95" s="251" t="s">
        <v>814</v>
      </c>
      <c r="R95" s="250"/>
      <c r="S95" s="250" t="s">
        <v>594</v>
      </c>
    </row>
    <row r="96" spans="1:19" s="248" customFormat="1" ht="111.75" customHeight="1">
      <c r="A96" s="276">
        <v>91</v>
      </c>
      <c r="B96" s="250">
        <v>906086</v>
      </c>
      <c r="C96" s="251" t="s">
        <v>390</v>
      </c>
      <c r="D96" s="363" t="s">
        <v>1234</v>
      </c>
      <c r="E96" s="363">
        <v>1</v>
      </c>
      <c r="F96" s="256">
        <v>41805</v>
      </c>
      <c r="G96" s="258" t="s">
        <v>595</v>
      </c>
      <c r="H96" s="256">
        <v>41805</v>
      </c>
      <c r="I96" s="258" t="s">
        <v>596</v>
      </c>
      <c r="J96" s="364">
        <f t="shared" si="4"/>
        <v>0.67847222222222225</v>
      </c>
      <c r="K96" s="364">
        <f t="shared" si="5"/>
        <v>0</v>
      </c>
      <c r="L96" s="364">
        <f t="shared" si="6"/>
        <v>0</v>
      </c>
      <c r="M96" s="364">
        <f t="shared" si="7"/>
        <v>0</v>
      </c>
      <c r="N96" s="270" t="s">
        <v>1247</v>
      </c>
      <c r="O96" s="260" t="s">
        <v>24</v>
      </c>
      <c r="P96" s="271" t="s">
        <v>1251</v>
      </c>
      <c r="Q96" s="251" t="s">
        <v>622</v>
      </c>
      <c r="R96" s="250"/>
      <c r="S96" s="250" t="s">
        <v>597</v>
      </c>
    </row>
    <row r="97" spans="1:19" s="248" customFormat="1" ht="81.75" customHeight="1">
      <c r="A97" s="276">
        <v>92</v>
      </c>
      <c r="B97" s="250">
        <v>906087</v>
      </c>
      <c r="C97" s="251" t="s">
        <v>384</v>
      </c>
      <c r="D97" s="363" t="s">
        <v>1234</v>
      </c>
      <c r="E97" s="363">
        <v>1</v>
      </c>
      <c r="F97" s="256">
        <v>41805</v>
      </c>
      <c r="G97" s="258" t="s">
        <v>598</v>
      </c>
      <c r="H97" s="256">
        <v>41805</v>
      </c>
      <c r="I97" s="258" t="s">
        <v>599</v>
      </c>
      <c r="J97" s="364">
        <f t="shared" si="4"/>
        <v>0.39374999999999999</v>
      </c>
      <c r="K97" s="364">
        <f t="shared" si="5"/>
        <v>0</v>
      </c>
      <c r="L97" s="364">
        <f t="shared" si="6"/>
        <v>0</v>
      </c>
      <c r="M97" s="364">
        <f t="shared" si="7"/>
        <v>0</v>
      </c>
      <c r="N97" s="270" t="s">
        <v>1247</v>
      </c>
      <c r="O97" s="260" t="s">
        <v>1</v>
      </c>
      <c r="P97" s="271" t="s">
        <v>1251</v>
      </c>
      <c r="Q97" s="251" t="s">
        <v>827</v>
      </c>
      <c r="R97" s="250" t="s">
        <v>600</v>
      </c>
      <c r="S97" s="250" t="s">
        <v>601</v>
      </c>
    </row>
    <row r="98" spans="1:19" s="248" customFormat="1" ht="77.25" customHeight="1">
      <c r="A98" s="276">
        <v>93</v>
      </c>
      <c r="B98" s="250">
        <v>906088</v>
      </c>
      <c r="C98" s="251" t="s">
        <v>1043</v>
      </c>
      <c r="D98" s="363" t="s">
        <v>1234</v>
      </c>
      <c r="E98" s="363">
        <v>1</v>
      </c>
      <c r="F98" s="256">
        <v>41805</v>
      </c>
      <c r="G98" s="258" t="s">
        <v>602</v>
      </c>
      <c r="H98" s="256">
        <v>41805</v>
      </c>
      <c r="I98" s="258" t="s">
        <v>603</v>
      </c>
      <c r="J98" s="364">
        <f t="shared" si="4"/>
        <v>0.15138888888888885</v>
      </c>
      <c r="K98" s="364">
        <f t="shared" si="5"/>
        <v>0</v>
      </c>
      <c r="L98" s="364">
        <f t="shared" si="6"/>
        <v>0</v>
      </c>
      <c r="M98" s="364">
        <f t="shared" si="7"/>
        <v>0</v>
      </c>
      <c r="N98" s="270" t="s">
        <v>1247</v>
      </c>
      <c r="O98" s="260" t="s">
        <v>1</v>
      </c>
      <c r="P98" s="271" t="s">
        <v>1251</v>
      </c>
      <c r="Q98" s="251" t="s">
        <v>623</v>
      </c>
      <c r="R98" s="250" t="s">
        <v>604</v>
      </c>
      <c r="S98" s="250" t="s">
        <v>605</v>
      </c>
    </row>
    <row r="99" spans="1:19" s="248" customFormat="1" ht="93" customHeight="1">
      <c r="A99" s="276">
        <v>94</v>
      </c>
      <c r="B99" s="250">
        <v>906089</v>
      </c>
      <c r="C99" s="251" t="s">
        <v>588</v>
      </c>
      <c r="D99" s="363" t="s">
        <v>1234</v>
      </c>
      <c r="E99" s="363">
        <v>1</v>
      </c>
      <c r="F99" s="256">
        <v>41805</v>
      </c>
      <c r="G99" s="258" t="s">
        <v>328</v>
      </c>
      <c r="H99" s="256">
        <v>41805</v>
      </c>
      <c r="I99" s="258" t="s">
        <v>606</v>
      </c>
      <c r="J99" s="364">
        <f t="shared" si="4"/>
        <v>0</v>
      </c>
      <c r="K99" s="364">
        <f t="shared" si="5"/>
        <v>0</v>
      </c>
      <c r="L99" s="364">
        <f t="shared" si="6"/>
        <v>0</v>
      </c>
      <c r="M99" s="364">
        <f t="shared" si="7"/>
        <v>4.0277777777777801E-2</v>
      </c>
      <c r="N99" s="270" t="s">
        <v>1222</v>
      </c>
      <c r="O99" s="260" t="s">
        <v>2</v>
      </c>
      <c r="P99" s="271" t="s">
        <v>1251</v>
      </c>
      <c r="Q99" s="251" t="s">
        <v>828</v>
      </c>
      <c r="R99" s="250" t="s">
        <v>607</v>
      </c>
      <c r="S99" s="250" t="s">
        <v>608</v>
      </c>
    </row>
    <row r="100" spans="1:19" s="248" customFormat="1" ht="132.75" customHeight="1">
      <c r="A100" s="276">
        <v>95</v>
      </c>
      <c r="B100" s="250">
        <v>906090</v>
      </c>
      <c r="C100" s="251" t="s">
        <v>592</v>
      </c>
      <c r="D100" s="363" t="s">
        <v>1234</v>
      </c>
      <c r="E100" s="363">
        <v>1</v>
      </c>
      <c r="F100" s="256">
        <v>41805</v>
      </c>
      <c r="G100" s="258" t="s">
        <v>609</v>
      </c>
      <c r="H100" s="256">
        <v>41805</v>
      </c>
      <c r="I100" s="258" t="s">
        <v>610</v>
      </c>
      <c r="J100" s="364">
        <f t="shared" si="4"/>
        <v>0</v>
      </c>
      <c r="K100" s="364">
        <f t="shared" si="5"/>
        <v>0</v>
      </c>
      <c r="L100" s="364">
        <f t="shared" si="6"/>
        <v>0</v>
      </c>
      <c r="M100" s="364">
        <f t="shared" si="7"/>
        <v>5.9722222222222232E-2</v>
      </c>
      <c r="N100" s="270" t="s">
        <v>1222</v>
      </c>
      <c r="O100" s="260" t="s">
        <v>2</v>
      </c>
      <c r="P100" s="271" t="s">
        <v>1251</v>
      </c>
      <c r="Q100" s="251" t="s">
        <v>628</v>
      </c>
      <c r="R100" s="250"/>
      <c r="S100" s="250" t="s">
        <v>611</v>
      </c>
    </row>
    <row r="101" spans="1:19" s="248" customFormat="1" ht="77.25" customHeight="1">
      <c r="A101" s="276">
        <v>96</v>
      </c>
      <c r="B101" s="250">
        <v>906091</v>
      </c>
      <c r="C101" s="251" t="s">
        <v>794</v>
      </c>
      <c r="D101" s="363" t="s">
        <v>1234</v>
      </c>
      <c r="E101" s="363">
        <v>1</v>
      </c>
      <c r="F101" s="256">
        <v>41805</v>
      </c>
      <c r="G101" s="258" t="s">
        <v>612</v>
      </c>
      <c r="H101" s="256">
        <v>41806</v>
      </c>
      <c r="I101" s="258" t="s">
        <v>616</v>
      </c>
      <c r="J101" s="364">
        <f t="shared" si="4"/>
        <v>0</v>
      </c>
      <c r="K101" s="364">
        <f t="shared" si="5"/>
        <v>0</v>
      </c>
      <c r="L101" s="364">
        <f t="shared" si="6"/>
        <v>0</v>
      </c>
      <c r="M101" s="364">
        <f t="shared" si="7"/>
        <v>0.63541666666666663</v>
      </c>
      <c r="N101" s="270" t="s">
        <v>1222</v>
      </c>
      <c r="O101" s="260" t="s">
        <v>8</v>
      </c>
      <c r="P101" s="271" t="s">
        <v>1251</v>
      </c>
      <c r="Q101" s="251" t="s">
        <v>624</v>
      </c>
      <c r="R101" s="250" t="s">
        <v>613</v>
      </c>
      <c r="S101" s="250" t="s">
        <v>617</v>
      </c>
    </row>
    <row r="102" spans="1:19" s="248" customFormat="1" ht="138.75" customHeight="1">
      <c r="A102" s="276">
        <v>97</v>
      </c>
      <c r="B102" s="250">
        <v>906092</v>
      </c>
      <c r="C102" s="251" t="s">
        <v>592</v>
      </c>
      <c r="D102" s="363" t="s">
        <v>1234</v>
      </c>
      <c r="E102" s="363">
        <v>1</v>
      </c>
      <c r="F102" s="256">
        <v>41806</v>
      </c>
      <c r="G102" s="258" t="s">
        <v>614</v>
      </c>
      <c r="H102" s="256">
        <v>41806</v>
      </c>
      <c r="I102" s="258" t="s">
        <v>618</v>
      </c>
      <c r="J102" s="364">
        <f t="shared" si="4"/>
        <v>0</v>
      </c>
      <c r="K102" s="364">
        <f t="shared" si="5"/>
        <v>0</v>
      </c>
      <c r="L102" s="364">
        <f t="shared" si="6"/>
        <v>0</v>
      </c>
      <c r="M102" s="364">
        <f t="shared" si="7"/>
        <v>0.59930555555555565</v>
      </c>
      <c r="N102" s="270" t="s">
        <v>1222</v>
      </c>
      <c r="O102" s="260" t="s">
        <v>2</v>
      </c>
      <c r="P102" s="271" t="s">
        <v>1251</v>
      </c>
      <c r="Q102" s="251" t="s">
        <v>629</v>
      </c>
      <c r="R102" s="250"/>
      <c r="S102" s="250" t="s">
        <v>619</v>
      </c>
    </row>
    <row r="103" spans="1:19" s="248" customFormat="1" ht="77.25" customHeight="1">
      <c r="A103" s="276">
        <v>98</v>
      </c>
      <c r="B103" s="250">
        <v>906093</v>
      </c>
      <c r="C103" s="251" t="s">
        <v>310</v>
      </c>
      <c r="D103" s="363" t="s">
        <v>1234</v>
      </c>
      <c r="E103" s="363">
        <v>1</v>
      </c>
      <c r="F103" s="256">
        <v>41806</v>
      </c>
      <c r="G103" s="258" t="s">
        <v>602</v>
      </c>
      <c r="H103" s="256">
        <v>41806</v>
      </c>
      <c r="I103" s="258" t="s">
        <v>636</v>
      </c>
      <c r="J103" s="364">
        <f t="shared" si="4"/>
        <v>0</v>
      </c>
      <c r="K103" s="364">
        <f t="shared" si="5"/>
        <v>0</v>
      </c>
      <c r="L103" s="364">
        <f t="shared" si="6"/>
        <v>0</v>
      </c>
      <c r="M103" s="364">
        <f t="shared" si="7"/>
        <v>0.3430555555555555</v>
      </c>
      <c r="N103" s="270" t="s">
        <v>1222</v>
      </c>
      <c r="O103" s="260" t="s">
        <v>22</v>
      </c>
      <c r="P103" s="271" t="s">
        <v>1251</v>
      </c>
      <c r="Q103" s="273" t="s">
        <v>451</v>
      </c>
      <c r="R103" s="250" t="s">
        <v>637</v>
      </c>
      <c r="S103" s="250" t="s">
        <v>638</v>
      </c>
    </row>
    <row r="104" spans="1:19" s="248" customFormat="1" ht="77.25" customHeight="1">
      <c r="A104" s="276">
        <v>99</v>
      </c>
      <c r="B104" s="250">
        <v>906094</v>
      </c>
      <c r="C104" s="251" t="s">
        <v>1156</v>
      </c>
      <c r="D104" s="363" t="s">
        <v>1234</v>
      </c>
      <c r="E104" s="363">
        <v>1</v>
      </c>
      <c r="F104" s="256">
        <v>41806</v>
      </c>
      <c r="G104" s="258" t="s">
        <v>365</v>
      </c>
      <c r="H104" s="256">
        <v>41807</v>
      </c>
      <c r="I104" s="258" t="s">
        <v>260</v>
      </c>
      <c r="J104" s="364">
        <f t="shared" si="4"/>
        <v>0</v>
      </c>
      <c r="K104" s="364">
        <f t="shared" si="5"/>
        <v>0</v>
      </c>
      <c r="L104" s="364">
        <f t="shared" si="6"/>
        <v>0</v>
      </c>
      <c r="M104" s="364">
        <f t="shared" si="7"/>
        <v>1.1972222222222222</v>
      </c>
      <c r="N104" s="270" t="s">
        <v>1222</v>
      </c>
      <c r="O104" s="260" t="s">
        <v>10</v>
      </c>
      <c r="P104" s="271" t="s">
        <v>1251</v>
      </c>
      <c r="Q104" s="251" t="s">
        <v>783</v>
      </c>
      <c r="R104" s="250" t="s">
        <v>639</v>
      </c>
      <c r="S104" s="250" t="s">
        <v>640</v>
      </c>
    </row>
    <row r="105" spans="1:19" s="248" customFormat="1" ht="77.25" customHeight="1">
      <c r="A105" s="276">
        <v>100</v>
      </c>
      <c r="B105" s="250">
        <v>906095</v>
      </c>
      <c r="C105" s="251" t="s">
        <v>462</v>
      </c>
      <c r="D105" s="363" t="s">
        <v>1234</v>
      </c>
      <c r="E105" s="363">
        <v>1</v>
      </c>
      <c r="F105" s="256">
        <v>41806</v>
      </c>
      <c r="G105" s="258" t="s">
        <v>641</v>
      </c>
      <c r="H105" s="256">
        <v>41806</v>
      </c>
      <c r="I105" s="258" t="s">
        <v>642</v>
      </c>
      <c r="J105" s="364">
        <f t="shared" si="4"/>
        <v>0</v>
      </c>
      <c r="K105" s="364">
        <f t="shared" si="5"/>
        <v>0.28402777777777766</v>
      </c>
      <c r="L105" s="364">
        <f t="shared" si="6"/>
        <v>0</v>
      </c>
      <c r="M105" s="364">
        <f t="shared" si="7"/>
        <v>0</v>
      </c>
      <c r="N105" s="270" t="s">
        <v>1248</v>
      </c>
      <c r="O105" s="260" t="s">
        <v>5</v>
      </c>
      <c r="P105" s="271" t="s">
        <v>1251</v>
      </c>
      <c r="Q105" s="251" t="s">
        <v>787</v>
      </c>
      <c r="R105" s="250" t="s">
        <v>643</v>
      </c>
      <c r="S105" s="250" t="s">
        <v>644</v>
      </c>
    </row>
    <row r="106" spans="1:19" s="248" customFormat="1" ht="118.5" customHeight="1">
      <c r="A106" s="276">
        <v>101</v>
      </c>
      <c r="B106" s="250">
        <v>906096</v>
      </c>
      <c r="C106" s="251" t="s">
        <v>815</v>
      </c>
      <c r="D106" s="363" t="s">
        <v>1234</v>
      </c>
      <c r="E106" s="363">
        <v>1</v>
      </c>
      <c r="F106" s="256">
        <v>41806</v>
      </c>
      <c r="G106" s="258" t="s">
        <v>359</v>
      </c>
      <c r="H106" s="256">
        <v>41806</v>
      </c>
      <c r="I106" s="258" t="s">
        <v>359</v>
      </c>
      <c r="J106" s="364">
        <f t="shared" si="4"/>
        <v>0</v>
      </c>
      <c r="K106" s="364">
        <f t="shared" si="5"/>
        <v>0</v>
      </c>
      <c r="L106" s="364">
        <f t="shared" si="6"/>
        <v>0</v>
      </c>
      <c r="M106" s="364">
        <f t="shared" si="7"/>
        <v>0</v>
      </c>
      <c r="N106" s="270" t="s">
        <v>1247</v>
      </c>
      <c r="O106" s="260" t="s">
        <v>21</v>
      </c>
      <c r="P106" s="271" t="s">
        <v>1251</v>
      </c>
      <c r="Q106" s="251" t="s">
        <v>780</v>
      </c>
      <c r="R106" s="250"/>
      <c r="S106" s="250"/>
    </row>
    <row r="107" spans="1:19" s="248" customFormat="1" ht="77.25" customHeight="1">
      <c r="A107" s="276">
        <v>102</v>
      </c>
      <c r="B107" s="250">
        <v>906097</v>
      </c>
      <c r="C107" s="251" t="s">
        <v>222</v>
      </c>
      <c r="D107" s="363" t="s">
        <v>1234</v>
      </c>
      <c r="E107" s="363">
        <v>1</v>
      </c>
      <c r="F107" s="256">
        <v>41806</v>
      </c>
      <c r="G107" s="258" t="s">
        <v>554</v>
      </c>
      <c r="H107" s="256">
        <v>41807</v>
      </c>
      <c r="I107" s="258" t="s">
        <v>598</v>
      </c>
      <c r="J107" s="364">
        <f t="shared" si="4"/>
        <v>0</v>
      </c>
      <c r="K107" s="364">
        <f t="shared" si="5"/>
        <v>0</v>
      </c>
      <c r="L107" s="364">
        <f t="shared" si="6"/>
        <v>0</v>
      </c>
      <c r="M107" s="364">
        <f t="shared" si="7"/>
        <v>0.37777777777777788</v>
      </c>
      <c r="N107" s="270" t="s">
        <v>1222</v>
      </c>
      <c r="O107" s="260" t="s">
        <v>8</v>
      </c>
      <c r="P107" s="271" t="s">
        <v>1251</v>
      </c>
      <c r="Q107" s="251" t="s">
        <v>624</v>
      </c>
      <c r="R107" s="250" t="s">
        <v>645</v>
      </c>
      <c r="S107" s="250" t="s">
        <v>646</v>
      </c>
    </row>
    <row r="108" spans="1:19" s="248" customFormat="1" ht="104.25" customHeight="1">
      <c r="A108" s="276">
        <v>103</v>
      </c>
      <c r="B108" s="250">
        <v>906098</v>
      </c>
      <c r="C108" s="251" t="s">
        <v>531</v>
      </c>
      <c r="D108" s="363" t="s">
        <v>1234</v>
      </c>
      <c r="E108" s="363">
        <v>1</v>
      </c>
      <c r="F108" s="256">
        <v>41806</v>
      </c>
      <c r="G108" s="258" t="s">
        <v>647</v>
      </c>
      <c r="H108" s="256">
        <v>41807</v>
      </c>
      <c r="I108" s="367" t="s">
        <v>1261</v>
      </c>
      <c r="J108" s="364">
        <f t="shared" si="4"/>
        <v>0</v>
      </c>
      <c r="K108" s="364">
        <f t="shared" si="5"/>
        <v>0.8902777777777775</v>
      </c>
      <c r="L108" s="364">
        <f t="shared" si="6"/>
        <v>0</v>
      </c>
      <c r="M108" s="364">
        <f t="shared" si="7"/>
        <v>0</v>
      </c>
      <c r="N108" s="270" t="s">
        <v>1248</v>
      </c>
      <c r="O108" s="260" t="s">
        <v>5</v>
      </c>
      <c r="P108" s="271" t="s">
        <v>1251</v>
      </c>
      <c r="Q108" s="251" t="s">
        <v>816</v>
      </c>
      <c r="R108" s="250"/>
      <c r="S108" s="250" t="s">
        <v>648</v>
      </c>
    </row>
    <row r="109" spans="1:19" s="248" customFormat="1" ht="77.25" customHeight="1">
      <c r="A109" s="276">
        <v>104</v>
      </c>
      <c r="B109" s="250">
        <v>906099</v>
      </c>
      <c r="C109" s="251" t="s">
        <v>390</v>
      </c>
      <c r="D109" s="363" t="s">
        <v>1234</v>
      </c>
      <c r="E109" s="363">
        <v>1</v>
      </c>
      <c r="F109" s="256">
        <v>41807</v>
      </c>
      <c r="G109" s="258" t="s">
        <v>649</v>
      </c>
      <c r="H109" s="256">
        <v>41807</v>
      </c>
      <c r="I109" s="258" t="s">
        <v>650</v>
      </c>
      <c r="J109" s="364">
        <f t="shared" si="4"/>
        <v>0</v>
      </c>
      <c r="K109" s="364">
        <f t="shared" si="5"/>
        <v>0</v>
      </c>
      <c r="L109" s="364">
        <f t="shared" si="6"/>
        <v>0</v>
      </c>
      <c r="M109" s="364">
        <f t="shared" si="7"/>
        <v>0.40763888888888894</v>
      </c>
      <c r="N109" s="270" t="s">
        <v>1222</v>
      </c>
      <c r="O109" s="260" t="s">
        <v>23</v>
      </c>
      <c r="P109" s="271" t="s">
        <v>1251</v>
      </c>
      <c r="Q109" s="251" t="s">
        <v>651</v>
      </c>
      <c r="R109" s="250" t="s">
        <v>652</v>
      </c>
      <c r="S109" s="250" t="s">
        <v>653</v>
      </c>
    </row>
    <row r="110" spans="1:19" s="248" customFormat="1" ht="77.25" customHeight="1">
      <c r="A110" s="276">
        <v>105</v>
      </c>
      <c r="B110" s="250">
        <v>906100</v>
      </c>
      <c r="C110" s="251" t="s">
        <v>506</v>
      </c>
      <c r="D110" s="363" t="s">
        <v>1234</v>
      </c>
      <c r="E110" s="363">
        <v>1</v>
      </c>
      <c r="F110" s="256">
        <v>41807</v>
      </c>
      <c r="G110" s="258" t="s">
        <v>654</v>
      </c>
      <c r="H110" s="256">
        <v>41807</v>
      </c>
      <c r="I110" s="258" t="s">
        <v>655</v>
      </c>
      <c r="J110" s="364">
        <f t="shared" si="4"/>
        <v>0</v>
      </c>
      <c r="K110" s="364">
        <f t="shared" si="5"/>
        <v>0</v>
      </c>
      <c r="L110" s="364">
        <f t="shared" si="6"/>
        <v>0</v>
      </c>
      <c r="M110" s="364">
        <f t="shared" si="7"/>
        <v>0.40763888888888888</v>
      </c>
      <c r="N110" s="270" t="s">
        <v>1222</v>
      </c>
      <c r="O110" s="260" t="s">
        <v>23</v>
      </c>
      <c r="P110" s="271" t="s">
        <v>1251</v>
      </c>
      <c r="Q110" s="251" t="s">
        <v>651</v>
      </c>
      <c r="R110" s="250" t="s">
        <v>652</v>
      </c>
      <c r="S110" s="250" t="s">
        <v>653</v>
      </c>
    </row>
    <row r="111" spans="1:19" s="248" customFormat="1" ht="77.25" customHeight="1">
      <c r="A111" s="276">
        <v>106</v>
      </c>
      <c r="B111" s="250">
        <v>906101</v>
      </c>
      <c r="C111" s="251" t="s">
        <v>310</v>
      </c>
      <c r="D111" s="363" t="s">
        <v>1234</v>
      </c>
      <c r="E111" s="363">
        <v>1</v>
      </c>
      <c r="F111" s="256">
        <v>41807</v>
      </c>
      <c r="G111" s="258" t="s">
        <v>656</v>
      </c>
      <c r="H111" s="256">
        <v>41807</v>
      </c>
      <c r="I111" s="258" t="s">
        <v>657</v>
      </c>
      <c r="J111" s="364">
        <f t="shared" si="4"/>
        <v>0</v>
      </c>
      <c r="K111" s="364">
        <f t="shared" si="5"/>
        <v>0</v>
      </c>
      <c r="L111" s="364">
        <f t="shared" si="6"/>
        <v>0</v>
      </c>
      <c r="M111" s="364">
        <f t="shared" si="7"/>
        <v>0.30694444444444441</v>
      </c>
      <c r="N111" s="270" t="s">
        <v>1222</v>
      </c>
      <c r="O111" s="260" t="s">
        <v>22</v>
      </c>
      <c r="P111" s="271" t="s">
        <v>1251</v>
      </c>
      <c r="Q111" s="273" t="s">
        <v>451</v>
      </c>
      <c r="R111" s="250" t="s">
        <v>658</v>
      </c>
      <c r="S111" s="250" t="s">
        <v>659</v>
      </c>
    </row>
    <row r="112" spans="1:19" s="248" customFormat="1" ht="77.25" customHeight="1">
      <c r="A112" s="276">
        <v>107</v>
      </c>
      <c r="B112" s="292">
        <v>906102</v>
      </c>
      <c r="C112" s="251" t="s">
        <v>458</v>
      </c>
      <c r="D112" s="363" t="s">
        <v>1234</v>
      </c>
      <c r="E112" s="363">
        <v>1</v>
      </c>
      <c r="F112" s="256">
        <v>41807</v>
      </c>
      <c r="G112" s="258" t="s">
        <v>660</v>
      </c>
      <c r="H112" s="256">
        <v>41812</v>
      </c>
      <c r="I112" s="258" t="s">
        <v>839</v>
      </c>
      <c r="J112" s="364">
        <f t="shared" si="4"/>
        <v>0</v>
      </c>
      <c r="K112" s="364">
        <f t="shared" si="5"/>
        <v>0</v>
      </c>
      <c r="L112" s="364">
        <f t="shared" si="6"/>
        <v>0</v>
      </c>
      <c r="M112" s="364">
        <f t="shared" si="7"/>
        <v>4.5458333333333334</v>
      </c>
      <c r="N112" s="270" t="s">
        <v>1222</v>
      </c>
      <c r="O112" s="260" t="s">
        <v>22</v>
      </c>
      <c r="P112" s="271" t="s">
        <v>1251</v>
      </c>
      <c r="Q112" s="273" t="s">
        <v>451</v>
      </c>
      <c r="R112" s="250" t="s">
        <v>661</v>
      </c>
      <c r="S112" s="250"/>
    </row>
    <row r="113" spans="1:19" s="248" customFormat="1" ht="139.5" customHeight="1">
      <c r="A113" s="276">
        <v>108</v>
      </c>
      <c r="B113" s="250">
        <v>906103</v>
      </c>
      <c r="C113" s="251" t="s">
        <v>662</v>
      </c>
      <c r="D113" s="363" t="s">
        <v>1234</v>
      </c>
      <c r="E113" s="363">
        <v>1</v>
      </c>
      <c r="F113" s="256">
        <v>41807</v>
      </c>
      <c r="G113" s="258" t="s">
        <v>663</v>
      </c>
      <c r="H113" s="256">
        <v>41807</v>
      </c>
      <c r="I113" s="258" t="s">
        <v>664</v>
      </c>
      <c r="J113" s="364">
        <f t="shared" si="4"/>
        <v>1.1805555555555403E-2</v>
      </c>
      <c r="K113" s="364">
        <f t="shared" si="5"/>
        <v>0</v>
      </c>
      <c r="L113" s="364">
        <f t="shared" si="6"/>
        <v>0</v>
      </c>
      <c r="M113" s="364">
        <f t="shared" si="7"/>
        <v>0</v>
      </c>
      <c r="N113" s="270" t="s">
        <v>1247</v>
      </c>
      <c r="O113" s="260" t="s">
        <v>3</v>
      </c>
      <c r="P113" s="271" t="s">
        <v>1251</v>
      </c>
      <c r="Q113" s="251" t="s">
        <v>788</v>
      </c>
      <c r="R113" s="250"/>
      <c r="S113" s="250" t="s">
        <v>665</v>
      </c>
    </row>
    <row r="114" spans="1:19" s="248" customFormat="1" ht="113.25" customHeight="1">
      <c r="A114" s="276">
        <v>109</v>
      </c>
      <c r="B114" s="250">
        <v>906104</v>
      </c>
      <c r="C114" s="251" t="s">
        <v>666</v>
      </c>
      <c r="D114" s="363" t="s">
        <v>1234</v>
      </c>
      <c r="E114" s="363">
        <v>1</v>
      </c>
      <c r="F114" s="256">
        <v>41807</v>
      </c>
      <c r="G114" s="258" t="s">
        <v>663</v>
      </c>
      <c r="H114" s="256">
        <v>41807</v>
      </c>
      <c r="I114" s="258" t="s">
        <v>663</v>
      </c>
      <c r="J114" s="364">
        <f t="shared" si="4"/>
        <v>0</v>
      </c>
      <c r="K114" s="364">
        <f t="shared" si="5"/>
        <v>0</v>
      </c>
      <c r="L114" s="364">
        <f t="shared" si="6"/>
        <v>0</v>
      </c>
      <c r="M114" s="364">
        <f t="shared" si="7"/>
        <v>0</v>
      </c>
      <c r="N114" s="270" t="s">
        <v>1247</v>
      </c>
      <c r="O114" s="260" t="s">
        <v>21</v>
      </c>
      <c r="P114" s="271" t="s">
        <v>1251</v>
      </c>
      <c r="Q114" s="251" t="s">
        <v>781</v>
      </c>
      <c r="R114" s="250"/>
      <c r="S114" s="250"/>
    </row>
    <row r="115" spans="1:19" s="248" customFormat="1" ht="103.5" customHeight="1">
      <c r="A115" s="276">
        <v>110</v>
      </c>
      <c r="B115" s="250">
        <v>906105</v>
      </c>
      <c r="C115" s="251" t="s">
        <v>662</v>
      </c>
      <c r="D115" s="363" t="s">
        <v>1234</v>
      </c>
      <c r="E115" s="363">
        <v>1</v>
      </c>
      <c r="F115" s="256">
        <v>41807</v>
      </c>
      <c r="G115" s="258" t="s">
        <v>664</v>
      </c>
      <c r="H115" s="256">
        <v>41807</v>
      </c>
      <c r="I115" s="258" t="s">
        <v>667</v>
      </c>
      <c r="J115" s="364">
        <f t="shared" si="4"/>
        <v>0</v>
      </c>
      <c r="K115" s="364">
        <f t="shared" si="5"/>
        <v>0.18611111111111123</v>
      </c>
      <c r="L115" s="364">
        <f t="shared" si="6"/>
        <v>0</v>
      </c>
      <c r="M115" s="364">
        <f t="shared" si="7"/>
        <v>0</v>
      </c>
      <c r="N115" s="270" t="s">
        <v>1248</v>
      </c>
      <c r="O115" s="260" t="s">
        <v>5</v>
      </c>
      <c r="P115" s="271" t="s">
        <v>1251</v>
      </c>
      <c r="Q115" s="251" t="s">
        <v>668</v>
      </c>
      <c r="R115" s="250"/>
      <c r="S115" s="250" t="s">
        <v>669</v>
      </c>
    </row>
    <row r="116" spans="1:19" s="248" customFormat="1" ht="77.25" customHeight="1">
      <c r="A116" s="276">
        <v>111</v>
      </c>
      <c r="B116" s="250">
        <v>906106</v>
      </c>
      <c r="C116" s="251" t="s">
        <v>210</v>
      </c>
      <c r="D116" s="363" t="s">
        <v>1234</v>
      </c>
      <c r="E116" s="363">
        <v>1</v>
      </c>
      <c r="F116" s="256">
        <v>41807</v>
      </c>
      <c r="G116" s="258" t="s">
        <v>280</v>
      </c>
      <c r="H116" s="256">
        <v>41807</v>
      </c>
      <c r="I116" s="258" t="s">
        <v>280</v>
      </c>
      <c r="J116" s="364">
        <f t="shared" si="4"/>
        <v>0</v>
      </c>
      <c r="K116" s="364">
        <f t="shared" si="5"/>
        <v>0</v>
      </c>
      <c r="L116" s="364">
        <f t="shared" si="6"/>
        <v>0</v>
      </c>
      <c r="M116" s="364">
        <f t="shared" si="7"/>
        <v>0</v>
      </c>
      <c r="N116" s="270" t="s">
        <v>1247</v>
      </c>
      <c r="O116" s="260" t="s">
        <v>21</v>
      </c>
      <c r="P116" s="271" t="s">
        <v>1251</v>
      </c>
      <c r="Q116" s="251" t="s">
        <v>782</v>
      </c>
      <c r="R116" s="250"/>
      <c r="S116" s="250"/>
    </row>
    <row r="117" spans="1:19" s="248" customFormat="1" ht="77.25" customHeight="1">
      <c r="A117" s="276">
        <v>112</v>
      </c>
      <c r="B117" s="250">
        <v>906107</v>
      </c>
      <c r="C117" s="251" t="s">
        <v>222</v>
      </c>
      <c r="D117" s="363" t="s">
        <v>1234</v>
      </c>
      <c r="E117" s="363">
        <v>1</v>
      </c>
      <c r="F117" s="256">
        <v>41808</v>
      </c>
      <c r="G117" s="258" t="s">
        <v>670</v>
      </c>
      <c r="H117" s="256">
        <v>41809</v>
      </c>
      <c r="I117" s="367" t="s">
        <v>736</v>
      </c>
      <c r="J117" s="364">
        <f t="shared" si="4"/>
        <v>0</v>
      </c>
      <c r="K117" s="364">
        <f t="shared" si="5"/>
        <v>0</v>
      </c>
      <c r="L117" s="364">
        <f t="shared" si="6"/>
        <v>0</v>
      </c>
      <c r="M117" s="364">
        <f t="shared" si="7"/>
        <v>1.338888888888889</v>
      </c>
      <c r="N117" s="270" t="s">
        <v>1222</v>
      </c>
      <c r="O117" s="260" t="s">
        <v>8</v>
      </c>
      <c r="P117" s="271" t="s">
        <v>1251</v>
      </c>
      <c r="Q117" s="251" t="s">
        <v>624</v>
      </c>
      <c r="R117" s="250" t="s">
        <v>671</v>
      </c>
      <c r="S117" s="250" t="s">
        <v>672</v>
      </c>
    </row>
    <row r="118" spans="1:19" s="248" customFormat="1" ht="77.25" customHeight="1">
      <c r="A118" s="276">
        <v>113</v>
      </c>
      <c r="B118" s="250">
        <v>906108</v>
      </c>
      <c r="C118" s="251" t="s">
        <v>310</v>
      </c>
      <c r="D118" s="363" t="s">
        <v>1234</v>
      </c>
      <c r="E118" s="363">
        <v>1</v>
      </c>
      <c r="F118" s="256">
        <v>41808</v>
      </c>
      <c r="G118" s="258" t="s">
        <v>673</v>
      </c>
      <c r="H118" s="256">
        <v>41808</v>
      </c>
      <c r="I118" s="258" t="s">
        <v>674</v>
      </c>
      <c r="J118" s="364">
        <f t="shared" si="4"/>
        <v>0</v>
      </c>
      <c r="K118" s="364">
        <f t="shared" si="5"/>
        <v>0</v>
      </c>
      <c r="L118" s="364">
        <f t="shared" si="6"/>
        <v>0</v>
      </c>
      <c r="M118" s="364">
        <f t="shared" si="7"/>
        <v>0.37638888888888883</v>
      </c>
      <c r="N118" s="270" t="s">
        <v>1222</v>
      </c>
      <c r="O118" s="260" t="s">
        <v>22</v>
      </c>
      <c r="P118" s="271" t="s">
        <v>1251</v>
      </c>
      <c r="Q118" s="273" t="s">
        <v>451</v>
      </c>
      <c r="R118" s="250" t="s">
        <v>675</v>
      </c>
      <c r="S118" s="250" t="s">
        <v>676</v>
      </c>
    </row>
    <row r="119" spans="1:19" s="248" customFormat="1" ht="77.25" customHeight="1">
      <c r="A119" s="276">
        <v>114</v>
      </c>
      <c r="B119" s="250">
        <v>906109</v>
      </c>
      <c r="C119" s="251" t="s">
        <v>1179</v>
      </c>
      <c r="D119" s="363" t="s">
        <v>1234</v>
      </c>
      <c r="E119" s="363">
        <v>1</v>
      </c>
      <c r="F119" s="256">
        <v>41808</v>
      </c>
      <c r="G119" s="258" t="s">
        <v>677</v>
      </c>
      <c r="H119" s="256">
        <v>41811</v>
      </c>
      <c r="I119" s="258" t="s">
        <v>670</v>
      </c>
      <c r="J119" s="364">
        <f t="shared" si="4"/>
        <v>0</v>
      </c>
      <c r="K119" s="364">
        <f t="shared" si="5"/>
        <v>0</v>
      </c>
      <c r="L119" s="364">
        <f t="shared" si="6"/>
        <v>0</v>
      </c>
      <c r="M119" s="364">
        <f t="shared" si="7"/>
        <v>2.7520833333333332</v>
      </c>
      <c r="N119" s="270" t="s">
        <v>1222</v>
      </c>
      <c r="O119" s="260" t="s">
        <v>22</v>
      </c>
      <c r="P119" s="271" t="s">
        <v>1251</v>
      </c>
      <c r="Q119" s="273" t="s">
        <v>451</v>
      </c>
      <c r="R119" s="250" t="s">
        <v>678</v>
      </c>
      <c r="S119" s="250" t="s">
        <v>679</v>
      </c>
    </row>
    <row r="120" spans="1:19" s="248" customFormat="1" ht="77.25" customHeight="1">
      <c r="A120" s="276">
        <v>115</v>
      </c>
      <c r="B120" s="250">
        <v>906110</v>
      </c>
      <c r="C120" s="251" t="s">
        <v>262</v>
      </c>
      <c r="D120" s="363" t="s">
        <v>1234</v>
      </c>
      <c r="E120" s="363">
        <v>1</v>
      </c>
      <c r="F120" s="256">
        <v>41808</v>
      </c>
      <c r="G120" s="258" t="s">
        <v>680</v>
      </c>
      <c r="H120" s="256">
        <v>41812</v>
      </c>
      <c r="I120" s="258" t="s">
        <v>840</v>
      </c>
      <c r="J120" s="364">
        <f t="shared" si="4"/>
        <v>0</v>
      </c>
      <c r="K120" s="364">
        <f t="shared" si="5"/>
        <v>0</v>
      </c>
      <c r="L120" s="364">
        <f t="shared" si="6"/>
        <v>0</v>
      </c>
      <c r="M120" s="364">
        <f t="shared" si="7"/>
        <v>3.6298611111111114</v>
      </c>
      <c r="N120" s="270" t="s">
        <v>1222</v>
      </c>
      <c r="O120" s="260" t="s">
        <v>22</v>
      </c>
      <c r="P120" s="271" t="s">
        <v>1251</v>
      </c>
      <c r="Q120" s="273" t="s">
        <v>451</v>
      </c>
      <c r="R120" s="250" t="s">
        <v>681</v>
      </c>
      <c r="S120" s="250"/>
    </row>
    <row r="121" spans="1:19" s="248" customFormat="1" ht="77.25" customHeight="1">
      <c r="A121" s="276">
        <v>116</v>
      </c>
      <c r="B121" s="250">
        <v>906111</v>
      </c>
      <c r="C121" s="251" t="s">
        <v>799</v>
      </c>
      <c r="D121" s="363" t="s">
        <v>1234</v>
      </c>
      <c r="E121" s="363">
        <v>1</v>
      </c>
      <c r="F121" s="256">
        <v>41808</v>
      </c>
      <c r="G121" s="258" t="s">
        <v>800</v>
      </c>
      <c r="H121" s="256">
        <v>41808</v>
      </c>
      <c r="I121" s="258" t="s">
        <v>508</v>
      </c>
      <c r="J121" s="364">
        <f t="shared" si="4"/>
        <v>0</v>
      </c>
      <c r="K121" s="364">
        <f t="shared" si="5"/>
        <v>0</v>
      </c>
      <c r="L121" s="364">
        <f t="shared" si="6"/>
        <v>0</v>
      </c>
      <c r="M121" s="364">
        <f t="shared" si="7"/>
        <v>0.26111111111111118</v>
      </c>
      <c r="N121" s="270" t="s">
        <v>1222</v>
      </c>
      <c r="O121" s="260" t="s">
        <v>23</v>
      </c>
      <c r="P121" s="271" t="s">
        <v>1251</v>
      </c>
      <c r="Q121" s="273" t="s">
        <v>801</v>
      </c>
      <c r="R121" s="250" t="s">
        <v>802</v>
      </c>
      <c r="S121" s="250" t="s">
        <v>684</v>
      </c>
    </row>
    <row r="122" spans="1:19" s="248" customFormat="1" ht="77.25" customHeight="1">
      <c r="A122" s="276">
        <v>117</v>
      </c>
      <c r="B122" s="250">
        <v>906112</v>
      </c>
      <c r="C122" s="251" t="s">
        <v>803</v>
      </c>
      <c r="D122" s="363" t="s">
        <v>1234</v>
      </c>
      <c r="E122" s="363">
        <v>1</v>
      </c>
      <c r="F122" s="256">
        <v>41808</v>
      </c>
      <c r="G122" s="258" t="s">
        <v>804</v>
      </c>
      <c r="H122" s="256">
        <v>41808</v>
      </c>
      <c r="I122" s="258" t="s">
        <v>805</v>
      </c>
      <c r="J122" s="364">
        <f t="shared" si="4"/>
        <v>8.1249999999999989E-2</v>
      </c>
      <c r="K122" s="364">
        <f t="shared" si="5"/>
        <v>0</v>
      </c>
      <c r="L122" s="364">
        <f t="shared" si="6"/>
        <v>0</v>
      </c>
      <c r="M122" s="364">
        <f t="shared" si="7"/>
        <v>0</v>
      </c>
      <c r="N122" s="270" t="s">
        <v>1247</v>
      </c>
      <c r="O122" s="277" t="s">
        <v>1</v>
      </c>
      <c r="P122" s="271" t="s">
        <v>1251</v>
      </c>
      <c r="Q122" s="273" t="s">
        <v>829</v>
      </c>
      <c r="R122" s="250" t="s">
        <v>806</v>
      </c>
      <c r="S122" s="250" t="s">
        <v>807</v>
      </c>
    </row>
    <row r="123" spans="1:19" s="248" customFormat="1" ht="77.25" customHeight="1">
      <c r="A123" s="276">
        <v>118</v>
      </c>
      <c r="B123" s="250">
        <v>906113</v>
      </c>
      <c r="C123" s="251" t="s">
        <v>455</v>
      </c>
      <c r="D123" s="363" t="s">
        <v>1234</v>
      </c>
      <c r="E123" s="363">
        <v>1</v>
      </c>
      <c r="F123" s="256">
        <v>41808</v>
      </c>
      <c r="G123" s="258" t="s">
        <v>682</v>
      </c>
      <c r="H123" s="256">
        <v>41809</v>
      </c>
      <c r="I123" s="258" t="s">
        <v>683</v>
      </c>
      <c r="J123" s="364">
        <f t="shared" si="4"/>
        <v>0</v>
      </c>
      <c r="K123" s="364">
        <f t="shared" si="5"/>
        <v>0</v>
      </c>
      <c r="L123" s="364">
        <f t="shared" si="6"/>
        <v>0</v>
      </c>
      <c r="M123" s="364">
        <f t="shared" si="7"/>
        <v>1.0777777777777779</v>
      </c>
      <c r="N123" s="270" t="s">
        <v>1222</v>
      </c>
      <c r="O123" s="260" t="s">
        <v>22</v>
      </c>
      <c r="P123" s="271" t="s">
        <v>1251</v>
      </c>
      <c r="Q123" s="273" t="s">
        <v>451</v>
      </c>
      <c r="R123" s="250" t="s">
        <v>684</v>
      </c>
      <c r="S123" s="250" t="s">
        <v>685</v>
      </c>
    </row>
    <row r="124" spans="1:19" s="248" customFormat="1" ht="77.25" customHeight="1">
      <c r="A124" s="276">
        <v>119</v>
      </c>
      <c r="B124" s="250">
        <v>906114</v>
      </c>
      <c r="C124" s="251" t="s">
        <v>808</v>
      </c>
      <c r="D124" s="363" t="s">
        <v>1234</v>
      </c>
      <c r="E124" s="363">
        <v>1</v>
      </c>
      <c r="F124" s="256">
        <v>41808</v>
      </c>
      <c r="G124" s="258" t="s">
        <v>809</v>
      </c>
      <c r="H124" s="256">
        <v>41808</v>
      </c>
      <c r="I124" s="258" t="s">
        <v>810</v>
      </c>
      <c r="J124" s="364">
        <f t="shared" si="4"/>
        <v>0</v>
      </c>
      <c r="K124" s="364">
        <f t="shared" si="5"/>
        <v>6.8750000000000089E-2</v>
      </c>
      <c r="L124" s="364">
        <f t="shared" si="6"/>
        <v>0</v>
      </c>
      <c r="M124" s="364">
        <f t="shared" si="7"/>
        <v>0</v>
      </c>
      <c r="N124" s="270" t="s">
        <v>1248</v>
      </c>
      <c r="O124" s="260" t="s">
        <v>5</v>
      </c>
      <c r="P124" s="271" t="s">
        <v>1251</v>
      </c>
      <c r="Q124" s="273" t="s">
        <v>817</v>
      </c>
      <c r="R124" s="250" t="s">
        <v>811</v>
      </c>
      <c r="S124" s="250" t="s">
        <v>812</v>
      </c>
    </row>
    <row r="125" spans="1:19" s="248" customFormat="1" ht="77.25" customHeight="1">
      <c r="A125" s="276">
        <v>120</v>
      </c>
      <c r="B125" s="250">
        <v>906115</v>
      </c>
      <c r="C125" s="251" t="s">
        <v>310</v>
      </c>
      <c r="D125" s="363" t="s">
        <v>1234</v>
      </c>
      <c r="E125" s="363">
        <v>1</v>
      </c>
      <c r="F125" s="256">
        <v>41809</v>
      </c>
      <c r="G125" s="258" t="s">
        <v>686</v>
      </c>
      <c r="H125" s="256">
        <v>41809</v>
      </c>
      <c r="I125" s="367" t="s">
        <v>292</v>
      </c>
      <c r="J125" s="364">
        <f t="shared" si="4"/>
        <v>0</v>
      </c>
      <c r="K125" s="364">
        <f t="shared" si="5"/>
        <v>0</v>
      </c>
      <c r="L125" s="364">
        <f t="shared" si="6"/>
        <v>0</v>
      </c>
      <c r="M125" s="364">
        <f t="shared" si="7"/>
        <v>0.40902777777777771</v>
      </c>
      <c r="N125" s="270" t="s">
        <v>1222</v>
      </c>
      <c r="O125" s="260" t="s">
        <v>22</v>
      </c>
      <c r="P125" s="271" t="s">
        <v>1251</v>
      </c>
      <c r="Q125" s="273" t="s">
        <v>451</v>
      </c>
      <c r="R125" s="250" t="s">
        <v>688</v>
      </c>
      <c r="S125" s="250" t="s">
        <v>689</v>
      </c>
    </row>
    <row r="126" spans="1:19" s="248" customFormat="1" ht="77.25" customHeight="1">
      <c r="A126" s="276">
        <v>121</v>
      </c>
      <c r="B126" s="250">
        <v>906116</v>
      </c>
      <c r="C126" s="251" t="s">
        <v>539</v>
      </c>
      <c r="D126" s="363" t="s">
        <v>1234</v>
      </c>
      <c r="E126" s="363">
        <v>1</v>
      </c>
      <c r="F126" s="256">
        <v>41809</v>
      </c>
      <c r="G126" s="258" t="s">
        <v>690</v>
      </c>
      <c r="H126" s="256">
        <v>41809</v>
      </c>
      <c r="I126" s="258" t="s">
        <v>524</v>
      </c>
      <c r="J126" s="364">
        <f t="shared" si="4"/>
        <v>0</v>
      </c>
      <c r="K126" s="364">
        <f t="shared" si="5"/>
        <v>6.5277777777777768E-2</v>
      </c>
      <c r="L126" s="364">
        <f t="shared" si="6"/>
        <v>0</v>
      </c>
      <c r="M126" s="364">
        <f t="shared" si="7"/>
        <v>0</v>
      </c>
      <c r="N126" s="270" t="s">
        <v>1248</v>
      </c>
      <c r="O126" s="260" t="s">
        <v>5</v>
      </c>
      <c r="P126" s="271" t="s">
        <v>1251</v>
      </c>
      <c r="Q126" s="251" t="s">
        <v>691</v>
      </c>
      <c r="R126" s="250" t="s">
        <v>692</v>
      </c>
      <c r="S126" s="250" t="s">
        <v>693</v>
      </c>
    </row>
    <row r="127" spans="1:19" s="248" customFormat="1" ht="77.25" customHeight="1">
      <c r="A127" s="276">
        <v>122</v>
      </c>
      <c r="B127" s="250">
        <v>906117</v>
      </c>
      <c r="C127" s="251" t="s">
        <v>1260</v>
      </c>
      <c r="D127" s="363" t="s">
        <v>1234</v>
      </c>
      <c r="E127" s="363">
        <v>1</v>
      </c>
      <c r="F127" s="256">
        <v>41809</v>
      </c>
      <c r="G127" s="258" t="s">
        <v>694</v>
      </c>
      <c r="H127" s="256">
        <v>41809</v>
      </c>
      <c r="I127" s="258" t="s">
        <v>695</v>
      </c>
      <c r="J127" s="364">
        <f t="shared" si="4"/>
        <v>0</v>
      </c>
      <c r="K127" s="364">
        <f t="shared" si="5"/>
        <v>0</v>
      </c>
      <c r="L127" s="364">
        <f t="shared" si="6"/>
        <v>0</v>
      </c>
      <c r="M127" s="364">
        <f t="shared" si="7"/>
        <v>0.19305555555555554</v>
      </c>
      <c r="N127" s="270" t="s">
        <v>1222</v>
      </c>
      <c r="O127" s="260" t="s">
        <v>22</v>
      </c>
      <c r="P127" s="271" t="s">
        <v>1251</v>
      </c>
      <c r="Q127" s="273" t="s">
        <v>451</v>
      </c>
      <c r="R127" s="250" t="s">
        <v>696</v>
      </c>
      <c r="S127" s="250" t="s">
        <v>697</v>
      </c>
    </row>
    <row r="128" spans="1:19" s="248" customFormat="1" ht="77.25" customHeight="1">
      <c r="A128" s="276">
        <v>123</v>
      </c>
      <c r="B128" s="250">
        <v>906118</v>
      </c>
      <c r="C128" s="251" t="s">
        <v>224</v>
      </c>
      <c r="D128" s="363" t="s">
        <v>1234</v>
      </c>
      <c r="E128" s="363">
        <v>1</v>
      </c>
      <c r="F128" s="256">
        <v>41809</v>
      </c>
      <c r="G128" s="258" t="s">
        <v>488</v>
      </c>
      <c r="H128" s="256">
        <v>41811</v>
      </c>
      <c r="I128" s="258" t="s">
        <v>698</v>
      </c>
      <c r="J128" s="364">
        <f t="shared" si="4"/>
        <v>0</v>
      </c>
      <c r="K128" s="364">
        <f t="shared" si="5"/>
        <v>0</v>
      </c>
      <c r="L128" s="364">
        <f t="shared" si="6"/>
        <v>0</v>
      </c>
      <c r="M128" s="364">
        <f t="shared" si="7"/>
        <v>1.6583333333333337</v>
      </c>
      <c r="N128" s="270" t="s">
        <v>1222</v>
      </c>
      <c r="O128" s="260" t="s">
        <v>8</v>
      </c>
      <c r="P128" s="271" t="s">
        <v>1251</v>
      </c>
      <c r="Q128" s="251" t="s">
        <v>624</v>
      </c>
      <c r="R128" s="250" t="s">
        <v>699</v>
      </c>
      <c r="S128" s="250" t="s">
        <v>700</v>
      </c>
    </row>
    <row r="129" spans="1:19" s="248" customFormat="1" ht="111" customHeight="1">
      <c r="A129" s="276">
        <v>124</v>
      </c>
      <c r="B129" s="250">
        <v>906119</v>
      </c>
      <c r="C129" s="251" t="s">
        <v>531</v>
      </c>
      <c r="D129" s="363" t="s">
        <v>1234</v>
      </c>
      <c r="E129" s="363">
        <v>1</v>
      </c>
      <c r="F129" s="256">
        <v>41809</v>
      </c>
      <c r="G129" s="258" t="s">
        <v>701</v>
      </c>
      <c r="H129" s="256">
        <v>41809</v>
      </c>
      <c r="I129" s="258" t="s">
        <v>702</v>
      </c>
      <c r="J129" s="364">
        <f t="shared" si="4"/>
        <v>0</v>
      </c>
      <c r="K129" s="364">
        <f t="shared" si="5"/>
        <v>2.1527777777777701E-2</v>
      </c>
      <c r="L129" s="364">
        <f t="shared" si="6"/>
        <v>0</v>
      </c>
      <c r="M129" s="364">
        <f t="shared" si="7"/>
        <v>0</v>
      </c>
      <c r="N129" s="270" t="s">
        <v>1248</v>
      </c>
      <c r="O129" s="260" t="s">
        <v>5</v>
      </c>
      <c r="P129" s="271" t="s">
        <v>1251</v>
      </c>
      <c r="Q129" s="265" t="s">
        <v>703</v>
      </c>
      <c r="R129" s="250"/>
      <c r="S129" s="250" t="s">
        <v>704</v>
      </c>
    </row>
    <row r="130" spans="1:19" s="248" customFormat="1" ht="99.75" customHeight="1">
      <c r="A130" s="276">
        <v>125</v>
      </c>
      <c r="B130" s="250">
        <v>906120</v>
      </c>
      <c r="C130" s="251" t="s">
        <v>705</v>
      </c>
      <c r="D130" s="363" t="s">
        <v>1234</v>
      </c>
      <c r="E130" s="363">
        <v>1</v>
      </c>
      <c r="F130" s="256">
        <v>41810</v>
      </c>
      <c r="G130" s="258" t="s">
        <v>706</v>
      </c>
      <c r="H130" s="256">
        <v>41810</v>
      </c>
      <c r="I130" s="258" t="s">
        <v>707</v>
      </c>
      <c r="J130" s="364">
        <f t="shared" si="4"/>
        <v>0</v>
      </c>
      <c r="K130" s="364">
        <f t="shared" si="5"/>
        <v>0</v>
      </c>
      <c r="L130" s="364">
        <f t="shared" si="6"/>
        <v>0</v>
      </c>
      <c r="M130" s="364">
        <f t="shared" si="7"/>
        <v>0.54305555555555562</v>
      </c>
      <c r="N130" s="270" t="s">
        <v>1222</v>
      </c>
      <c r="O130" s="260" t="s">
        <v>2</v>
      </c>
      <c r="P130" s="271" t="s">
        <v>1251</v>
      </c>
      <c r="Q130" s="251" t="s">
        <v>1184</v>
      </c>
      <c r="R130" s="250" t="s">
        <v>708</v>
      </c>
      <c r="S130" s="250" t="s">
        <v>709</v>
      </c>
    </row>
    <row r="131" spans="1:19" s="248" customFormat="1" ht="77.25" customHeight="1">
      <c r="A131" s="276">
        <v>126</v>
      </c>
      <c r="B131" s="250">
        <v>906121</v>
      </c>
      <c r="C131" s="251" t="s">
        <v>310</v>
      </c>
      <c r="D131" s="363" t="s">
        <v>1234</v>
      </c>
      <c r="E131" s="363">
        <v>1</v>
      </c>
      <c r="F131" s="256">
        <v>41810</v>
      </c>
      <c r="G131" s="258" t="s">
        <v>710</v>
      </c>
      <c r="H131" s="256">
        <v>41810</v>
      </c>
      <c r="I131" s="258" t="s">
        <v>711</v>
      </c>
      <c r="J131" s="364">
        <f t="shared" si="4"/>
        <v>0</v>
      </c>
      <c r="K131" s="364">
        <f t="shared" si="5"/>
        <v>0</v>
      </c>
      <c r="L131" s="364">
        <f t="shared" si="6"/>
        <v>0</v>
      </c>
      <c r="M131" s="364">
        <f t="shared" si="7"/>
        <v>0.3430555555555555</v>
      </c>
      <c r="N131" s="270" t="s">
        <v>1222</v>
      </c>
      <c r="O131" s="260" t="s">
        <v>22</v>
      </c>
      <c r="P131" s="271" t="s">
        <v>1251</v>
      </c>
      <c r="Q131" s="273" t="s">
        <v>451</v>
      </c>
      <c r="R131" s="250" t="s">
        <v>712</v>
      </c>
      <c r="S131" s="250" t="s">
        <v>713</v>
      </c>
    </row>
    <row r="132" spans="1:19" s="248" customFormat="1" ht="77.25" customHeight="1">
      <c r="A132" s="276">
        <v>127</v>
      </c>
      <c r="B132" s="250">
        <v>906122</v>
      </c>
      <c r="C132" s="251" t="s">
        <v>714</v>
      </c>
      <c r="D132" s="363" t="s">
        <v>1234</v>
      </c>
      <c r="E132" s="363">
        <v>1</v>
      </c>
      <c r="F132" s="256">
        <v>41810</v>
      </c>
      <c r="G132" s="258" t="s">
        <v>715</v>
      </c>
      <c r="H132" s="256">
        <v>41810</v>
      </c>
      <c r="I132" s="258" t="s">
        <v>650</v>
      </c>
      <c r="J132" s="364">
        <f t="shared" si="4"/>
        <v>0</v>
      </c>
      <c r="K132" s="364">
        <f t="shared" si="5"/>
        <v>0.3611111111111111</v>
      </c>
      <c r="L132" s="364">
        <f t="shared" si="6"/>
        <v>0</v>
      </c>
      <c r="M132" s="364">
        <f t="shared" si="7"/>
        <v>0</v>
      </c>
      <c r="N132" s="270" t="s">
        <v>1248</v>
      </c>
      <c r="O132" s="260" t="s">
        <v>5</v>
      </c>
      <c r="P132" s="271" t="s">
        <v>1251</v>
      </c>
      <c r="Q132" s="251" t="s">
        <v>789</v>
      </c>
      <c r="R132" s="250" t="s">
        <v>716</v>
      </c>
      <c r="S132" s="250" t="s">
        <v>717</v>
      </c>
    </row>
    <row r="133" spans="1:19" s="248" customFormat="1" ht="77.25" customHeight="1">
      <c r="A133" s="276">
        <v>128</v>
      </c>
      <c r="B133" s="250">
        <v>906123</v>
      </c>
      <c r="C133" s="251" t="s">
        <v>718</v>
      </c>
      <c r="D133" s="363" t="s">
        <v>1234</v>
      </c>
      <c r="E133" s="363">
        <v>1</v>
      </c>
      <c r="F133" s="256">
        <v>41810</v>
      </c>
      <c r="G133" s="258" t="s">
        <v>719</v>
      </c>
      <c r="H133" s="256">
        <v>41810</v>
      </c>
      <c r="I133" s="258" t="s">
        <v>720</v>
      </c>
      <c r="J133" s="364">
        <f t="shared" si="4"/>
        <v>0</v>
      </c>
      <c r="K133" s="364">
        <f t="shared" si="5"/>
        <v>0</v>
      </c>
      <c r="L133" s="364">
        <f t="shared" si="6"/>
        <v>0</v>
      </c>
      <c r="M133" s="364">
        <f t="shared" si="7"/>
        <v>0.34236111111111117</v>
      </c>
      <c r="N133" s="270" t="s">
        <v>1222</v>
      </c>
      <c r="O133" s="260" t="s">
        <v>10</v>
      </c>
      <c r="P133" s="271" t="s">
        <v>1251</v>
      </c>
      <c r="Q133" s="251" t="s">
        <v>721</v>
      </c>
      <c r="R133" s="250" t="s">
        <v>722</v>
      </c>
      <c r="S133" s="250" t="s">
        <v>723</v>
      </c>
    </row>
    <row r="134" spans="1:19" s="248" customFormat="1" ht="77.25" customHeight="1">
      <c r="A134" s="276">
        <v>129</v>
      </c>
      <c r="B134" s="250">
        <v>906124</v>
      </c>
      <c r="C134" s="251" t="s">
        <v>724</v>
      </c>
      <c r="D134" s="363" t="s">
        <v>1234</v>
      </c>
      <c r="E134" s="363">
        <v>1</v>
      </c>
      <c r="F134" s="256">
        <v>41810</v>
      </c>
      <c r="G134" s="258" t="s">
        <v>725</v>
      </c>
      <c r="H134" s="256">
        <v>41810</v>
      </c>
      <c r="I134" s="258" t="s">
        <v>726</v>
      </c>
      <c r="J134" s="364">
        <f t="shared" si="4"/>
        <v>0</v>
      </c>
      <c r="K134" s="364">
        <f t="shared" si="5"/>
        <v>4.513888888888884E-2</v>
      </c>
      <c r="L134" s="364">
        <f t="shared" si="6"/>
        <v>0</v>
      </c>
      <c r="M134" s="364">
        <f t="shared" si="7"/>
        <v>0</v>
      </c>
      <c r="N134" s="270" t="s">
        <v>1248</v>
      </c>
      <c r="O134" s="260" t="s">
        <v>5</v>
      </c>
      <c r="P134" s="271" t="s">
        <v>1251</v>
      </c>
      <c r="Q134" s="251" t="s">
        <v>790</v>
      </c>
      <c r="R134" s="250" t="s">
        <v>727</v>
      </c>
      <c r="S134" s="250" t="s">
        <v>728</v>
      </c>
    </row>
    <row r="135" spans="1:19" s="248" customFormat="1" ht="90.75" customHeight="1">
      <c r="A135" s="276">
        <v>130</v>
      </c>
      <c r="B135" s="250">
        <v>906125</v>
      </c>
      <c r="C135" s="251" t="s">
        <v>531</v>
      </c>
      <c r="D135" s="363" t="s">
        <v>1234</v>
      </c>
      <c r="E135" s="363">
        <v>1</v>
      </c>
      <c r="F135" s="256">
        <v>41810</v>
      </c>
      <c r="G135" s="258" t="s">
        <v>729</v>
      </c>
      <c r="H135" s="256">
        <v>41810</v>
      </c>
      <c r="I135" s="258" t="s">
        <v>730</v>
      </c>
      <c r="J135" s="364">
        <f t="shared" si="4"/>
        <v>0</v>
      </c>
      <c r="K135" s="364">
        <f t="shared" si="5"/>
        <v>3.125E-2</v>
      </c>
      <c r="L135" s="364">
        <f t="shared" si="6"/>
        <v>0</v>
      </c>
      <c r="M135" s="364">
        <f t="shared" si="7"/>
        <v>0</v>
      </c>
      <c r="N135" s="270" t="s">
        <v>1248</v>
      </c>
      <c r="O135" s="260" t="s">
        <v>5</v>
      </c>
      <c r="P135" s="271" t="s">
        <v>1251</v>
      </c>
      <c r="Q135" s="251" t="s">
        <v>791</v>
      </c>
      <c r="R135" s="250"/>
      <c r="S135" s="250" t="s">
        <v>731</v>
      </c>
    </row>
    <row r="136" spans="1:19" s="248" customFormat="1" ht="133.5" customHeight="1">
      <c r="A136" s="276">
        <v>131</v>
      </c>
      <c r="B136" s="250">
        <v>906126</v>
      </c>
      <c r="C136" s="251" t="s">
        <v>531</v>
      </c>
      <c r="D136" s="363" t="s">
        <v>1234</v>
      </c>
      <c r="E136" s="363">
        <v>1</v>
      </c>
      <c r="F136" s="256">
        <v>41810</v>
      </c>
      <c r="G136" s="258" t="s">
        <v>732</v>
      </c>
      <c r="H136" s="256">
        <v>41812</v>
      </c>
      <c r="I136" s="258" t="s">
        <v>733</v>
      </c>
      <c r="J136" s="364">
        <f t="shared" si="4"/>
        <v>0</v>
      </c>
      <c r="K136" s="364">
        <f t="shared" si="5"/>
        <v>1.5770833333333334</v>
      </c>
      <c r="L136" s="364">
        <f t="shared" si="6"/>
        <v>0</v>
      </c>
      <c r="M136" s="364">
        <f t="shared" si="7"/>
        <v>0</v>
      </c>
      <c r="N136" s="270" t="s">
        <v>1248</v>
      </c>
      <c r="O136" s="260" t="s">
        <v>5</v>
      </c>
      <c r="P136" s="271" t="s">
        <v>1251</v>
      </c>
      <c r="Q136" s="251" t="s">
        <v>792</v>
      </c>
      <c r="R136" s="250"/>
      <c r="S136" s="250" t="s">
        <v>734</v>
      </c>
    </row>
    <row r="137" spans="1:19" s="248" customFormat="1" ht="92.25" customHeight="1">
      <c r="A137" s="276">
        <v>132</v>
      </c>
      <c r="B137" s="250">
        <v>906127</v>
      </c>
      <c r="C137" s="251" t="s">
        <v>1104</v>
      </c>
      <c r="D137" s="363" t="s">
        <v>1234</v>
      </c>
      <c r="E137" s="363">
        <v>1</v>
      </c>
      <c r="F137" s="256">
        <v>41811</v>
      </c>
      <c r="G137" s="258" t="s">
        <v>735</v>
      </c>
      <c r="H137" s="256">
        <v>41811</v>
      </c>
      <c r="I137" s="367" t="s">
        <v>1262</v>
      </c>
      <c r="J137" s="364">
        <f t="shared" si="4"/>
        <v>0.18541666666666673</v>
      </c>
      <c r="K137" s="364">
        <f t="shared" si="5"/>
        <v>0</v>
      </c>
      <c r="L137" s="364">
        <f t="shared" si="6"/>
        <v>0</v>
      </c>
      <c r="M137" s="364">
        <f t="shared" si="7"/>
        <v>0</v>
      </c>
      <c r="N137" s="270" t="s">
        <v>1247</v>
      </c>
      <c r="O137" s="260" t="s">
        <v>24</v>
      </c>
      <c r="P137" s="271" t="s">
        <v>1251</v>
      </c>
      <c r="Q137" s="251" t="s">
        <v>795</v>
      </c>
      <c r="R137" s="250"/>
      <c r="S137" s="250" t="s">
        <v>737</v>
      </c>
    </row>
    <row r="138" spans="1:19" s="248" customFormat="1" ht="105.75" customHeight="1">
      <c r="A138" s="276">
        <v>133</v>
      </c>
      <c r="B138" s="250">
        <v>906128</v>
      </c>
      <c r="C138" s="251" t="s">
        <v>705</v>
      </c>
      <c r="D138" s="363" t="s">
        <v>1234</v>
      </c>
      <c r="E138" s="363">
        <v>1</v>
      </c>
      <c r="F138" s="256">
        <v>41811</v>
      </c>
      <c r="G138" s="258" t="s">
        <v>738</v>
      </c>
      <c r="H138" s="256">
        <v>41811</v>
      </c>
      <c r="I138" s="258" t="s">
        <v>739</v>
      </c>
      <c r="J138" s="364">
        <f t="shared" si="4"/>
        <v>0</v>
      </c>
      <c r="K138" s="364">
        <f t="shared" si="5"/>
        <v>0</v>
      </c>
      <c r="L138" s="364">
        <f t="shared" si="6"/>
        <v>0</v>
      </c>
      <c r="M138" s="364">
        <f t="shared" si="7"/>
        <v>0.52638888888888891</v>
      </c>
      <c r="N138" s="270" t="s">
        <v>1222</v>
      </c>
      <c r="O138" s="260" t="s">
        <v>2</v>
      </c>
      <c r="P138" s="271" t="s">
        <v>1251</v>
      </c>
      <c r="Q138" s="251" t="s">
        <v>1184</v>
      </c>
      <c r="R138" s="250" t="s">
        <v>740</v>
      </c>
      <c r="S138" s="250" t="s">
        <v>741</v>
      </c>
    </row>
    <row r="139" spans="1:19" s="248" customFormat="1" ht="77.25" customHeight="1">
      <c r="A139" s="276">
        <v>134</v>
      </c>
      <c r="B139" s="250">
        <v>906129</v>
      </c>
      <c r="C139" s="251" t="s">
        <v>310</v>
      </c>
      <c r="D139" s="363" t="s">
        <v>1234</v>
      </c>
      <c r="E139" s="363">
        <v>1</v>
      </c>
      <c r="F139" s="256">
        <v>41811</v>
      </c>
      <c r="G139" s="258" t="s">
        <v>376</v>
      </c>
      <c r="H139" s="256">
        <v>41811</v>
      </c>
      <c r="I139" s="258" t="s">
        <v>295</v>
      </c>
      <c r="J139" s="364">
        <f t="shared" si="4"/>
        <v>0</v>
      </c>
      <c r="K139" s="364">
        <f t="shared" si="5"/>
        <v>0</v>
      </c>
      <c r="L139" s="364">
        <f t="shared" si="6"/>
        <v>0</v>
      </c>
      <c r="M139" s="364">
        <f t="shared" si="7"/>
        <v>0.375</v>
      </c>
      <c r="N139" s="270" t="s">
        <v>1222</v>
      </c>
      <c r="O139" s="260" t="s">
        <v>22</v>
      </c>
      <c r="P139" s="271" t="s">
        <v>1251</v>
      </c>
      <c r="Q139" s="273" t="s">
        <v>451</v>
      </c>
      <c r="R139" s="250" t="s">
        <v>742</v>
      </c>
      <c r="S139" s="250" t="s">
        <v>743</v>
      </c>
    </row>
    <row r="140" spans="1:19" s="248" customFormat="1" ht="77.25" customHeight="1">
      <c r="A140" s="276">
        <v>135</v>
      </c>
      <c r="B140" s="250">
        <v>906130</v>
      </c>
      <c r="C140" s="251" t="s">
        <v>796</v>
      </c>
      <c r="D140" s="363" t="s">
        <v>1234</v>
      </c>
      <c r="E140" s="363">
        <v>1</v>
      </c>
      <c r="F140" s="256">
        <v>41811</v>
      </c>
      <c r="G140" s="258" t="s">
        <v>744</v>
      </c>
      <c r="H140" s="256">
        <v>41811</v>
      </c>
      <c r="I140" s="258" t="s">
        <v>745</v>
      </c>
      <c r="J140" s="364">
        <f t="shared" si="4"/>
        <v>0</v>
      </c>
      <c r="K140" s="364">
        <f t="shared" si="5"/>
        <v>0</v>
      </c>
      <c r="L140" s="364">
        <f t="shared" si="6"/>
        <v>0</v>
      </c>
      <c r="M140" s="364">
        <f t="shared" si="7"/>
        <v>0.38888888888888895</v>
      </c>
      <c r="N140" s="270" t="s">
        <v>1222</v>
      </c>
      <c r="O140" s="260" t="s">
        <v>10</v>
      </c>
      <c r="P140" s="271" t="s">
        <v>1251</v>
      </c>
      <c r="Q140" s="251" t="s">
        <v>784</v>
      </c>
      <c r="R140" s="250" t="s">
        <v>746</v>
      </c>
      <c r="S140" s="250" t="s">
        <v>747</v>
      </c>
    </row>
    <row r="141" spans="1:19" s="248" customFormat="1" ht="77.25" customHeight="1">
      <c r="A141" s="276">
        <v>136</v>
      </c>
      <c r="B141" s="250">
        <v>906131</v>
      </c>
      <c r="C141" s="251" t="s">
        <v>748</v>
      </c>
      <c r="D141" s="363" t="s">
        <v>1234</v>
      </c>
      <c r="E141" s="363">
        <v>1</v>
      </c>
      <c r="F141" s="256">
        <v>41811</v>
      </c>
      <c r="G141" s="258" t="s">
        <v>749</v>
      </c>
      <c r="H141" s="256">
        <v>41811</v>
      </c>
      <c r="I141" s="258" t="s">
        <v>750</v>
      </c>
      <c r="J141" s="364">
        <f t="shared" si="4"/>
        <v>0.22638888888888881</v>
      </c>
      <c r="K141" s="364">
        <f t="shared" si="5"/>
        <v>0</v>
      </c>
      <c r="L141" s="364">
        <f t="shared" si="6"/>
        <v>0</v>
      </c>
      <c r="M141" s="364">
        <f t="shared" si="7"/>
        <v>0</v>
      </c>
      <c r="N141" s="270" t="s">
        <v>1247</v>
      </c>
      <c r="O141" s="260" t="s">
        <v>1</v>
      </c>
      <c r="P141" s="271" t="s">
        <v>1251</v>
      </c>
      <c r="Q141" s="251" t="s">
        <v>785</v>
      </c>
      <c r="R141" s="250" t="s">
        <v>751</v>
      </c>
      <c r="S141" s="250" t="s">
        <v>752</v>
      </c>
    </row>
    <row r="142" spans="1:19" s="248" customFormat="1" ht="103.5" customHeight="1">
      <c r="A142" s="276">
        <v>137</v>
      </c>
      <c r="B142" s="250">
        <v>906132</v>
      </c>
      <c r="C142" s="251" t="s">
        <v>454</v>
      </c>
      <c r="D142" s="363" t="s">
        <v>1234</v>
      </c>
      <c r="E142" s="363">
        <v>1</v>
      </c>
      <c r="F142" s="256">
        <v>41811</v>
      </c>
      <c r="G142" s="258" t="s">
        <v>753</v>
      </c>
      <c r="H142" s="256">
        <v>41811</v>
      </c>
      <c r="I142" s="258" t="s">
        <v>329</v>
      </c>
      <c r="J142" s="364">
        <f t="shared" si="4"/>
        <v>0</v>
      </c>
      <c r="K142" s="364">
        <f t="shared" si="5"/>
        <v>0</v>
      </c>
      <c r="L142" s="364">
        <f t="shared" si="6"/>
        <v>0</v>
      </c>
      <c r="M142" s="364">
        <f t="shared" si="7"/>
        <v>6.1111111111111116E-2</v>
      </c>
      <c r="N142" s="270" t="s">
        <v>1222</v>
      </c>
      <c r="O142" s="260" t="s">
        <v>17</v>
      </c>
      <c r="P142" s="271" t="s">
        <v>1251</v>
      </c>
      <c r="Q142" s="251" t="s">
        <v>786</v>
      </c>
      <c r="R142" s="250" t="s">
        <v>754</v>
      </c>
      <c r="S142" s="250" t="s">
        <v>755</v>
      </c>
    </row>
    <row r="143" spans="1:19" s="248" customFormat="1" ht="103.5" customHeight="1">
      <c r="A143" s="276">
        <v>138</v>
      </c>
      <c r="B143" s="250">
        <v>906133</v>
      </c>
      <c r="C143" s="251" t="s">
        <v>797</v>
      </c>
      <c r="D143" s="363" t="s">
        <v>1234</v>
      </c>
      <c r="E143" s="363">
        <v>1</v>
      </c>
      <c r="F143" s="256">
        <v>41811</v>
      </c>
      <c r="G143" s="258" t="s">
        <v>756</v>
      </c>
      <c r="H143" s="256">
        <v>41811</v>
      </c>
      <c r="I143" s="258" t="s">
        <v>757</v>
      </c>
      <c r="J143" s="364">
        <f t="shared" si="4"/>
        <v>0.20902777777777781</v>
      </c>
      <c r="K143" s="364">
        <f t="shared" si="5"/>
        <v>0</v>
      </c>
      <c r="L143" s="364">
        <f t="shared" si="6"/>
        <v>0</v>
      </c>
      <c r="M143" s="364">
        <f t="shared" si="7"/>
        <v>0</v>
      </c>
      <c r="N143" s="270" t="s">
        <v>1247</v>
      </c>
      <c r="O143" s="277" t="s">
        <v>1</v>
      </c>
      <c r="P143" s="271" t="s">
        <v>1251</v>
      </c>
      <c r="Q143" s="251" t="s">
        <v>830</v>
      </c>
      <c r="R143" s="250" t="s">
        <v>758</v>
      </c>
      <c r="S143" s="250" t="s">
        <v>759</v>
      </c>
    </row>
    <row r="144" spans="1:19" s="248" customFormat="1" ht="77.25" customHeight="1">
      <c r="A144" s="276">
        <v>139</v>
      </c>
      <c r="B144" s="250">
        <v>906134</v>
      </c>
      <c r="C144" s="251" t="s">
        <v>222</v>
      </c>
      <c r="D144" s="363" t="s">
        <v>1234</v>
      </c>
      <c r="E144" s="363">
        <v>1</v>
      </c>
      <c r="F144" s="256">
        <v>41811</v>
      </c>
      <c r="G144" s="258" t="s">
        <v>356</v>
      </c>
      <c r="H144" s="256">
        <v>41814</v>
      </c>
      <c r="I144" s="258" t="s">
        <v>365</v>
      </c>
      <c r="J144" s="364">
        <f t="shared" si="4"/>
        <v>0</v>
      </c>
      <c r="K144" s="364">
        <f t="shared" si="5"/>
        <v>0</v>
      </c>
      <c r="L144" s="364">
        <f t="shared" si="6"/>
        <v>0</v>
      </c>
      <c r="M144" s="364">
        <f t="shared" si="7"/>
        <v>2.6951388888888888</v>
      </c>
      <c r="N144" s="270" t="s">
        <v>1222</v>
      </c>
      <c r="O144" s="260" t="s">
        <v>8</v>
      </c>
      <c r="P144" s="271" t="s">
        <v>1251</v>
      </c>
      <c r="Q144" s="251" t="s">
        <v>624</v>
      </c>
      <c r="R144" s="250" t="s">
        <v>699</v>
      </c>
      <c r="S144" s="250" t="s">
        <v>841</v>
      </c>
    </row>
    <row r="145" spans="1:19" s="248" customFormat="1" ht="145.5" customHeight="1">
      <c r="A145" s="276">
        <v>140</v>
      </c>
      <c r="B145" s="292">
        <v>906135</v>
      </c>
      <c r="C145" s="251" t="s">
        <v>1104</v>
      </c>
      <c r="D145" s="363" t="s">
        <v>1234</v>
      </c>
      <c r="E145" s="363">
        <v>1</v>
      </c>
      <c r="F145" s="256">
        <v>41812</v>
      </c>
      <c r="G145" s="258" t="s">
        <v>760</v>
      </c>
      <c r="H145" s="274"/>
      <c r="I145" s="275"/>
      <c r="J145" s="364">
        <f t="shared" si="4"/>
        <v>0</v>
      </c>
      <c r="K145" s="364">
        <f t="shared" si="5"/>
        <v>0</v>
      </c>
      <c r="L145" s="364">
        <f t="shared" si="6"/>
        <v>0</v>
      </c>
      <c r="M145" s="259">
        <v>8.6486111111111104</v>
      </c>
      <c r="N145" s="270" t="s">
        <v>1222</v>
      </c>
      <c r="O145" s="260" t="s">
        <v>2</v>
      </c>
      <c r="P145" s="271" t="s">
        <v>1251</v>
      </c>
      <c r="Q145" s="265" t="s">
        <v>1228</v>
      </c>
      <c r="R145" s="250" t="s">
        <v>761</v>
      </c>
      <c r="S145" s="250"/>
    </row>
    <row r="146" spans="1:19" s="248" customFormat="1" ht="114.75" customHeight="1">
      <c r="A146" s="276">
        <v>141</v>
      </c>
      <c r="B146" s="250">
        <v>906136</v>
      </c>
      <c r="C146" s="251" t="s">
        <v>1105</v>
      </c>
      <c r="D146" s="363" t="s">
        <v>1234</v>
      </c>
      <c r="E146" s="363">
        <v>1</v>
      </c>
      <c r="F146" s="256">
        <v>41812</v>
      </c>
      <c r="G146" s="258" t="s">
        <v>762</v>
      </c>
      <c r="H146" s="256">
        <v>41812</v>
      </c>
      <c r="I146" s="258" t="s">
        <v>763</v>
      </c>
      <c r="J146" s="364">
        <f t="shared" si="4"/>
        <v>0</v>
      </c>
      <c r="K146" s="364">
        <f t="shared" si="5"/>
        <v>0</v>
      </c>
      <c r="L146" s="364">
        <f t="shared" si="6"/>
        <v>0</v>
      </c>
      <c r="M146" s="364">
        <f t="shared" si="7"/>
        <v>0.49166666666666664</v>
      </c>
      <c r="N146" s="270" t="s">
        <v>1222</v>
      </c>
      <c r="O146" s="260" t="s">
        <v>2</v>
      </c>
      <c r="P146" s="271" t="s">
        <v>1251</v>
      </c>
      <c r="Q146" s="251" t="s">
        <v>831</v>
      </c>
      <c r="R146" s="250" t="s">
        <v>764</v>
      </c>
      <c r="S146" s="250" t="s">
        <v>765</v>
      </c>
    </row>
    <row r="147" spans="1:19" s="248" customFormat="1" ht="102" customHeight="1">
      <c r="A147" s="276">
        <v>142</v>
      </c>
      <c r="B147" s="250">
        <v>906137</v>
      </c>
      <c r="C147" s="251" t="s">
        <v>705</v>
      </c>
      <c r="D147" s="363" t="s">
        <v>1234</v>
      </c>
      <c r="E147" s="363">
        <v>1</v>
      </c>
      <c r="F147" s="256">
        <v>41812</v>
      </c>
      <c r="G147" s="258" t="s">
        <v>766</v>
      </c>
      <c r="H147" s="256">
        <v>41812</v>
      </c>
      <c r="I147" s="258" t="s">
        <v>767</v>
      </c>
      <c r="J147" s="364">
        <f t="shared" si="4"/>
        <v>0</v>
      </c>
      <c r="K147" s="364">
        <f t="shared" si="5"/>
        <v>0</v>
      </c>
      <c r="L147" s="364">
        <f t="shared" si="6"/>
        <v>0</v>
      </c>
      <c r="M147" s="364">
        <f t="shared" si="7"/>
        <v>0.48680555555555555</v>
      </c>
      <c r="N147" s="270" t="s">
        <v>1222</v>
      </c>
      <c r="O147" s="260" t="s">
        <v>2</v>
      </c>
      <c r="P147" s="271" t="s">
        <v>1251</v>
      </c>
      <c r="Q147" s="251" t="s">
        <v>1184</v>
      </c>
      <c r="R147" s="250" t="s">
        <v>768</v>
      </c>
      <c r="S147" s="250" t="s">
        <v>769</v>
      </c>
    </row>
    <row r="148" spans="1:19" s="248" customFormat="1" ht="102" customHeight="1">
      <c r="A148" s="276">
        <v>143</v>
      </c>
      <c r="B148" s="250">
        <v>906138</v>
      </c>
      <c r="C148" s="251" t="s">
        <v>798</v>
      </c>
      <c r="D148" s="363" t="s">
        <v>1234</v>
      </c>
      <c r="E148" s="363">
        <v>1</v>
      </c>
      <c r="F148" s="256">
        <v>41812</v>
      </c>
      <c r="G148" s="258" t="s">
        <v>770</v>
      </c>
      <c r="H148" s="256">
        <v>41814</v>
      </c>
      <c r="I148" s="258" t="s">
        <v>842</v>
      </c>
      <c r="J148" s="364">
        <f t="shared" si="4"/>
        <v>0</v>
      </c>
      <c r="K148" s="364">
        <f t="shared" si="5"/>
        <v>0</v>
      </c>
      <c r="L148" s="364">
        <f t="shared" si="6"/>
        <v>0</v>
      </c>
      <c r="M148" s="364">
        <f t="shared" si="7"/>
        <v>2.6194444444444445</v>
      </c>
      <c r="N148" s="270" t="s">
        <v>1222</v>
      </c>
      <c r="O148" s="260" t="s">
        <v>2</v>
      </c>
      <c r="P148" s="271" t="s">
        <v>1251</v>
      </c>
      <c r="Q148" s="251" t="s">
        <v>779</v>
      </c>
      <c r="R148" s="250" t="s">
        <v>771</v>
      </c>
      <c r="S148" s="250" t="s">
        <v>843</v>
      </c>
    </row>
    <row r="149" spans="1:19" s="248" customFormat="1" ht="77.25" customHeight="1">
      <c r="A149" s="276">
        <v>144</v>
      </c>
      <c r="B149" s="250">
        <v>906139</v>
      </c>
      <c r="C149" s="251" t="s">
        <v>310</v>
      </c>
      <c r="D149" s="363" t="s">
        <v>1234</v>
      </c>
      <c r="E149" s="363">
        <v>1</v>
      </c>
      <c r="F149" s="256">
        <v>41812</v>
      </c>
      <c r="G149" s="258" t="s">
        <v>772</v>
      </c>
      <c r="H149" s="256">
        <v>41812</v>
      </c>
      <c r="I149" s="258" t="s">
        <v>773</v>
      </c>
      <c r="J149" s="364">
        <f t="shared" si="4"/>
        <v>0</v>
      </c>
      <c r="K149" s="364">
        <f t="shared" si="5"/>
        <v>0</v>
      </c>
      <c r="L149" s="364">
        <f t="shared" si="6"/>
        <v>0</v>
      </c>
      <c r="M149" s="364">
        <f t="shared" si="7"/>
        <v>0.28333333333333333</v>
      </c>
      <c r="N149" s="270" t="s">
        <v>1222</v>
      </c>
      <c r="O149" s="260" t="s">
        <v>22</v>
      </c>
      <c r="P149" s="271" t="s">
        <v>1251</v>
      </c>
      <c r="Q149" s="273" t="s">
        <v>451</v>
      </c>
      <c r="R149" s="250" t="s">
        <v>774</v>
      </c>
      <c r="S149" s="250" t="s">
        <v>775</v>
      </c>
    </row>
    <row r="150" spans="1:19" s="248" customFormat="1" ht="77.25" customHeight="1">
      <c r="A150" s="276">
        <v>145</v>
      </c>
      <c r="B150" s="250">
        <v>906140</v>
      </c>
      <c r="C150" s="251" t="s">
        <v>794</v>
      </c>
      <c r="D150" s="363" t="s">
        <v>1234</v>
      </c>
      <c r="E150" s="363">
        <v>1</v>
      </c>
      <c r="F150" s="256">
        <v>41812</v>
      </c>
      <c r="G150" s="258" t="s">
        <v>494</v>
      </c>
      <c r="H150" s="256">
        <v>41814</v>
      </c>
      <c r="I150" s="258" t="s">
        <v>568</v>
      </c>
      <c r="J150" s="364">
        <f t="shared" si="4"/>
        <v>0</v>
      </c>
      <c r="K150" s="364">
        <f t="shared" si="5"/>
        <v>0</v>
      </c>
      <c r="L150" s="364">
        <f t="shared" si="6"/>
        <v>0</v>
      </c>
      <c r="M150" s="364">
        <f t="shared" si="7"/>
        <v>1.8736111111111113</v>
      </c>
      <c r="N150" s="270" t="s">
        <v>1222</v>
      </c>
      <c r="O150" s="260" t="s">
        <v>8</v>
      </c>
      <c r="P150" s="271" t="s">
        <v>1251</v>
      </c>
      <c r="Q150" s="251" t="s">
        <v>624</v>
      </c>
      <c r="R150" s="250" t="s">
        <v>776</v>
      </c>
      <c r="S150" s="250"/>
    </row>
    <row r="151" spans="1:19" s="248" customFormat="1" ht="77.25" customHeight="1">
      <c r="A151" s="276">
        <v>146</v>
      </c>
      <c r="B151" s="250">
        <v>906141</v>
      </c>
      <c r="C151" s="251" t="s">
        <v>401</v>
      </c>
      <c r="D151" s="363" t="s">
        <v>1234</v>
      </c>
      <c r="E151" s="363">
        <v>1</v>
      </c>
      <c r="F151" s="256">
        <v>41812</v>
      </c>
      <c r="G151" s="258" t="s">
        <v>777</v>
      </c>
      <c r="H151" s="256">
        <v>41812</v>
      </c>
      <c r="I151" s="258" t="s">
        <v>554</v>
      </c>
      <c r="J151" s="364">
        <f t="shared" si="4"/>
        <v>2.777777777777779E-2</v>
      </c>
      <c r="K151" s="364">
        <f t="shared" si="5"/>
        <v>0</v>
      </c>
      <c r="L151" s="364">
        <f t="shared" si="6"/>
        <v>0</v>
      </c>
      <c r="M151" s="364">
        <f t="shared" si="7"/>
        <v>0</v>
      </c>
      <c r="N151" s="270" t="s">
        <v>1247</v>
      </c>
      <c r="O151" s="260" t="s">
        <v>9</v>
      </c>
      <c r="P151" s="271" t="s">
        <v>1251</v>
      </c>
      <c r="Q151" s="251" t="s">
        <v>793</v>
      </c>
      <c r="R151" s="250"/>
      <c r="S151" s="250" t="s">
        <v>778</v>
      </c>
    </row>
    <row r="152" spans="1:19" s="248" customFormat="1" ht="114" customHeight="1">
      <c r="A152" s="276">
        <v>147</v>
      </c>
      <c r="B152" s="250">
        <v>906142</v>
      </c>
      <c r="C152" s="251" t="s">
        <v>705</v>
      </c>
      <c r="D152" s="363" t="s">
        <v>1234</v>
      </c>
      <c r="E152" s="363">
        <v>1</v>
      </c>
      <c r="F152" s="256">
        <v>41813</v>
      </c>
      <c r="G152" s="258" t="s">
        <v>844</v>
      </c>
      <c r="H152" s="256">
        <v>41813</v>
      </c>
      <c r="I152" s="258" t="s">
        <v>845</v>
      </c>
      <c r="J152" s="364">
        <f t="shared" si="4"/>
        <v>0</v>
      </c>
      <c r="K152" s="364">
        <f t="shared" si="5"/>
        <v>0</v>
      </c>
      <c r="L152" s="364">
        <f t="shared" si="6"/>
        <v>0</v>
      </c>
      <c r="M152" s="364">
        <f t="shared" si="7"/>
        <v>0.51041666666666663</v>
      </c>
      <c r="N152" s="270" t="s">
        <v>1222</v>
      </c>
      <c r="O152" s="260" t="s">
        <v>2</v>
      </c>
      <c r="P152" s="271" t="s">
        <v>1251</v>
      </c>
      <c r="Q152" s="251" t="s">
        <v>1184</v>
      </c>
      <c r="R152" s="250" t="s">
        <v>846</v>
      </c>
      <c r="S152" s="250" t="s">
        <v>847</v>
      </c>
    </row>
    <row r="153" spans="1:19" s="248" customFormat="1" ht="77.25" customHeight="1">
      <c r="A153" s="276">
        <v>148</v>
      </c>
      <c r="B153" s="250">
        <v>906143</v>
      </c>
      <c r="C153" s="251" t="s">
        <v>1041</v>
      </c>
      <c r="D153" s="363" t="s">
        <v>1234</v>
      </c>
      <c r="E153" s="363">
        <v>1</v>
      </c>
      <c r="F153" s="256">
        <v>41813</v>
      </c>
      <c r="G153" s="258" t="s">
        <v>848</v>
      </c>
      <c r="H153" s="256">
        <v>41813</v>
      </c>
      <c r="I153" s="258" t="s">
        <v>849</v>
      </c>
      <c r="J153" s="364">
        <f t="shared" si="4"/>
        <v>0</v>
      </c>
      <c r="K153" s="364">
        <f t="shared" si="5"/>
        <v>9.7222222222222987E-3</v>
      </c>
      <c r="L153" s="364">
        <f t="shared" si="6"/>
        <v>0</v>
      </c>
      <c r="M153" s="364">
        <f t="shared" si="7"/>
        <v>0</v>
      </c>
      <c r="N153" s="270" t="s">
        <v>1248</v>
      </c>
      <c r="O153" s="260" t="s">
        <v>5</v>
      </c>
      <c r="P153" s="271" t="s">
        <v>1251</v>
      </c>
      <c r="Q153" s="251" t="s">
        <v>1044</v>
      </c>
      <c r="R153" s="250" t="s">
        <v>850</v>
      </c>
      <c r="S153" s="250" t="s">
        <v>851</v>
      </c>
    </row>
    <row r="154" spans="1:19" s="248" customFormat="1" ht="77.25" customHeight="1">
      <c r="A154" s="276">
        <v>149</v>
      </c>
      <c r="B154" s="250">
        <v>906144</v>
      </c>
      <c r="C154" s="251" t="s">
        <v>310</v>
      </c>
      <c r="D154" s="363" t="s">
        <v>1234</v>
      </c>
      <c r="E154" s="363">
        <v>1</v>
      </c>
      <c r="F154" s="256">
        <v>41813</v>
      </c>
      <c r="G154" s="258" t="s">
        <v>680</v>
      </c>
      <c r="H154" s="256">
        <v>41813</v>
      </c>
      <c r="I154" s="258" t="s">
        <v>852</v>
      </c>
      <c r="J154" s="364">
        <f t="shared" si="4"/>
        <v>0</v>
      </c>
      <c r="K154" s="364">
        <f t="shared" si="5"/>
        <v>0</v>
      </c>
      <c r="L154" s="364">
        <f t="shared" si="6"/>
        <v>0</v>
      </c>
      <c r="M154" s="364">
        <f t="shared" si="7"/>
        <v>0.29444444444444445</v>
      </c>
      <c r="N154" s="270" t="s">
        <v>1222</v>
      </c>
      <c r="O154" s="260" t="s">
        <v>22</v>
      </c>
      <c r="P154" s="271" t="s">
        <v>1251</v>
      </c>
      <c r="Q154" s="273" t="s">
        <v>451</v>
      </c>
      <c r="R154" s="250" t="s">
        <v>853</v>
      </c>
      <c r="S154" s="250" t="s">
        <v>854</v>
      </c>
    </row>
    <row r="155" spans="1:19" s="248" customFormat="1" ht="77.25" customHeight="1">
      <c r="A155" s="276">
        <v>150</v>
      </c>
      <c r="B155" s="292">
        <v>906145</v>
      </c>
      <c r="C155" s="251" t="s">
        <v>455</v>
      </c>
      <c r="D155" s="363" t="s">
        <v>1234</v>
      </c>
      <c r="E155" s="363">
        <v>1</v>
      </c>
      <c r="F155" s="256">
        <v>41813</v>
      </c>
      <c r="G155" s="258" t="s">
        <v>855</v>
      </c>
      <c r="H155" s="256">
        <v>41816</v>
      </c>
      <c r="I155" s="258" t="s">
        <v>856</v>
      </c>
      <c r="J155" s="364">
        <f t="shared" si="4"/>
        <v>0</v>
      </c>
      <c r="K155" s="364">
        <f t="shared" si="5"/>
        <v>0</v>
      </c>
      <c r="L155" s="364">
        <f t="shared" si="6"/>
        <v>0</v>
      </c>
      <c r="M155" s="364">
        <f t="shared" si="7"/>
        <v>2.4048611111111109</v>
      </c>
      <c r="N155" s="270" t="s">
        <v>1222</v>
      </c>
      <c r="O155" s="260" t="s">
        <v>22</v>
      </c>
      <c r="P155" s="271" t="s">
        <v>1251</v>
      </c>
      <c r="Q155" s="273" t="s">
        <v>451</v>
      </c>
      <c r="R155" s="250" t="s">
        <v>857</v>
      </c>
      <c r="S155" s="250" t="s">
        <v>858</v>
      </c>
    </row>
    <row r="156" spans="1:19" s="248" customFormat="1" ht="77.25" customHeight="1">
      <c r="A156" s="276">
        <v>151</v>
      </c>
      <c r="B156" s="250">
        <v>906146</v>
      </c>
      <c r="C156" s="251" t="s">
        <v>458</v>
      </c>
      <c r="D156" s="363" t="s">
        <v>1234</v>
      </c>
      <c r="E156" s="363">
        <v>1</v>
      </c>
      <c r="F156" s="256">
        <v>41813</v>
      </c>
      <c r="G156" s="258" t="s">
        <v>859</v>
      </c>
      <c r="H156" s="274"/>
      <c r="I156" s="275"/>
      <c r="J156" s="364">
        <f t="shared" si="4"/>
        <v>0</v>
      </c>
      <c r="K156" s="364">
        <f t="shared" si="5"/>
        <v>0</v>
      </c>
      <c r="L156" s="364">
        <f t="shared" si="6"/>
        <v>0</v>
      </c>
      <c r="M156" s="259">
        <v>7.3270833333333334</v>
      </c>
      <c r="N156" s="270" t="s">
        <v>1222</v>
      </c>
      <c r="O156" s="260" t="s">
        <v>22</v>
      </c>
      <c r="P156" s="271" t="s">
        <v>1251</v>
      </c>
      <c r="Q156" s="273" t="s">
        <v>451</v>
      </c>
      <c r="R156" s="250" t="s">
        <v>860</v>
      </c>
      <c r="S156" s="250"/>
    </row>
    <row r="157" spans="1:19" s="248" customFormat="1" ht="105.75" customHeight="1">
      <c r="A157" s="276">
        <v>152</v>
      </c>
      <c r="B157" s="250">
        <v>906147</v>
      </c>
      <c r="C157" s="251" t="s">
        <v>938</v>
      </c>
      <c r="D157" s="363" t="s">
        <v>1234</v>
      </c>
      <c r="E157" s="363">
        <v>1</v>
      </c>
      <c r="F157" s="256">
        <v>41814</v>
      </c>
      <c r="G157" s="258" t="s">
        <v>861</v>
      </c>
      <c r="H157" s="256">
        <v>41814</v>
      </c>
      <c r="I157" s="258" t="s">
        <v>862</v>
      </c>
      <c r="J157" s="364">
        <f t="shared" si="4"/>
        <v>0</v>
      </c>
      <c r="K157" s="364">
        <f t="shared" si="5"/>
        <v>0</v>
      </c>
      <c r="L157" s="364">
        <f t="shared" si="6"/>
        <v>0</v>
      </c>
      <c r="M157" s="364">
        <f t="shared" si="7"/>
        <v>0.58055555555555549</v>
      </c>
      <c r="N157" s="270" t="s">
        <v>1222</v>
      </c>
      <c r="O157" s="260" t="s">
        <v>2</v>
      </c>
      <c r="P157" s="271" t="s">
        <v>1251</v>
      </c>
      <c r="Q157" s="251" t="s">
        <v>1184</v>
      </c>
      <c r="R157" s="250" t="s">
        <v>863</v>
      </c>
      <c r="S157" s="250" t="s">
        <v>864</v>
      </c>
    </row>
    <row r="158" spans="1:19" s="248" customFormat="1" ht="111" customHeight="1">
      <c r="A158" s="276">
        <v>153</v>
      </c>
      <c r="B158" s="250">
        <v>906148</v>
      </c>
      <c r="C158" s="251" t="s">
        <v>865</v>
      </c>
      <c r="D158" s="363" t="s">
        <v>1234</v>
      </c>
      <c r="E158" s="363">
        <v>1</v>
      </c>
      <c r="F158" s="256">
        <v>41814</v>
      </c>
      <c r="G158" s="258" t="s">
        <v>866</v>
      </c>
      <c r="H158" s="256">
        <v>41815</v>
      </c>
      <c r="I158" s="367" t="s">
        <v>967</v>
      </c>
      <c r="J158" s="364">
        <f t="shared" si="4"/>
        <v>0</v>
      </c>
      <c r="K158" s="364">
        <f t="shared" si="5"/>
        <v>0</v>
      </c>
      <c r="L158" s="364">
        <f t="shared" si="6"/>
        <v>0</v>
      </c>
      <c r="M158" s="364">
        <f t="shared" si="7"/>
        <v>1.1069444444444445</v>
      </c>
      <c r="N158" s="270" t="s">
        <v>1222</v>
      </c>
      <c r="O158" s="260" t="s">
        <v>2</v>
      </c>
      <c r="P158" s="271" t="s">
        <v>1251</v>
      </c>
      <c r="Q158" s="251" t="s">
        <v>1185</v>
      </c>
      <c r="R158" s="250" t="s">
        <v>867</v>
      </c>
      <c r="S158" s="250" t="s">
        <v>868</v>
      </c>
    </row>
    <row r="159" spans="1:19" s="248" customFormat="1" ht="77.25" customHeight="1">
      <c r="A159" s="276">
        <v>154</v>
      </c>
      <c r="B159" s="250">
        <v>906149</v>
      </c>
      <c r="C159" s="251" t="s">
        <v>310</v>
      </c>
      <c r="D159" s="363" t="s">
        <v>1234</v>
      </c>
      <c r="E159" s="363">
        <v>1</v>
      </c>
      <c r="F159" s="256">
        <v>41814</v>
      </c>
      <c r="G159" s="258" t="s">
        <v>710</v>
      </c>
      <c r="H159" s="256">
        <v>41814</v>
      </c>
      <c r="I159" s="258" t="s">
        <v>321</v>
      </c>
      <c r="J159" s="364">
        <f t="shared" si="4"/>
        <v>0</v>
      </c>
      <c r="K159" s="364">
        <f t="shared" si="5"/>
        <v>0</v>
      </c>
      <c r="L159" s="364">
        <f t="shared" si="6"/>
        <v>0</v>
      </c>
      <c r="M159" s="364">
        <f t="shared" si="7"/>
        <v>0.34097222222222229</v>
      </c>
      <c r="N159" s="270" t="s">
        <v>1222</v>
      </c>
      <c r="O159" s="260" t="s">
        <v>22</v>
      </c>
      <c r="P159" s="271" t="s">
        <v>1251</v>
      </c>
      <c r="Q159" s="273" t="s">
        <v>451</v>
      </c>
      <c r="R159" s="250" t="s">
        <v>869</v>
      </c>
      <c r="S159" s="250" t="s">
        <v>870</v>
      </c>
    </row>
    <row r="160" spans="1:19" s="248" customFormat="1" ht="132" customHeight="1">
      <c r="A160" s="276">
        <v>155</v>
      </c>
      <c r="B160" s="250">
        <v>906150</v>
      </c>
      <c r="C160" s="251" t="s">
        <v>871</v>
      </c>
      <c r="D160" s="363" t="s">
        <v>1234</v>
      </c>
      <c r="E160" s="363">
        <v>1</v>
      </c>
      <c r="F160" s="256">
        <v>41814</v>
      </c>
      <c r="G160" s="258" t="s">
        <v>677</v>
      </c>
      <c r="H160" s="256">
        <v>41815</v>
      </c>
      <c r="I160" s="258" t="s">
        <v>872</v>
      </c>
      <c r="J160" s="364">
        <f t="shared" si="4"/>
        <v>0</v>
      </c>
      <c r="K160" s="364">
        <f t="shared" si="5"/>
        <v>0</v>
      </c>
      <c r="L160" s="364">
        <f t="shared" si="6"/>
        <v>0</v>
      </c>
      <c r="M160" s="364">
        <f t="shared" si="7"/>
        <v>1.523611111111111</v>
      </c>
      <c r="N160" s="270" t="s">
        <v>1222</v>
      </c>
      <c r="O160" s="260" t="s">
        <v>4</v>
      </c>
      <c r="P160" s="271" t="s">
        <v>1251</v>
      </c>
      <c r="Q160" s="251" t="s">
        <v>1045</v>
      </c>
      <c r="R160" s="250" t="s">
        <v>873</v>
      </c>
      <c r="S160" s="250" t="s">
        <v>874</v>
      </c>
    </row>
    <row r="161" spans="1:19" s="248" customFormat="1" ht="96" customHeight="1">
      <c r="A161" s="276">
        <v>156</v>
      </c>
      <c r="B161" s="250">
        <v>906151</v>
      </c>
      <c r="C161" s="251" t="s">
        <v>401</v>
      </c>
      <c r="D161" s="363" t="s">
        <v>1234</v>
      </c>
      <c r="E161" s="363">
        <v>1</v>
      </c>
      <c r="F161" s="256">
        <v>41814</v>
      </c>
      <c r="G161" s="258" t="s">
        <v>744</v>
      </c>
      <c r="H161" s="256">
        <v>41815</v>
      </c>
      <c r="I161" s="258" t="s">
        <v>875</v>
      </c>
      <c r="J161" s="364">
        <f t="shared" si="4"/>
        <v>0</v>
      </c>
      <c r="K161" s="364">
        <f t="shared" si="5"/>
        <v>0</v>
      </c>
      <c r="L161" s="364">
        <f t="shared" si="6"/>
        <v>0</v>
      </c>
      <c r="M161" s="364">
        <f t="shared" si="7"/>
        <v>1.5486111111111109</v>
      </c>
      <c r="N161" s="270" t="s">
        <v>1222</v>
      </c>
      <c r="O161" s="260" t="s">
        <v>2</v>
      </c>
      <c r="P161" s="271" t="s">
        <v>1251</v>
      </c>
      <c r="Q161" s="251" t="s">
        <v>1046</v>
      </c>
      <c r="R161" s="250" t="s">
        <v>876</v>
      </c>
      <c r="S161" s="250" t="s">
        <v>877</v>
      </c>
    </row>
    <row r="162" spans="1:19" s="248" customFormat="1" ht="98.25" customHeight="1">
      <c r="A162" s="276">
        <v>157</v>
      </c>
      <c r="B162" s="250">
        <v>906152</v>
      </c>
      <c r="C162" s="251" t="s">
        <v>878</v>
      </c>
      <c r="D162" s="363" t="s">
        <v>1234</v>
      </c>
      <c r="E162" s="363">
        <v>1</v>
      </c>
      <c r="F162" s="256">
        <v>41814</v>
      </c>
      <c r="G162" s="258" t="s">
        <v>879</v>
      </c>
      <c r="H162" s="256">
        <v>41815</v>
      </c>
      <c r="I162" s="367" t="s">
        <v>1263</v>
      </c>
      <c r="J162" s="364">
        <f t="shared" si="4"/>
        <v>0</v>
      </c>
      <c r="K162" s="364">
        <f t="shared" si="5"/>
        <v>0</v>
      </c>
      <c r="L162" s="364">
        <f t="shared" si="6"/>
        <v>0</v>
      </c>
      <c r="M162" s="364">
        <f t="shared" si="7"/>
        <v>1.5437500000000002</v>
      </c>
      <c r="N162" s="270" t="s">
        <v>1222</v>
      </c>
      <c r="O162" s="260" t="s">
        <v>2</v>
      </c>
      <c r="P162" s="271" t="s">
        <v>1251</v>
      </c>
      <c r="Q162" s="251" t="s">
        <v>1046</v>
      </c>
      <c r="R162" s="250" t="s">
        <v>880</v>
      </c>
      <c r="S162" s="250" t="s">
        <v>881</v>
      </c>
    </row>
    <row r="163" spans="1:19" s="248" customFormat="1" ht="164.25" customHeight="1">
      <c r="A163" s="276">
        <v>158</v>
      </c>
      <c r="B163" s="250">
        <v>906153</v>
      </c>
      <c r="C163" s="251" t="s">
        <v>882</v>
      </c>
      <c r="D163" s="363" t="s">
        <v>1234</v>
      </c>
      <c r="E163" s="363">
        <v>1</v>
      </c>
      <c r="F163" s="256">
        <v>41814</v>
      </c>
      <c r="G163" s="258" t="s">
        <v>883</v>
      </c>
      <c r="H163" s="256">
        <v>41814</v>
      </c>
      <c r="I163" s="258" t="s">
        <v>883</v>
      </c>
      <c r="J163" s="364">
        <f t="shared" si="4"/>
        <v>0</v>
      </c>
      <c r="K163" s="364">
        <f t="shared" si="5"/>
        <v>0</v>
      </c>
      <c r="L163" s="364">
        <f t="shared" si="6"/>
        <v>0</v>
      </c>
      <c r="M163" s="364">
        <f t="shared" si="7"/>
        <v>0</v>
      </c>
      <c r="N163" s="270" t="s">
        <v>1250</v>
      </c>
      <c r="O163" s="260" t="s">
        <v>34</v>
      </c>
      <c r="P163" s="271" t="s">
        <v>1251</v>
      </c>
      <c r="Q163" s="251" t="s">
        <v>1058</v>
      </c>
      <c r="R163" s="250"/>
      <c r="S163" s="250"/>
    </row>
    <row r="164" spans="1:19" s="248" customFormat="1" ht="77.25" customHeight="1">
      <c r="A164" s="276">
        <v>159</v>
      </c>
      <c r="B164" s="250">
        <v>906154</v>
      </c>
      <c r="C164" s="251" t="s">
        <v>210</v>
      </c>
      <c r="D164" s="363" t="s">
        <v>1234</v>
      </c>
      <c r="E164" s="363">
        <v>1</v>
      </c>
      <c r="F164" s="256">
        <v>41815</v>
      </c>
      <c r="G164" s="258" t="s">
        <v>884</v>
      </c>
      <c r="H164" s="256">
        <v>41815</v>
      </c>
      <c r="I164" s="258" t="s">
        <v>885</v>
      </c>
      <c r="J164" s="364">
        <f t="shared" si="4"/>
        <v>0</v>
      </c>
      <c r="K164" s="364">
        <f t="shared" si="5"/>
        <v>0</v>
      </c>
      <c r="L164" s="364">
        <f t="shared" si="6"/>
        <v>0</v>
      </c>
      <c r="M164" s="364">
        <f t="shared" si="7"/>
        <v>0.5395833333333333</v>
      </c>
      <c r="N164" s="270" t="s">
        <v>1222</v>
      </c>
      <c r="O164" s="260" t="s">
        <v>17</v>
      </c>
      <c r="P164" s="271" t="s">
        <v>1251</v>
      </c>
      <c r="Q164" s="251" t="s">
        <v>886</v>
      </c>
      <c r="R164" s="250" t="s">
        <v>887</v>
      </c>
      <c r="S164" s="250" t="s">
        <v>888</v>
      </c>
    </row>
    <row r="165" spans="1:19" s="248" customFormat="1" ht="163.5" customHeight="1">
      <c r="A165" s="276">
        <v>160</v>
      </c>
      <c r="B165" s="250">
        <v>906155</v>
      </c>
      <c r="C165" s="251" t="s">
        <v>882</v>
      </c>
      <c r="D165" s="363" t="s">
        <v>1234</v>
      </c>
      <c r="E165" s="363">
        <v>1</v>
      </c>
      <c r="F165" s="256">
        <v>41815</v>
      </c>
      <c r="G165" s="258" t="s">
        <v>889</v>
      </c>
      <c r="H165" s="256">
        <v>41815</v>
      </c>
      <c r="I165" s="258" t="s">
        <v>889</v>
      </c>
      <c r="J165" s="364">
        <f t="shared" si="4"/>
        <v>0</v>
      </c>
      <c r="K165" s="364">
        <f t="shared" si="5"/>
        <v>0</v>
      </c>
      <c r="L165" s="364">
        <f t="shared" si="6"/>
        <v>0</v>
      </c>
      <c r="M165" s="364">
        <f t="shared" si="7"/>
        <v>0</v>
      </c>
      <c r="N165" s="270" t="s">
        <v>1250</v>
      </c>
      <c r="O165" s="260" t="s">
        <v>34</v>
      </c>
      <c r="P165" s="271" t="s">
        <v>1251</v>
      </c>
      <c r="Q165" s="251" t="s">
        <v>1053</v>
      </c>
      <c r="R165" s="250"/>
      <c r="S165" s="250"/>
    </row>
    <row r="166" spans="1:19" s="248" customFormat="1" ht="152.25" customHeight="1">
      <c r="A166" s="276">
        <v>161</v>
      </c>
      <c r="B166" s="250">
        <v>906156</v>
      </c>
      <c r="C166" s="251" t="s">
        <v>882</v>
      </c>
      <c r="D166" s="363" t="s">
        <v>1234</v>
      </c>
      <c r="E166" s="363">
        <v>1</v>
      </c>
      <c r="F166" s="256">
        <v>41815</v>
      </c>
      <c r="G166" s="258" t="s">
        <v>890</v>
      </c>
      <c r="H166" s="256">
        <v>41815</v>
      </c>
      <c r="I166" s="258" t="s">
        <v>890</v>
      </c>
      <c r="J166" s="364">
        <f t="shared" si="4"/>
        <v>0</v>
      </c>
      <c r="K166" s="364">
        <f t="shared" si="5"/>
        <v>0</v>
      </c>
      <c r="L166" s="364">
        <f t="shared" si="6"/>
        <v>0</v>
      </c>
      <c r="M166" s="364">
        <f t="shared" si="7"/>
        <v>0</v>
      </c>
      <c r="N166" s="270" t="s">
        <v>1250</v>
      </c>
      <c r="O166" s="260" t="s">
        <v>34</v>
      </c>
      <c r="P166" s="271" t="s">
        <v>1251</v>
      </c>
      <c r="Q166" s="251" t="s">
        <v>1054</v>
      </c>
      <c r="R166" s="250"/>
      <c r="S166" s="250"/>
    </row>
    <row r="167" spans="1:19" s="248" customFormat="1" ht="167.25" customHeight="1">
      <c r="A167" s="276">
        <v>162</v>
      </c>
      <c r="B167" s="250">
        <v>906157</v>
      </c>
      <c r="C167" s="251" t="s">
        <v>882</v>
      </c>
      <c r="D167" s="363" t="s">
        <v>1234</v>
      </c>
      <c r="E167" s="363">
        <v>1</v>
      </c>
      <c r="F167" s="256">
        <v>41815</v>
      </c>
      <c r="G167" s="258" t="s">
        <v>891</v>
      </c>
      <c r="H167" s="256">
        <v>41815</v>
      </c>
      <c r="I167" s="258" t="s">
        <v>891</v>
      </c>
      <c r="J167" s="364">
        <f t="shared" si="4"/>
        <v>0</v>
      </c>
      <c r="K167" s="364">
        <f t="shared" si="5"/>
        <v>0</v>
      </c>
      <c r="L167" s="364">
        <f t="shared" si="6"/>
        <v>0</v>
      </c>
      <c r="M167" s="364">
        <f t="shared" si="7"/>
        <v>0</v>
      </c>
      <c r="N167" s="270" t="s">
        <v>1250</v>
      </c>
      <c r="O167" s="260" t="s">
        <v>34</v>
      </c>
      <c r="P167" s="271" t="s">
        <v>1251</v>
      </c>
      <c r="Q167" s="251" t="s">
        <v>1055</v>
      </c>
      <c r="R167" s="250"/>
      <c r="S167" s="250"/>
    </row>
    <row r="168" spans="1:19" s="248" customFormat="1" ht="154.5" customHeight="1">
      <c r="A168" s="276">
        <v>163</v>
      </c>
      <c r="B168" s="250">
        <v>906158</v>
      </c>
      <c r="C168" s="251" t="s">
        <v>882</v>
      </c>
      <c r="D168" s="363" t="s">
        <v>1234</v>
      </c>
      <c r="E168" s="363">
        <v>1</v>
      </c>
      <c r="F168" s="256">
        <v>41815</v>
      </c>
      <c r="G168" s="258" t="s">
        <v>892</v>
      </c>
      <c r="H168" s="256">
        <v>41815</v>
      </c>
      <c r="I168" s="258" t="s">
        <v>892</v>
      </c>
      <c r="J168" s="364">
        <f t="shared" si="4"/>
        <v>0</v>
      </c>
      <c r="K168" s="364">
        <f t="shared" si="5"/>
        <v>0</v>
      </c>
      <c r="L168" s="364">
        <f t="shared" si="6"/>
        <v>0</v>
      </c>
      <c r="M168" s="364">
        <f t="shared" si="7"/>
        <v>0</v>
      </c>
      <c r="N168" s="270" t="s">
        <v>1250</v>
      </c>
      <c r="O168" s="260" t="s">
        <v>34</v>
      </c>
      <c r="P168" s="271" t="s">
        <v>1251</v>
      </c>
      <c r="Q168" s="251" t="s">
        <v>1056</v>
      </c>
      <c r="R168" s="250"/>
      <c r="S168" s="250"/>
    </row>
    <row r="169" spans="1:19" s="248" customFormat="1" ht="158.25" customHeight="1">
      <c r="A169" s="276">
        <v>164</v>
      </c>
      <c r="B169" s="250">
        <v>906159</v>
      </c>
      <c r="C169" s="251" t="s">
        <v>882</v>
      </c>
      <c r="D169" s="363" t="s">
        <v>1234</v>
      </c>
      <c r="E169" s="363">
        <v>1</v>
      </c>
      <c r="F169" s="256">
        <v>41815</v>
      </c>
      <c r="G169" s="258" t="s">
        <v>893</v>
      </c>
      <c r="H169" s="256">
        <v>41815</v>
      </c>
      <c r="I169" s="258" t="s">
        <v>893</v>
      </c>
      <c r="J169" s="364">
        <f t="shared" si="4"/>
        <v>0</v>
      </c>
      <c r="K169" s="364">
        <f t="shared" si="5"/>
        <v>0</v>
      </c>
      <c r="L169" s="364">
        <f t="shared" si="6"/>
        <v>0</v>
      </c>
      <c r="M169" s="364">
        <f t="shared" si="7"/>
        <v>0</v>
      </c>
      <c r="N169" s="270" t="s">
        <v>1250</v>
      </c>
      <c r="O169" s="260" t="s">
        <v>34</v>
      </c>
      <c r="P169" s="271" t="s">
        <v>1251</v>
      </c>
      <c r="Q169" s="251" t="s">
        <v>1057</v>
      </c>
      <c r="R169" s="250"/>
      <c r="S169" s="250"/>
    </row>
    <row r="170" spans="1:19" s="248" customFormat="1" ht="75" customHeight="1">
      <c r="A170" s="276">
        <v>165</v>
      </c>
      <c r="B170" s="250">
        <v>906160</v>
      </c>
      <c r="C170" s="251" t="s">
        <v>579</v>
      </c>
      <c r="D170" s="363" t="s">
        <v>1234</v>
      </c>
      <c r="E170" s="363">
        <v>1</v>
      </c>
      <c r="F170" s="256">
        <v>41815</v>
      </c>
      <c r="G170" s="258" t="s">
        <v>894</v>
      </c>
      <c r="H170" s="256">
        <v>41815</v>
      </c>
      <c r="I170" s="258" t="s">
        <v>894</v>
      </c>
      <c r="J170" s="364">
        <f t="shared" si="4"/>
        <v>0</v>
      </c>
      <c r="K170" s="364">
        <f t="shared" si="5"/>
        <v>0</v>
      </c>
      <c r="L170" s="364">
        <f t="shared" si="6"/>
        <v>0</v>
      </c>
      <c r="M170" s="364">
        <f t="shared" si="7"/>
        <v>0</v>
      </c>
      <c r="N170" s="270" t="s">
        <v>1247</v>
      </c>
      <c r="O170" s="260" t="s">
        <v>21</v>
      </c>
      <c r="P170" s="271" t="s">
        <v>1251</v>
      </c>
      <c r="Q170" s="251" t="s">
        <v>895</v>
      </c>
      <c r="R170" s="250"/>
      <c r="S170" s="250"/>
    </row>
    <row r="171" spans="1:19" s="248" customFormat="1" ht="105" customHeight="1">
      <c r="A171" s="276">
        <v>166</v>
      </c>
      <c r="B171" s="250">
        <v>906161</v>
      </c>
      <c r="C171" s="251" t="s">
        <v>938</v>
      </c>
      <c r="D171" s="363" t="s">
        <v>1234</v>
      </c>
      <c r="E171" s="363">
        <v>1</v>
      </c>
      <c r="F171" s="256">
        <v>41815</v>
      </c>
      <c r="G171" s="367" t="s">
        <v>861</v>
      </c>
      <c r="H171" s="256">
        <v>41815</v>
      </c>
      <c r="I171" s="258" t="s">
        <v>729</v>
      </c>
      <c r="J171" s="364">
        <f t="shared" si="4"/>
        <v>0</v>
      </c>
      <c r="K171" s="364">
        <f t="shared" si="5"/>
        <v>0</v>
      </c>
      <c r="L171" s="364">
        <f t="shared" si="6"/>
        <v>0</v>
      </c>
      <c r="M171" s="364">
        <f t="shared" si="7"/>
        <v>0.52847222222222212</v>
      </c>
      <c r="N171" s="270" t="s">
        <v>1222</v>
      </c>
      <c r="O171" s="260" t="s">
        <v>2</v>
      </c>
      <c r="P171" s="271" t="s">
        <v>1251</v>
      </c>
      <c r="Q171" s="251" t="s">
        <v>1184</v>
      </c>
      <c r="R171" s="250" t="s">
        <v>896</v>
      </c>
      <c r="S171" s="250" t="s">
        <v>897</v>
      </c>
    </row>
    <row r="172" spans="1:19" s="248" customFormat="1" ht="77.25" customHeight="1">
      <c r="A172" s="276">
        <v>167</v>
      </c>
      <c r="B172" s="250">
        <v>906162</v>
      </c>
      <c r="C172" s="251" t="s">
        <v>310</v>
      </c>
      <c r="D172" s="363" t="s">
        <v>1234</v>
      </c>
      <c r="E172" s="363">
        <v>1</v>
      </c>
      <c r="F172" s="256">
        <v>41815</v>
      </c>
      <c r="G172" s="258" t="s">
        <v>898</v>
      </c>
      <c r="H172" s="256">
        <v>41815</v>
      </c>
      <c r="I172" s="258" t="s">
        <v>338</v>
      </c>
      <c r="J172" s="364">
        <f t="shared" si="4"/>
        <v>0</v>
      </c>
      <c r="K172" s="364">
        <f t="shared" si="5"/>
        <v>0</v>
      </c>
      <c r="L172" s="364">
        <f t="shared" si="6"/>
        <v>0</v>
      </c>
      <c r="M172" s="364">
        <f t="shared" si="7"/>
        <v>0.37083333333333329</v>
      </c>
      <c r="N172" s="270" t="s">
        <v>1222</v>
      </c>
      <c r="O172" s="260" t="s">
        <v>22</v>
      </c>
      <c r="P172" s="271" t="s">
        <v>1251</v>
      </c>
      <c r="Q172" s="273" t="s">
        <v>451</v>
      </c>
      <c r="R172" s="250" t="s">
        <v>899</v>
      </c>
      <c r="S172" s="250" t="s">
        <v>900</v>
      </c>
    </row>
    <row r="173" spans="1:19" s="248" customFormat="1" ht="77.25" customHeight="1">
      <c r="A173" s="276">
        <v>168</v>
      </c>
      <c r="B173" s="250">
        <v>906163</v>
      </c>
      <c r="C173" s="251" t="s">
        <v>1108</v>
      </c>
      <c r="D173" s="363" t="s">
        <v>1234</v>
      </c>
      <c r="E173" s="363">
        <v>1</v>
      </c>
      <c r="F173" s="256">
        <v>41815</v>
      </c>
      <c r="G173" s="258" t="s">
        <v>901</v>
      </c>
      <c r="H173" s="256">
        <v>41815</v>
      </c>
      <c r="I173" s="258" t="s">
        <v>902</v>
      </c>
      <c r="J173" s="364">
        <f t="shared" si="4"/>
        <v>0.41041666666666671</v>
      </c>
      <c r="K173" s="364">
        <f t="shared" si="5"/>
        <v>0</v>
      </c>
      <c r="L173" s="364">
        <f t="shared" si="6"/>
        <v>0</v>
      </c>
      <c r="M173" s="364">
        <f t="shared" si="7"/>
        <v>0</v>
      </c>
      <c r="N173" s="270" t="s">
        <v>1247</v>
      </c>
      <c r="O173" s="277" t="s">
        <v>1</v>
      </c>
      <c r="P173" s="271" t="s">
        <v>1251</v>
      </c>
      <c r="Q173" s="251" t="s">
        <v>1186</v>
      </c>
      <c r="R173" s="250" t="s">
        <v>903</v>
      </c>
      <c r="S173" s="250" t="s">
        <v>904</v>
      </c>
    </row>
    <row r="174" spans="1:19" s="248" customFormat="1" ht="77.25" customHeight="1">
      <c r="A174" s="276">
        <v>169</v>
      </c>
      <c r="B174" s="250">
        <v>906164</v>
      </c>
      <c r="C174" s="251" t="s">
        <v>905</v>
      </c>
      <c r="D174" s="363" t="s">
        <v>1234</v>
      </c>
      <c r="E174" s="363">
        <v>1</v>
      </c>
      <c r="F174" s="256">
        <v>41815</v>
      </c>
      <c r="G174" s="258" t="s">
        <v>266</v>
      </c>
      <c r="H174" s="256">
        <v>41815</v>
      </c>
      <c r="I174" s="258" t="s">
        <v>906</v>
      </c>
      <c r="J174" s="364">
        <f t="shared" si="4"/>
        <v>0</v>
      </c>
      <c r="K174" s="364">
        <f t="shared" si="5"/>
        <v>0</v>
      </c>
      <c r="L174" s="364">
        <f t="shared" si="6"/>
        <v>0</v>
      </c>
      <c r="M174" s="364">
        <f t="shared" si="7"/>
        <v>0.40694444444444439</v>
      </c>
      <c r="N174" s="270" t="s">
        <v>1222</v>
      </c>
      <c r="O174" s="260" t="s">
        <v>23</v>
      </c>
      <c r="P174" s="271" t="s">
        <v>1251</v>
      </c>
      <c r="Q174" s="251" t="s">
        <v>907</v>
      </c>
      <c r="R174" s="250" t="s">
        <v>908</v>
      </c>
      <c r="S174" s="250" t="s">
        <v>909</v>
      </c>
    </row>
    <row r="175" spans="1:19" s="248" customFormat="1" ht="77.25" customHeight="1">
      <c r="A175" s="276">
        <v>170</v>
      </c>
      <c r="B175" s="250">
        <v>906165</v>
      </c>
      <c r="C175" s="251" t="s">
        <v>910</v>
      </c>
      <c r="D175" s="363" t="s">
        <v>1234</v>
      </c>
      <c r="E175" s="363">
        <v>1</v>
      </c>
      <c r="F175" s="256">
        <v>41815</v>
      </c>
      <c r="G175" s="258" t="s">
        <v>911</v>
      </c>
      <c r="H175" s="256">
        <v>41815</v>
      </c>
      <c r="I175" s="258" t="s">
        <v>410</v>
      </c>
      <c r="J175" s="364">
        <f t="shared" si="4"/>
        <v>0.25624999999999998</v>
      </c>
      <c r="K175" s="364">
        <f t="shared" si="5"/>
        <v>0</v>
      </c>
      <c r="L175" s="364">
        <f t="shared" si="6"/>
        <v>0</v>
      </c>
      <c r="M175" s="364">
        <f t="shared" si="7"/>
        <v>0</v>
      </c>
      <c r="N175" s="270" t="s">
        <v>1247</v>
      </c>
      <c r="O175" s="277" t="s">
        <v>1</v>
      </c>
      <c r="P175" s="271" t="s">
        <v>1251</v>
      </c>
      <c r="Q175" s="251" t="s">
        <v>1187</v>
      </c>
      <c r="R175" s="250" t="s">
        <v>912</v>
      </c>
      <c r="S175" s="250" t="s">
        <v>913</v>
      </c>
    </row>
    <row r="176" spans="1:19" s="248" customFormat="1" ht="139.5" customHeight="1">
      <c r="A176" s="276">
        <v>171</v>
      </c>
      <c r="B176" s="250">
        <v>906166</v>
      </c>
      <c r="C176" s="251" t="s">
        <v>882</v>
      </c>
      <c r="D176" s="363" t="s">
        <v>1234</v>
      </c>
      <c r="E176" s="363">
        <v>1</v>
      </c>
      <c r="F176" s="256">
        <v>41816</v>
      </c>
      <c r="G176" s="258" t="s">
        <v>914</v>
      </c>
      <c r="H176" s="256">
        <v>41816</v>
      </c>
      <c r="I176" s="258" t="s">
        <v>915</v>
      </c>
      <c r="J176" s="364">
        <f t="shared" si="4"/>
        <v>0</v>
      </c>
      <c r="K176" s="364">
        <f t="shared" si="5"/>
        <v>0</v>
      </c>
      <c r="L176" s="364">
        <f t="shared" si="6"/>
        <v>2.6388888888888892E-2</v>
      </c>
      <c r="M176" s="364">
        <f t="shared" si="7"/>
        <v>0</v>
      </c>
      <c r="N176" s="270" t="s">
        <v>1250</v>
      </c>
      <c r="O176" s="260" t="s">
        <v>34</v>
      </c>
      <c r="P176" s="271" t="s">
        <v>1251</v>
      </c>
      <c r="Q176" s="251" t="s">
        <v>916</v>
      </c>
      <c r="R176" s="250"/>
      <c r="S176" s="250" t="s">
        <v>917</v>
      </c>
    </row>
    <row r="177" spans="1:19" s="248" customFormat="1" ht="139.5" customHeight="1">
      <c r="A177" s="276">
        <v>172</v>
      </c>
      <c r="B177" s="250">
        <v>906167</v>
      </c>
      <c r="C177" s="251" t="s">
        <v>332</v>
      </c>
      <c r="D177" s="363" t="s">
        <v>1234</v>
      </c>
      <c r="E177" s="363">
        <v>1</v>
      </c>
      <c r="F177" s="256">
        <v>41816</v>
      </c>
      <c r="G177" s="258" t="s">
        <v>918</v>
      </c>
      <c r="H177" s="256">
        <v>41816</v>
      </c>
      <c r="I177" s="258" t="s">
        <v>918</v>
      </c>
      <c r="J177" s="364">
        <f t="shared" si="4"/>
        <v>0</v>
      </c>
      <c r="K177" s="364">
        <f t="shared" si="5"/>
        <v>0</v>
      </c>
      <c r="L177" s="364">
        <f t="shared" si="6"/>
        <v>0</v>
      </c>
      <c r="M177" s="364">
        <f t="shared" si="7"/>
        <v>0</v>
      </c>
      <c r="N177" s="270" t="s">
        <v>1250</v>
      </c>
      <c r="O177" s="260" t="s">
        <v>34</v>
      </c>
      <c r="P177" s="271" t="s">
        <v>1251</v>
      </c>
      <c r="Q177" s="251" t="s">
        <v>919</v>
      </c>
      <c r="R177" s="250"/>
      <c r="S177" s="250"/>
    </row>
    <row r="178" spans="1:19" s="248" customFormat="1" ht="139.5" customHeight="1">
      <c r="A178" s="276">
        <v>173</v>
      </c>
      <c r="B178" s="250">
        <v>906168</v>
      </c>
      <c r="C178" s="251" t="s">
        <v>882</v>
      </c>
      <c r="D178" s="363" t="s">
        <v>1234</v>
      </c>
      <c r="E178" s="363">
        <v>1</v>
      </c>
      <c r="F178" s="256">
        <v>41816</v>
      </c>
      <c r="G178" s="258" t="s">
        <v>920</v>
      </c>
      <c r="H178" s="256">
        <v>41816</v>
      </c>
      <c r="I178" s="258" t="s">
        <v>920</v>
      </c>
      <c r="J178" s="364">
        <f t="shared" si="4"/>
        <v>0</v>
      </c>
      <c r="K178" s="364">
        <f t="shared" si="5"/>
        <v>0</v>
      </c>
      <c r="L178" s="364">
        <f t="shared" si="6"/>
        <v>0</v>
      </c>
      <c r="M178" s="364">
        <f t="shared" si="7"/>
        <v>0</v>
      </c>
      <c r="N178" s="270" t="s">
        <v>1250</v>
      </c>
      <c r="O178" s="260" t="s">
        <v>34</v>
      </c>
      <c r="P178" s="271" t="s">
        <v>1251</v>
      </c>
      <c r="Q178" s="251" t="s">
        <v>921</v>
      </c>
      <c r="R178" s="250"/>
      <c r="S178" s="250"/>
    </row>
    <row r="179" spans="1:19" s="248" customFormat="1" ht="139.5" customHeight="1">
      <c r="A179" s="276">
        <v>174</v>
      </c>
      <c r="B179" s="250">
        <v>906169</v>
      </c>
      <c r="C179" s="251" t="s">
        <v>882</v>
      </c>
      <c r="D179" s="363" t="s">
        <v>1234</v>
      </c>
      <c r="E179" s="363">
        <v>1</v>
      </c>
      <c r="F179" s="256">
        <v>41816</v>
      </c>
      <c r="G179" s="258" t="s">
        <v>922</v>
      </c>
      <c r="H179" s="256">
        <v>41816</v>
      </c>
      <c r="I179" s="258" t="s">
        <v>923</v>
      </c>
      <c r="J179" s="364">
        <f t="shared" si="4"/>
        <v>0</v>
      </c>
      <c r="K179" s="364">
        <f t="shared" si="5"/>
        <v>0</v>
      </c>
      <c r="L179" s="364">
        <f t="shared" si="6"/>
        <v>0.6430555555555556</v>
      </c>
      <c r="M179" s="364">
        <f t="shared" si="7"/>
        <v>0</v>
      </c>
      <c r="N179" s="270" t="s">
        <v>1250</v>
      </c>
      <c r="O179" s="260" t="s">
        <v>34</v>
      </c>
      <c r="P179" s="271" t="s">
        <v>1251</v>
      </c>
      <c r="Q179" s="251" t="s">
        <v>924</v>
      </c>
      <c r="R179" s="250"/>
      <c r="S179" s="250"/>
    </row>
    <row r="180" spans="1:19" s="248" customFormat="1" ht="139.5" customHeight="1">
      <c r="A180" s="276">
        <v>175</v>
      </c>
      <c r="B180" s="250">
        <v>906170</v>
      </c>
      <c r="C180" s="251" t="s">
        <v>332</v>
      </c>
      <c r="D180" s="363" t="s">
        <v>1234</v>
      </c>
      <c r="E180" s="363">
        <v>1</v>
      </c>
      <c r="F180" s="256">
        <v>41816</v>
      </c>
      <c r="G180" s="258" t="s">
        <v>925</v>
      </c>
      <c r="H180" s="256">
        <v>41816</v>
      </c>
      <c r="I180" s="258" t="s">
        <v>925</v>
      </c>
      <c r="J180" s="364">
        <f t="shared" si="4"/>
        <v>0</v>
      </c>
      <c r="K180" s="364">
        <f t="shared" si="5"/>
        <v>0</v>
      </c>
      <c r="L180" s="364">
        <f t="shared" si="6"/>
        <v>0</v>
      </c>
      <c r="M180" s="364">
        <f t="shared" si="7"/>
        <v>0</v>
      </c>
      <c r="N180" s="270" t="s">
        <v>1250</v>
      </c>
      <c r="O180" s="260" t="s">
        <v>34</v>
      </c>
      <c r="P180" s="271" t="s">
        <v>1251</v>
      </c>
      <c r="Q180" s="251" t="s">
        <v>926</v>
      </c>
      <c r="R180" s="250"/>
      <c r="S180" s="250"/>
    </row>
    <row r="181" spans="1:19" s="248" customFormat="1" ht="139.5" customHeight="1">
      <c r="A181" s="276">
        <v>176</v>
      </c>
      <c r="B181" s="250">
        <v>906171</v>
      </c>
      <c r="C181" s="251" t="s">
        <v>332</v>
      </c>
      <c r="D181" s="363" t="s">
        <v>1234</v>
      </c>
      <c r="E181" s="363">
        <v>1</v>
      </c>
      <c r="F181" s="256">
        <v>41816</v>
      </c>
      <c r="G181" s="258" t="s">
        <v>927</v>
      </c>
      <c r="H181" s="256">
        <v>41816</v>
      </c>
      <c r="I181" s="258" t="s">
        <v>928</v>
      </c>
      <c r="J181" s="364">
        <f t="shared" si="4"/>
        <v>0</v>
      </c>
      <c r="K181" s="364">
        <f t="shared" si="5"/>
        <v>0</v>
      </c>
      <c r="L181" s="364">
        <f t="shared" si="6"/>
        <v>0.15069444444444441</v>
      </c>
      <c r="M181" s="364">
        <f t="shared" si="7"/>
        <v>0</v>
      </c>
      <c r="N181" s="270" t="s">
        <v>1250</v>
      </c>
      <c r="O181" s="260" t="s">
        <v>34</v>
      </c>
      <c r="P181" s="271" t="s">
        <v>1251</v>
      </c>
      <c r="Q181" s="251" t="s">
        <v>929</v>
      </c>
      <c r="R181" s="250"/>
      <c r="S181" s="250"/>
    </row>
    <row r="182" spans="1:19" s="248" customFormat="1" ht="77.25" customHeight="1">
      <c r="A182" s="276">
        <v>177</v>
      </c>
      <c r="B182" s="250">
        <v>906172</v>
      </c>
      <c r="C182" s="251" t="s">
        <v>310</v>
      </c>
      <c r="D182" s="363" t="s">
        <v>1234</v>
      </c>
      <c r="E182" s="363">
        <v>1</v>
      </c>
      <c r="F182" s="256">
        <v>41816</v>
      </c>
      <c r="G182" s="342" t="s">
        <v>893</v>
      </c>
      <c r="H182" s="256">
        <v>41816</v>
      </c>
      <c r="I182" s="258" t="s">
        <v>1230</v>
      </c>
      <c r="J182" s="364">
        <f t="shared" si="4"/>
        <v>0</v>
      </c>
      <c r="K182" s="364">
        <f t="shared" si="5"/>
        <v>0</v>
      </c>
      <c r="L182" s="364">
        <f t="shared" si="6"/>
        <v>0</v>
      </c>
      <c r="M182" s="364">
        <f t="shared" si="7"/>
        <v>0.50972222222222219</v>
      </c>
      <c r="N182" s="270" t="s">
        <v>1222</v>
      </c>
      <c r="O182" s="260" t="s">
        <v>22</v>
      </c>
      <c r="P182" s="271" t="s">
        <v>1251</v>
      </c>
      <c r="Q182" s="273" t="s">
        <v>451</v>
      </c>
      <c r="R182" s="250" t="s">
        <v>930</v>
      </c>
      <c r="S182" s="250" t="s">
        <v>931</v>
      </c>
    </row>
    <row r="183" spans="1:19" s="248" customFormat="1" ht="98.25" customHeight="1">
      <c r="A183" s="276">
        <v>178</v>
      </c>
      <c r="B183" s="250">
        <v>906173</v>
      </c>
      <c r="C183" s="251" t="s">
        <v>932</v>
      </c>
      <c r="D183" s="363" t="s">
        <v>1234</v>
      </c>
      <c r="E183" s="363">
        <v>1</v>
      </c>
      <c r="F183" s="256">
        <v>41816</v>
      </c>
      <c r="G183" s="258" t="s">
        <v>933</v>
      </c>
      <c r="H183" s="256">
        <v>41817</v>
      </c>
      <c r="I183" s="258" t="s">
        <v>522</v>
      </c>
      <c r="J183" s="364">
        <f t="shared" si="4"/>
        <v>0</v>
      </c>
      <c r="K183" s="364">
        <f t="shared" si="5"/>
        <v>0</v>
      </c>
      <c r="L183" s="364">
        <f t="shared" si="6"/>
        <v>0</v>
      </c>
      <c r="M183" s="364">
        <f t="shared" si="7"/>
        <v>0.57569444444444451</v>
      </c>
      <c r="N183" s="270" t="s">
        <v>1222</v>
      </c>
      <c r="O183" s="260" t="s">
        <v>23</v>
      </c>
      <c r="P183" s="271" t="s">
        <v>1251</v>
      </c>
      <c r="Q183" s="251" t="s">
        <v>1047</v>
      </c>
      <c r="R183" s="250" t="s">
        <v>934</v>
      </c>
      <c r="S183" s="250" t="s">
        <v>935</v>
      </c>
    </row>
    <row r="184" spans="1:19" s="248" customFormat="1" ht="98.25" customHeight="1">
      <c r="A184" s="276">
        <v>179</v>
      </c>
      <c r="B184" s="250">
        <v>906174</v>
      </c>
      <c r="C184" s="251" t="s">
        <v>237</v>
      </c>
      <c r="D184" s="363" t="s">
        <v>1234</v>
      </c>
      <c r="E184" s="363">
        <v>1</v>
      </c>
      <c r="F184" s="256">
        <v>41816</v>
      </c>
      <c r="G184" s="258" t="s">
        <v>933</v>
      </c>
      <c r="H184" s="256">
        <v>41816</v>
      </c>
      <c r="I184" s="258" t="s">
        <v>936</v>
      </c>
      <c r="J184" s="364">
        <f t="shared" si="4"/>
        <v>0</v>
      </c>
      <c r="K184" s="364">
        <f t="shared" si="5"/>
        <v>0</v>
      </c>
      <c r="L184" s="364">
        <f t="shared" si="6"/>
        <v>0</v>
      </c>
      <c r="M184" s="364">
        <f t="shared" si="7"/>
        <v>0.47777777777777775</v>
      </c>
      <c r="N184" s="270" t="s">
        <v>1222</v>
      </c>
      <c r="O184" s="260" t="s">
        <v>23</v>
      </c>
      <c r="P184" s="271" t="s">
        <v>1251</v>
      </c>
      <c r="Q184" s="251" t="s">
        <v>1047</v>
      </c>
      <c r="R184" s="250" t="s">
        <v>934</v>
      </c>
      <c r="S184" s="250" t="s">
        <v>937</v>
      </c>
    </row>
    <row r="185" spans="1:19" s="248" customFormat="1" ht="98.25" customHeight="1">
      <c r="A185" s="276">
        <v>180</v>
      </c>
      <c r="B185" s="250">
        <v>906175</v>
      </c>
      <c r="C185" s="251" t="s">
        <v>938</v>
      </c>
      <c r="D185" s="363" t="s">
        <v>1234</v>
      </c>
      <c r="E185" s="363">
        <v>1</v>
      </c>
      <c r="F185" s="256">
        <v>41816</v>
      </c>
      <c r="G185" s="258" t="s">
        <v>316</v>
      </c>
      <c r="H185" s="256">
        <v>41816</v>
      </c>
      <c r="I185" s="258" t="s">
        <v>939</v>
      </c>
      <c r="J185" s="364">
        <f t="shared" si="4"/>
        <v>0</v>
      </c>
      <c r="K185" s="364">
        <f t="shared" si="5"/>
        <v>0</v>
      </c>
      <c r="L185" s="364">
        <f t="shared" si="6"/>
        <v>0</v>
      </c>
      <c r="M185" s="364">
        <f t="shared" si="7"/>
        <v>0.42291666666666666</v>
      </c>
      <c r="N185" s="270" t="s">
        <v>1222</v>
      </c>
      <c r="O185" s="260" t="s">
        <v>2</v>
      </c>
      <c r="P185" s="271" t="s">
        <v>1251</v>
      </c>
      <c r="Q185" s="251" t="s">
        <v>1184</v>
      </c>
      <c r="R185" s="250" t="s">
        <v>940</v>
      </c>
      <c r="S185" s="250" t="s">
        <v>941</v>
      </c>
    </row>
    <row r="186" spans="1:19" s="248" customFormat="1" ht="77.25" customHeight="1">
      <c r="A186" s="276">
        <v>181</v>
      </c>
      <c r="B186" s="250">
        <v>906176</v>
      </c>
      <c r="C186" s="251" t="s">
        <v>1067</v>
      </c>
      <c r="D186" s="363" t="s">
        <v>1234</v>
      </c>
      <c r="E186" s="363">
        <v>1</v>
      </c>
      <c r="F186" s="256">
        <v>41816</v>
      </c>
      <c r="G186" s="258" t="s">
        <v>942</v>
      </c>
      <c r="H186" s="256">
        <v>41816</v>
      </c>
      <c r="I186" s="258" t="s">
        <v>943</v>
      </c>
      <c r="J186" s="364">
        <f t="shared" si="4"/>
        <v>0</v>
      </c>
      <c r="K186" s="364">
        <f t="shared" si="5"/>
        <v>0</v>
      </c>
      <c r="L186" s="364">
        <f t="shared" si="6"/>
        <v>0</v>
      </c>
      <c r="M186" s="364">
        <f t="shared" si="7"/>
        <v>0.39861111111111114</v>
      </c>
      <c r="N186" s="270" t="s">
        <v>1222</v>
      </c>
      <c r="O186" s="260" t="s">
        <v>23</v>
      </c>
      <c r="P186" s="271" t="s">
        <v>1251</v>
      </c>
      <c r="Q186" s="251" t="s">
        <v>1048</v>
      </c>
      <c r="R186" s="250" t="s">
        <v>944</v>
      </c>
      <c r="S186" s="250" t="s">
        <v>945</v>
      </c>
    </row>
    <row r="187" spans="1:19" s="248" customFormat="1" ht="77.25" customHeight="1">
      <c r="A187" s="276">
        <v>182</v>
      </c>
      <c r="B187" s="250">
        <v>906177</v>
      </c>
      <c r="C187" s="251" t="s">
        <v>808</v>
      </c>
      <c r="D187" s="363" t="s">
        <v>1234</v>
      </c>
      <c r="E187" s="363">
        <v>1</v>
      </c>
      <c r="F187" s="256">
        <v>41816</v>
      </c>
      <c r="G187" s="258" t="s">
        <v>946</v>
      </c>
      <c r="H187" s="256">
        <v>41817</v>
      </c>
      <c r="I187" s="258" t="s">
        <v>947</v>
      </c>
      <c r="J187" s="364">
        <f t="shared" si="4"/>
        <v>0</v>
      </c>
      <c r="K187" s="364">
        <f t="shared" si="5"/>
        <v>0</v>
      </c>
      <c r="L187" s="364">
        <f t="shared" si="6"/>
        <v>0</v>
      </c>
      <c r="M187" s="364">
        <f t="shared" si="7"/>
        <v>0.16250000000000009</v>
      </c>
      <c r="N187" s="270" t="s">
        <v>1222</v>
      </c>
      <c r="O187" s="260" t="s">
        <v>23</v>
      </c>
      <c r="P187" s="271" t="s">
        <v>1251</v>
      </c>
      <c r="Q187" s="251" t="s">
        <v>1049</v>
      </c>
      <c r="R187" s="250" t="s">
        <v>948</v>
      </c>
      <c r="S187" s="250" t="s">
        <v>949</v>
      </c>
    </row>
    <row r="188" spans="1:19" s="248" customFormat="1" ht="130.5" customHeight="1">
      <c r="A188" s="276">
        <v>183</v>
      </c>
      <c r="B188" s="250">
        <v>906178</v>
      </c>
      <c r="C188" s="251" t="s">
        <v>332</v>
      </c>
      <c r="D188" s="363" t="s">
        <v>1234</v>
      </c>
      <c r="E188" s="363">
        <v>1</v>
      </c>
      <c r="F188" s="256">
        <v>41817</v>
      </c>
      <c r="G188" s="258" t="s">
        <v>950</v>
      </c>
      <c r="H188" s="256">
        <v>41817</v>
      </c>
      <c r="I188" s="258" t="s">
        <v>950</v>
      </c>
      <c r="J188" s="364">
        <f t="shared" si="4"/>
        <v>0</v>
      </c>
      <c r="K188" s="364">
        <f t="shared" si="5"/>
        <v>0</v>
      </c>
      <c r="L188" s="364">
        <f t="shared" si="6"/>
        <v>0</v>
      </c>
      <c r="M188" s="364">
        <f t="shared" si="7"/>
        <v>0</v>
      </c>
      <c r="N188" s="270" t="s">
        <v>1250</v>
      </c>
      <c r="O188" s="260" t="s">
        <v>34</v>
      </c>
      <c r="P188" s="271" t="s">
        <v>1251</v>
      </c>
      <c r="Q188" s="251" t="s">
        <v>951</v>
      </c>
      <c r="R188" s="250"/>
      <c r="S188" s="250"/>
    </row>
    <row r="189" spans="1:19" s="248" customFormat="1" ht="156.75" customHeight="1">
      <c r="A189" s="276">
        <v>184</v>
      </c>
      <c r="B189" s="250">
        <v>906179</v>
      </c>
      <c r="C189" s="251" t="s">
        <v>332</v>
      </c>
      <c r="D189" s="363" t="s">
        <v>1234</v>
      </c>
      <c r="E189" s="363">
        <v>1</v>
      </c>
      <c r="F189" s="256">
        <v>41817</v>
      </c>
      <c r="G189" s="258" t="s">
        <v>952</v>
      </c>
      <c r="H189" s="256">
        <v>41817</v>
      </c>
      <c r="I189" s="258" t="s">
        <v>953</v>
      </c>
      <c r="J189" s="364">
        <f t="shared" si="4"/>
        <v>0</v>
      </c>
      <c r="K189" s="364">
        <f t="shared" si="5"/>
        <v>0</v>
      </c>
      <c r="L189" s="364">
        <f t="shared" si="6"/>
        <v>2.7083333333333331E-2</v>
      </c>
      <c r="M189" s="364">
        <f t="shared" si="7"/>
        <v>0</v>
      </c>
      <c r="N189" s="270" t="s">
        <v>1250</v>
      </c>
      <c r="O189" s="260" t="s">
        <v>34</v>
      </c>
      <c r="P189" s="271" t="s">
        <v>1251</v>
      </c>
      <c r="Q189" s="251" t="s">
        <v>954</v>
      </c>
      <c r="R189" s="250"/>
      <c r="S189" s="250" t="s">
        <v>955</v>
      </c>
    </row>
    <row r="190" spans="1:19" s="248" customFormat="1" ht="130.5" customHeight="1">
      <c r="A190" s="276">
        <v>185</v>
      </c>
      <c r="B190" s="250">
        <v>906180</v>
      </c>
      <c r="C190" s="251" t="s">
        <v>332</v>
      </c>
      <c r="D190" s="363" t="s">
        <v>1234</v>
      </c>
      <c r="E190" s="363">
        <v>1</v>
      </c>
      <c r="F190" s="256">
        <v>41817</v>
      </c>
      <c r="G190" s="258" t="s">
        <v>956</v>
      </c>
      <c r="H190" s="256">
        <v>41817</v>
      </c>
      <c r="I190" s="258" t="s">
        <v>957</v>
      </c>
      <c r="J190" s="364">
        <f t="shared" si="4"/>
        <v>0</v>
      </c>
      <c r="K190" s="364">
        <f t="shared" si="5"/>
        <v>0</v>
      </c>
      <c r="L190" s="364">
        <f t="shared" si="6"/>
        <v>0.79722222222222217</v>
      </c>
      <c r="M190" s="364">
        <f t="shared" si="7"/>
        <v>0</v>
      </c>
      <c r="N190" s="270" t="s">
        <v>1250</v>
      </c>
      <c r="O190" s="260" t="s">
        <v>34</v>
      </c>
      <c r="P190" s="271" t="s">
        <v>1251</v>
      </c>
      <c r="Q190" s="251" t="s">
        <v>958</v>
      </c>
      <c r="R190" s="250"/>
      <c r="S190" s="250" t="s">
        <v>959</v>
      </c>
    </row>
    <row r="191" spans="1:19" s="248" customFormat="1" ht="130.5" customHeight="1">
      <c r="A191" s="276">
        <v>186</v>
      </c>
      <c r="B191" s="250">
        <v>906181</v>
      </c>
      <c r="C191" s="251" t="s">
        <v>882</v>
      </c>
      <c r="D191" s="363" t="s">
        <v>1234</v>
      </c>
      <c r="E191" s="363">
        <v>1</v>
      </c>
      <c r="F191" s="256">
        <v>41817</v>
      </c>
      <c r="G191" s="258" t="s">
        <v>960</v>
      </c>
      <c r="H191" s="256">
        <v>41817</v>
      </c>
      <c r="I191" s="258" t="s">
        <v>960</v>
      </c>
      <c r="J191" s="364">
        <f t="shared" si="4"/>
        <v>0</v>
      </c>
      <c r="K191" s="364">
        <f t="shared" si="5"/>
        <v>0</v>
      </c>
      <c r="L191" s="364">
        <f t="shared" si="6"/>
        <v>0</v>
      </c>
      <c r="M191" s="364">
        <f t="shared" si="7"/>
        <v>0</v>
      </c>
      <c r="N191" s="270" t="s">
        <v>1250</v>
      </c>
      <c r="O191" s="260" t="s">
        <v>34</v>
      </c>
      <c r="P191" s="271" t="s">
        <v>1251</v>
      </c>
      <c r="Q191" s="251" t="s">
        <v>961</v>
      </c>
      <c r="R191" s="250"/>
      <c r="S191" s="250"/>
    </row>
    <row r="192" spans="1:19" s="248" customFormat="1" ht="130.5" customHeight="1">
      <c r="A192" s="276">
        <v>187</v>
      </c>
      <c r="B192" s="250">
        <v>906182</v>
      </c>
      <c r="C192" s="251" t="s">
        <v>882</v>
      </c>
      <c r="D192" s="363" t="s">
        <v>1234</v>
      </c>
      <c r="E192" s="363">
        <v>1</v>
      </c>
      <c r="F192" s="256">
        <v>41817</v>
      </c>
      <c r="G192" s="258" t="s">
        <v>962</v>
      </c>
      <c r="H192" s="256">
        <v>41817</v>
      </c>
      <c r="I192" s="258" t="s">
        <v>962</v>
      </c>
      <c r="J192" s="364">
        <f t="shared" si="4"/>
        <v>0</v>
      </c>
      <c r="K192" s="364">
        <f t="shared" si="5"/>
        <v>0</v>
      </c>
      <c r="L192" s="364">
        <f t="shared" si="6"/>
        <v>0</v>
      </c>
      <c r="M192" s="364">
        <f t="shared" si="7"/>
        <v>0</v>
      </c>
      <c r="N192" s="270" t="s">
        <v>1250</v>
      </c>
      <c r="O192" s="260" t="s">
        <v>34</v>
      </c>
      <c r="P192" s="271" t="s">
        <v>1251</v>
      </c>
      <c r="Q192" s="251" t="s">
        <v>963</v>
      </c>
      <c r="R192" s="250"/>
      <c r="S192" s="250"/>
    </row>
    <row r="193" spans="1:19" s="248" customFormat="1" ht="77.25" customHeight="1">
      <c r="A193" s="276">
        <v>188</v>
      </c>
      <c r="B193" s="250">
        <v>906183</v>
      </c>
      <c r="C193" s="251" t="s">
        <v>310</v>
      </c>
      <c r="D193" s="363" t="s">
        <v>1234</v>
      </c>
      <c r="E193" s="363">
        <v>1</v>
      </c>
      <c r="F193" s="256">
        <v>41817</v>
      </c>
      <c r="G193" s="258" t="s">
        <v>964</v>
      </c>
      <c r="H193" s="256">
        <v>41817</v>
      </c>
      <c r="I193" s="258" t="s">
        <v>293</v>
      </c>
      <c r="J193" s="364">
        <f t="shared" si="4"/>
        <v>0</v>
      </c>
      <c r="K193" s="364">
        <f t="shared" si="5"/>
        <v>0</v>
      </c>
      <c r="L193" s="364">
        <f t="shared" si="6"/>
        <v>0</v>
      </c>
      <c r="M193" s="364">
        <f t="shared" si="7"/>
        <v>0.41041666666666671</v>
      </c>
      <c r="N193" s="270" t="s">
        <v>1222</v>
      </c>
      <c r="O193" s="260" t="s">
        <v>22</v>
      </c>
      <c r="P193" s="271" t="s">
        <v>1251</v>
      </c>
      <c r="Q193" s="251" t="s">
        <v>965</v>
      </c>
      <c r="R193" s="250" t="s">
        <v>966</v>
      </c>
      <c r="S193" s="250" t="s">
        <v>931</v>
      </c>
    </row>
    <row r="194" spans="1:19" s="248" customFormat="1" ht="103.5" customHeight="1">
      <c r="A194" s="276">
        <v>189</v>
      </c>
      <c r="B194" s="250">
        <v>906184</v>
      </c>
      <c r="C194" s="251" t="s">
        <v>705</v>
      </c>
      <c r="D194" s="363" t="s">
        <v>1234</v>
      </c>
      <c r="E194" s="363">
        <v>1</v>
      </c>
      <c r="F194" s="256">
        <v>41817</v>
      </c>
      <c r="G194" s="367" t="s">
        <v>1264</v>
      </c>
      <c r="H194" s="256">
        <v>41817</v>
      </c>
      <c r="I194" s="258" t="s">
        <v>968</v>
      </c>
      <c r="J194" s="364">
        <f t="shared" si="4"/>
        <v>0</v>
      </c>
      <c r="K194" s="364">
        <f t="shared" si="5"/>
        <v>0</v>
      </c>
      <c r="L194" s="364">
        <f t="shared" si="6"/>
        <v>0</v>
      </c>
      <c r="M194" s="364">
        <f t="shared" si="7"/>
        <v>0.3937500000000001</v>
      </c>
      <c r="N194" s="270" t="s">
        <v>1222</v>
      </c>
      <c r="O194" s="260" t="s">
        <v>2</v>
      </c>
      <c r="P194" s="271" t="s">
        <v>1251</v>
      </c>
      <c r="Q194" s="251" t="s">
        <v>1184</v>
      </c>
      <c r="R194" s="250" t="s">
        <v>969</v>
      </c>
      <c r="S194" s="250" t="s">
        <v>970</v>
      </c>
    </row>
    <row r="195" spans="1:19" s="248" customFormat="1" ht="77.25" customHeight="1">
      <c r="A195" s="276">
        <v>190</v>
      </c>
      <c r="B195" s="250">
        <v>906185</v>
      </c>
      <c r="C195" s="251" t="s">
        <v>421</v>
      </c>
      <c r="D195" s="363" t="s">
        <v>1234</v>
      </c>
      <c r="E195" s="363">
        <v>1</v>
      </c>
      <c r="F195" s="256">
        <v>41817</v>
      </c>
      <c r="G195" s="258" t="s">
        <v>479</v>
      </c>
      <c r="H195" s="256">
        <v>41817</v>
      </c>
      <c r="I195" s="258" t="s">
        <v>971</v>
      </c>
      <c r="J195" s="364">
        <f t="shared" si="4"/>
        <v>0.25624999999999998</v>
      </c>
      <c r="K195" s="364">
        <f t="shared" si="5"/>
        <v>0</v>
      </c>
      <c r="L195" s="364">
        <f t="shared" si="6"/>
        <v>0</v>
      </c>
      <c r="M195" s="364">
        <f t="shared" si="7"/>
        <v>0</v>
      </c>
      <c r="N195" s="270" t="s">
        <v>1247</v>
      </c>
      <c r="O195" s="277" t="s">
        <v>1</v>
      </c>
      <c r="P195" s="271" t="s">
        <v>1251</v>
      </c>
      <c r="Q195" s="251" t="s">
        <v>1188</v>
      </c>
      <c r="R195" s="250" t="s">
        <v>972</v>
      </c>
      <c r="S195" s="250" t="s">
        <v>973</v>
      </c>
    </row>
    <row r="196" spans="1:19" s="248" customFormat="1" ht="111" customHeight="1">
      <c r="A196" s="276">
        <v>191</v>
      </c>
      <c r="B196" s="250">
        <v>906186</v>
      </c>
      <c r="C196" s="251" t="s">
        <v>974</v>
      </c>
      <c r="D196" s="363" t="s">
        <v>1234</v>
      </c>
      <c r="E196" s="363">
        <v>1</v>
      </c>
      <c r="F196" s="256">
        <v>41817</v>
      </c>
      <c r="G196" s="258" t="s">
        <v>532</v>
      </c>
      <c r="H196" s="256">
        <v>41817</v>
      </c>
      <c r="I196" s="258" t="s">
        <v>975</v>
      </c>
      <c r="J196" s="364">
        <f t="shared" si="4"/>
        <v>0</v>
      </c>
      <c r="K196" s="364">
        <f t="shared" si="5"/>
        <v>0</v>
      </c>
      <c r="L196" s="364">
        <f t="shared" si="6"/>
        <v>0</v>
      </c>
      <c r="M196" s="364">
        <f t="shared" si="7"/>
        <v>5.5555555555555358E-3</v>
      </c>
      <c r="N196" s="270" t="s">
        <v>1222</v>
      </c>
      <c r="O196" s="260" t="s">
        <v>10</v>
      </c>
      <c r="P196" s="271" t="s">
        <v>1251</v>
      </c>
      <c r="Q196" s="265" t="s">
        <v>1052</v>
      </c>
      <c r="R196" s="250" t="s">
        <v>976</v>
      </c>
      <c r="S196" s="250" t="s">
        <v>977</v>
      </c>
    </row>
    <row r="197" spans="1:19" s="248" customFormat="1" ht="179.25" customHeight="1">
      <c r="A197" s="276">
        <v>192</v>
      </c>
      <c r="B197" s="250">
        <v>906187</v>
      </c>
      <c r="C197" s="251" t="s">
        <v>882</v>
      </c>
      <c r="D197" s="363" t="s">
        <v>1234</v>
      </c>
      <c r="E197" s="363">
        <v>1</v>
      </c>
      <c r="F197" s="256">
        <v>41818</v>
      </c>
      <c r="G197" s="258" t="s">
        <v>978</v>
      </c>
      <c r="H197" s="256">
        <v>41818</v>
      </c>
      <c r="I197" s="258" t="s">
        <v>978</v>
      </c>
      <c r="J197" s="364">
        <f t="shared" si="4"/>
        <v>0</v>
      </c>
      <c r="K197" s="364">
        <f t="shared" si="5"/>
        <v>0</v>
      </c>
      <c r="L197" s="364">
        <f t="shared" si="6"/>
        <v>0</v>
      </c>
      <c r="M197" s="364">
        <f t="shared" si="7"/>
        <v>0</v>
      </c>
      <c r="N197" s="270" t="s">
        <v>1250</v>
      </c>
      <c r="O197" s="260" t="s">
        <v>34</v>
      </c>
      <c r="P197" s="271" t="s">
        <v>1251</v>
      </c>
      <c r="Q197" s="251" t="s">
        <v>979</v>
      </c>
      <c r="R197" s="250"/>
      <c r="S197" s="250"/>
    </row>
    <row r="198" spans="1:19" s="248" customFormat="1" ht="104.25" customHeight="1">
      <c r="A198" s="276">
        <v>193</v>
      </c>
      <c r="B198" s="250">
        <v>906188</v>
      </c>
      <c r="C198" s="251" t="s">
        <v>882</v>
      </c>
      <c r="D198" s="363" t="s">
        <v>1234</v>
      </c>
      <c r="E198" s="363">
        <v>1</v>
      </c>
      <c r="F198" s="256">
        <v>41818</v>
      </c>
      <c r="G198" s="367" t="s">
        <v>1265</v>
      </c>
      <c r="H198" s="256">
        <v>41818</v>
      </c>
      <c r="I198" s="258" t="s">
        <v>558</v>
      </c>
      <c r="J198" s="364">
        <f t="shared" si="4"/>
        <v>0</v>
      </c>
      <c r="K198" s="364">
        <f t="shared" si="5"/>
        <v>0</v>
      </c>
      <c r="L198" s="364">
        <f t="shared" si="6"/>
        <v>0</v>
      </c>
      <c r="M198" s="364">
        <f t="shared" si="7"/>
        <v>0.28402777777777771</v>
      </c>
      <c r="N198" s="270" t="s">
        <v>1222</v>
      </c>
      <c r="O198" s="260" t="s">
        <v>2</v>
      </c>
      <c r="P198" s="271" t="s">
        <v>1251</v>
      </c>
      <c r="Q198" s="251" t="s">
        <v>1184</v>
      </c>
      <c r="R198" s="250" t="s">
        <v>980</v>
      </c>
      <c r="S198" s="250" t="s">
        <v>981</v>
      </c>
    </row>
    <row r="199" spans="1:19" s="248" customFormat="1" ht="77.25" customHeight="1">
      <c r="A199" s="276">
        <v>194</v>
      </c>
      <c r="B199" s="250">
        <v>906189</v>
      </c>
      <c r="C199" s="251" t="s">
        <v>310</v>
      </c>
      <c r="D199" s="363" t="s">
        <v>1234</v>
      </c>
      <c r="E199" s="363">
        <v>1</v>
      </c>
      <c r="F199" s="256">
        <v>41818</v>
      </c>
      <c r="G199" s="258" t="s">
        <v>982</v>
      </c>
      <c r="H199" s="256">
        <v>41818</v>
      </c>
      <c r="I199" s="258" t="s">
        <v>377</v>
      </c>
      <c r="J199" s="364">
        <f t="shared" si="4"/>
        <v>0</v>
      </c>
      <c r="K199" s="364">
        <f t="shared" si="5"/>
        <v>0</v>
      </c>
      <c r="L199" s="364">
        <f t="shared" si="6"/>
        <v>0</v>
      </c>
      <c r="M199" s="364">
        <f t="shared" si="7"/>
        <v>0.3923611111111111</v>
      </c>
      <c r="N199" s="270" t="s">
        <v>1222</v>
      </c>
      <c r="O199" s="260" t="s">
        <v>22</v>
      </c>
      <c r="P199" s="271" t="s">
        <v>1251</v>
      </c>
      <c r="Q199" s="273" t="s">
        <v>451</v>
      </c>
      <c r="R199" s="250" t="s">
        <v>983</v>
      </c>
      <c r="S199" s="250" t="s">
        <v>984</v>
      </c>
    </row>
    <row r="200" spans="1:19" s="248" customFormat="1" ht="128.25" customHeight="1">
      <c r="A200" s="276">
        <v>195</v>
      </c>
      <c r="B200" s="250">
        <v>906190</v>
      </c>
      <c r="C200" s="251" t="s">
        <v>985</v>
      </c>
      <c r="D200" s="363" t="s">
        <v>1234</v>
      </c>
      <c r="E200" s="363">
        <v>1</v>
      </c>
      <c r="F200" s="256">
        <v>41818</v>
      </c>
      <c r="G200" s="258" t="s">
        <v>986</v>
      </c>
      <c r="H200" s="256">
        <v>41818</v>
      </c>
      <c r="I200" s="258" t="s">
        <v>987</v>
      </c>
      <c r="J200" s="364">
        <f t="shared" si="4"/>
        <v>0</v>
      </c>
      <c r="K200" s="364">
        <f t="shared" si="5"/>
        <v>0</v>
      </c>
      <c r="L200" s="364">
        <f t="shared" si="6"/>
        <v>0</v>
      </c>
      <c r="M200" s="364">
        <f t="shared" si="7"/>
        <v>0.44513888888888897</v>
      </c>
      <c r="N200" s="270" t="s">
        <v>1222</v>
      </c>
      <c r="O200" s="260" t="s">
        <v>2</v>
      </c>
      <c r="P200" s="271" t="s">
        <v>1251</v>
      </c>
      <c r="Q200" s="265" t="s">
        <v>1050</v>
      </c>
      <c r="R200" s="250" t="s">
        <v>988</v>
      </c>
      <c r="S200" s="250" t="s">
        <v>989</v>
      </c>
    </row>
    <row r="201" spans="1:19" s="248" customFormat="1" ht="105.75" customHeight="1">
      <c r="A201" s="276">
        <v>196</v>
      </c>
      <c r="B201" s="250">
        <v>906191</v>
      </c>
      <c r="C201" s="251" t="s">
        <v>938</v>
      </c>
      <c r="D201" s="363" t="s">
        <v>1234</v>
      </c>
      <c r="E201" s="363">
        <v>1</v>
      </c>
      <c r="F201" s="256">
        <v>41818</v>
      </c>
      <c r="G201" s="258" t="s">
        <v>804</v>
      </c>
      <c r="H201" s="256">
        <v>41818</v>
      </c>
      <c r="I201" s="258" t="s">
        <v>990</v>
      </c>
      <c r="J201" s="364">
        <f t="shared" si="4"/>
        <v>0</v>
      </c>
      <c r="K201" s="364">
        <f t="shared" si="5"/>
        <v>0</v>
      </c>
      <c r="L201" s="364">
        <f t="shared" si="6"/>
        <v>0</v>
      </c>
      <c r="M201" s="364">
        <f t="shared" si="7"/>
        <v>0.33611111111111097</v>
      </c>
      <c r="N201" s="270" t="s">
        <v>1222</v>
      </c>
      <c r="O201" s="260" t="s">
        <v>2</v>
      </c>
      <c r="P201" s="271" t="s">
        <v>1251</v>
      </c>
      <c r="Q201" s="251" t="s">
        <v>1184</v>
      </c>
      <c r="R201" s="250" t="s">
        <v>991</v>
      </c>
      <c r="S201" s="250" t="s">
        <v>992</v>
      </c>
    </row>
    <row r="202" spans="1:19" s="248" customFormat="1" ht="105.75" customHeight="1">
      <c r="A202" s="276">
        <v>197</v>
      </c>
      <c r="B202" s="250">
        <v>906192</v>
      </c>
      <c r="C202" s="251" t="s">
        <v>332</v>
      </c>
      <c r="D202" s="363" t="s">
        <v>1234</v>
      </c>
      <c r="E202" s="363">
        <v>1</v>
      </c>
      <c r="F202" s="256">
        <v>41818</v>
      </c>
      <c r="G202" s="258" t="s">
        <v>993</v>
      </c>
      <c r="H202" s="256">
        <v>41818</v>
      </c>
      <c r="I202" s="258" t="s">
        <v>687</v>
      </c>
      <c r="J202" s="364">
        <f t="shared" si="4"/>
        <v>0</v>
      </c>
      <c r="K202" s="364">
        <f t="shared" si="5"/>
        <v>0</v>
      </c>
      <c r="L202" s="364">
        <f t="shared" si="6"/>
        <v>0</v>
      </c>
      <c r="M202" s="364">
        <f t="shared" si="7"/>
        <v>0.12291666666666667</v>
      </c>
      <c r="N202" s="270" t="s">
        <v>1222</v>
      </c>
      <c r="O202" s="260" t="s">
        <v>2</v>
      </c>
      <c r="P202" s="271" t="s">
        <v>1251</v>
      </c>
      <c r="Q202" s="251" t="s">
        <v>1184</v>
      </c>
      <c r="R202" s="250" t="s">
        <v>994</v>
      </c>
      <c r="S202" s="250" t="s">
        <v>995</v>
      </c>
    </row>
    <row r="203" spans="1:19" s="248" customFormat="1" ht="105.75" customHeight="1">
      <c r="A203" s="276">
        <v>198</v>
      </c>
      <c r="B203" s="250">
        <v>906193</v>
      </c>
      <c r="C203" s="251" t="s">
        <v>421</v>
      </c>
      <c r="D203" s="363" t="s">
        <v>1234</v>
      </c>
      <c r="E203" s="363">
        <v>1</v>
      </c>
      <c r="F203" s="256">
        <v>41818</v>
      </c>
      <c r="G203" s="258" t="s">
        <v>809</v>
      </c>
      <c r="H203" s="256">
        <v>41819</v>
      </c>
      <c r="I203" s="258" t="s">
        <v>996</v>
      </c>
      <c r="J203" s="364">
        <f t="shared" si="4"/>
        <v>0.30694444444444446</v>
      </c>
      <c r="K203" s="364">
        <f t="shared" si="5"/>
        <v>0</v>
      </c>
      <c r="L203" s="364">
        <f t="shared" si="6"/>
        <v>0</v>
      </c>
      <c r="M203" s="364">
        <f t="shared" si="7"/>
        <v>0</v>
      </c>
      <c r="N203" s="270" t="s">
        <v>1247</v>
      </c>
      <c r="O203" s="277" t="s">
        <v>1</v>
      </c>
      <c r="P203" s="271" t="s">
        <v>1251</v>
      </c>
      <c r="Q203" s="251" t="s">
        <v>1188</v>
      </c>
      <c r="R203" s="250" t="s">
        <v>997</v>
      </c>
      <c r="S203" s="250" t="s">
        <v>998</v>
      </c>
    </row>
    <row r="204" spans="1:19" s="248" customFormat="1" ht="105.75" customHeight="1">
      <c r="A204" s="276">
        <v>199</v>
      </c>
      <c r="B204" s="250">
        <v>906194</v>
      </c>
      <c r="C204" s="251" t="s">
        <v>815</v>
      </c>
      <c r="D204" s="363" t="s">
        <v>1234</v>
      </c>
      <c r="E204" s="363">
        <v>1</v>
      </c>
      <c r="F204" s="256">
        <v>41819</v>
      </c>
      <c r="G204" s="258" t="s">
        <v>999</v>
      </c>
      <c r="H204" s="256">
        <v>41819</v>
      </c>
      <c r="I204" s="258" t="s">
        <v>690</v>
      </c>
      <c r="J204" s="364">
        <f t="shared" si="4"/>
        <v>0</v>
      </c>
      <c r="K204" s="364">
        <f t="shared" si="5"/>
        <v>0</v>
      </c>
      <c r="L204" s="364">
        <f t="shared" si="6"/>
        <v>0</v>
      </c>
      <c r="M204" s="364">
        <f t="shared" si="7"/>
        <v>0.27916666666666667</v>
      </c>
      <c r="N204" s="270" t="s">
        <v>1222</v>
      </c>
      <c r="O204" s="260" t="s">
        <v>2</v>
      </c>
      <c r="P204" s="271" t="s">
        <v>1251</v>
      </c>
      <c r="Q204" s="251" t="s">
        <v>1184</v>
      </c>
      <c r="R204" s="250" t="s">
        <v>998</v>
      </c>
      <c r="S204" s="250"/>
    </row>
    <row r="205" spans="1:19" s="248" customFormat="1" ht="129.75" customHeight="1">
      <c r="A205" s="276">
        <v>200</v>
      </c>
      <c r="B205" s="250">
        <v>906195</v>
      </c>
      <c r="C205" s="251" t="s">
        <v>985</v>
      </c>
      <c r="D205" s="363" t="s">
        <v>1234</v>
      </c>
      <c r="E205" s="363">
        <v>1</v>
      </c>
      <c r="F205" s="256">
        <v>41819</v>
      </c>
      <c r="G205" s="367" t="s">
        <v>333</v>
      </c>
      <c r="H205" s="256">
        <v>41819</v>
      </c>
      <c r="I205" s="258" t="s">
        <v>1000</v>
      </c>
      <c r="J205" s="364">
        <f t="shared" si="4"/>
        <v>0</v>
      </c>
      <c r="K205" s="364">
        <f t="shared" si="5"/>
        <v>0</v>
      </c>
      <c r="L205" s="364">
        <f t="shared" si="6"/>
        <v>0</v>
      </c>
      <c r="M205" s="364">
        <f t="shared" si="7"/>
        <v>0.48958333333333337</v>
      </c>
      <c r="N205" s="270" t="s">
        <v>1222</v>
      </c>
      <c r="O205" s="260" t="s">
        <v>2</v>
      </c>
      <c r="P205" s="271" t="s">
        <v>1251</v>
      </c>
      <c r="Q205" s="265" t="s">
        <v>1050</v>
      </c>
      <c r="R205" s="250" t="s">
        <v>1001</v>
      </c>
      <c r="S205" s="250" t="s">
        <v>1002</v>
      </c>
    </row>
    <row r="206" spans="1:19" s="248" customFormat="1" ht="77.25" customHeight="1">
      <c r="A206" s="276">
        <v>201</v>
      </c>
      <c r="B206" s="250">
        <v>906196</v>
      </c>
      <c r="C206" s="251" t="s">
        <v>310</v>
      </c>
      <c r="D206" s="363" t="s">
        <v>1234</v>
      </c>
      <c r="E206" s="363">
        <v>1</v>
      </c>
      <c r="F206" s="256">
        <v>41819</v>
      </c>
      <c r="G206" s="367" t="s">
        <v>634</v>
      </c>
      <c r="H206" s="256">
        <v>41819</v>
      </c>
      <c r="I206" s="258" t="s">
        <v>674</v>
      </c>
      <c r="J206" s="364">
        <f t="shared" si="4"/>
        <v>0</v>
      </c>
      <c r="K206" s="364">
        <f t="shared" si="5"/>
        <v>0</v>
      </c>
      <c r="L206" s="364">
        <f t="shared" si="6"/>
        <v>0</v>
      </c>
      <c r="M206" s="364">
        <f t="shared" si="7"/>
        <v>0.35555555555555551</v>
      </c>
      <c r="N206" s="270" t="s">
        <v>1222</v>
      </c>
      <c r="O206" s="260" t="s">
        <v>22</v>
      </c>
      <c r="P206" s="271" t="s">
        <v>1251</v>
      </c>
      <c r="Q206" s="273" t="s">
        <v>451</v>
      </c>
      <c r="R206" s="250" t="s">
        <v>1003</v>
      </c>
      <c r="S206" s="250" t="s">
        <v>1004</v>
      </c>
    </row>
    <row r="207" spans="1:19" s="248" customFormat="1" ht="102" customHeight="1">
      <c r="A207" s="276">
        <v>202</v>
      </c>
      <c r="B207" s="250">
        <v>906197</v>
      </c>
      <c r="C207" s="251" t="s">
        <v>315</v>
      </c>
      <c r="D207" s="363" t="s">
        <v>1234</v>
      </c>
      <c r="E207" s="363">
        <v>1</v>
      </c>
      <c r="F207" s="256">
        <v>41819</v>
      </c>
      <c r="G207" s="258" t="s">
        <v>1005</v>
      </c>
      <c r="H207" s="256">
        <v>41819</v>
      </c>
      <c r="I207" s="258" t="s">
        <v>1006</v>
      </c>
      <c r="J207" s="364">
        <f t="shared" si="4"/>
        <v>0</v>
      </c>
      <c r="K207" s="364">
        <f t="shared" si="5"/>
        <v>0</v>
      </c>
      <c r="L207" s="364">
        <f t="shared" si="6"/>
        <v>0</v>
      </c>
      <c r="M207" s="364">
        <f t="shared" si="7"/>
        <v>0.18194444444444446</v>
      </c>
      <c r="N207" s="270" t="s">
        <v>1222</v>
      </c>
      <c r="O207" s="260" t="s">
        <v>2</v>
      </c>
      <c r="P207" s="271" t="s">
        <v>1251</v>
      </c>
      <c r="Q207" s="251" t="s">
        <v>1184</v>
      </c>
      <c r="R207" s="250" t="s">
        <v>1007</v>
      </c>
      <c r="S207" s="250" t="s">
        <v>1008</v>
      </c>
    </row>
    <row r="208" spans="1:19" s="248" customFormat="1" ht="132" customHeight="1">
      <c r="A208" s="276">
        <v>203</v>
      </c>
      <c r="B208" s="250">
        <v>906198</v>
      </c>
      <c r="C208" s="251" t="s">
        <v>588</v>
      </c>
      <c r="D208" s="363" t="s">
        <v>1234</v>
      </c>
      <c r="E208" s="363">
        <v>1</v>
      </c>
      <c r="F208" s="256">
        <v>41819</v>
      </c>
      <c r="G208" s="367" t="s">
        <v>859</v>
      </c>
      <c r="H208" s="256">
        <v>41819</v>
      </c>
      <c r="I208" s="258" t="s">
        <v>321</v>
      </c>
      <c r="J208" s="364">
        <f t="shared" si="4"/>
        <v>0</v>
      </c>
      <c r="K208" s="364">
        <f t="shared" si="5"/>
        <v>0</v>
      </c>
      <c r="L208" s="364">
        <f t="shared" si="6"/>
        <v>0</v>
      </c>
      <c r="M208" s="364">
        <f t="shared" si="7"/>
        <v>6.8055555555555647E-2</v>
      </c>
      <c r="N208" s="270" t="s">
        <v>1222</v>
      </c>
      <c r="O208" s="260" t="s">
        <v>2</v>
      </c>
      <c r="P208" s="271" t="s">
        <v>1251</v>
      </c>
      <c r="Q208" s="251" t="s">
        <v>1189</v>
      </c>
      <c r="R208" s="250"/>
      <c r="S208" s="250" t="s">
        <v>1010</v>
      </c>
    </row>
    <row r="209" spans="1:19" s="248" customFormat="1" ht="134.25" customHeight="1">
      <c r="A209" s="276">
        <v>204</v>
      </c>
      <c r="B209" s="250">
        <v>906199</v>
      </c>
      <c r="C209" s="251" t="s">
        <v>1011</v>
      </c>
      <c r="D209" s="363" t="s">
        <v>1234</v>
      </c>
      <c r="E209" s="363">
        <v>1</v>
      </c>
      <c r="F209" s="256">
        <v>41819</v>
      </c>
      <c r="G209" s="258" t="s">
        <v>1009</v>
      </c>
      <c r="H209" s="256">
        <v>41819</v>
      </c>
      <c r="I209" s="258" t="s">
        <v>687</v>
      </c>
      <c r="J209" s="364">
        <f t="shared" si="4"/>
        <v>0</v>
      </c>
      <c r="K209" s="364">
        <f t="shared" si="5"/>
        <v>0</v>
      </c>
      <c r="L209" s="364">
        <f t="shared" si="6"/>
        <v>0</v>
      </c>
      <c r="M209" s="364">
        <f t="shared" si="7"/>
        <v>5.6944444444444464E-2</v>
      </c>
      <c r="N209" s="270" t="s">
        <v>1222</v>
      </c>
      <c r="O209" s="260" t="s">
        <v>2</v>
      </c>
      <c r="P209" s="271" t="s">
        <v>1251</v>
      </c>
      <c r="Q209" s="251" t="s">
        <v>1189</v>
      </c>
      <c r="R209" s="250"/>
      <c r="S209" s="250" t="s">
        <v>1012</v>
      </c>
    </row>
    <row r="210" spans="1:19" s="248" customFormat="1" ht="102" customHeight="1">
      <c r="A210" s="276">
        <v>205</v>
      </c>
      <c r="B210" s="250">
        <v>906199</v>
      </c>
      <c r="C210" s="251" t="s">
        <v>1097</v>
      </c>
      <c r="D210" s="363" t="s">
        <v>1234</v>
      </c>
      <c r="E210" s="363">
        <v>1</v>
      </c>
      <c r="F210" s="256">
        <v>41820</v>
      </c>
      <c r="G210" s="258" t="s">
        <v>1013</v>
      </c>
      <c r="H210" s="256">
        <v>41820</v>
      </c>
      <c r="I210" s="258" t="s">
        <v>572</v>
      </c>
      <c r="J210" s="364">
        <f t="shared" si="4"/>
        <v>0</v>
      </c>
      <c r="K210" s="364">
        <f t="shared" si="5"/>
        <v>0</v>
      </c>
      <c r="L210" s="364">
        <f t="shared" si="6"/>
        <v>0</v>
      </c>
      <c r="M210" s="364">
        <f t="shared" si="7"/>
        <v>0.33055555555555555</v>
      </c>
      <c r="N210" s="270" t="s">
        <v>1222</v>
      </c>
      <c r="O210" s="260" t="s">
        <v>2</v>
      </c>
      <c r="P210" s="271" t="s">
        <v>1251</v>
      </c>
      <c r="Q210" s="251" t="s">
        <v>1184</v>
      </c>
      <c r="R210" s="250" t="s">
        <v>1014</v>
      </c>
      <c r="S210" s="250" t="s">
        <v>1015</v>
      </c>
    </row>
    <row r="211" spans="1:19" s="248" customFormat="1" ht="102" customHeight="1">
      <c r="A211" s="276">
        <v>206</v>
      </c>
      <c r="B211" s="250">
        <v>906200</v>
      </c>
      <c r="C211" s="251" t="s">
        <v>1042</v>
      </c>
      <c r="D211" s="363" t="s">
        <v>1234</v>
      </c>
      <c r="E211" s="363">
        <v>1</v>
      </c>
      <c r="F211" s="256">
        <v>41820</v>
      </c>
      <c r="G211" s="258" t="s">
        <v>1016</v>
      </c>
      <c r="H211" s="256">
        <v>41820</v>
      </c>
      <c r="I211" s="258" t="s">
        <v>1017</v>
      </c>
      <c r="J211" s="364">
        <f t="shared" si="4"/>
        <v>0</v>
      </c>
      <c r="K211" s="364">
        <f t="shared" si="5"/>
        <v>0</v>
      </c>
      <c r="L211" s="364">
        <f t="shared" si="6"/>
        <v>0</v>
      </c>
      <c r="M211" s="364">
        <f t="shared" si="7"/>
        <v>0.53819444444444442</v>
      </c>
      <c r="N211" s="270" t="s">
        <v>1222</v>
      </c>
      <c r="O211" s="260" t="s">
        <v>2</v>
      </c>
      <c r="P211" s="271" t="s">
        <v>1251</v>
      </c>
      <c r="Q211" s="251" t="s">
        <v>1184</v>
      </c>
      <c r="R211" s="250" t="s">
        <v>1018</v>
      </c>
      <c r="S211" s="250" t="s">
        <v>1019</v>
      </c>
    </row>
    <row r="212" spans="1:19" s="248" customFormat="1" ht="77.25" customHeight="1">
      <c r="A212" s="276">
        <v>207</v>
      </c>
      <c r="B212" s="250">
        <v>906201</v>
      </c>
      <c r="C212" s="251" t="s">
        <v>310</v>
      </c>
      <c r="D212" s="363" t="s">
        <v>1234</v>
      </c>
      <c r="E212" s="363">
        <v>1</v>
      </c>
      <c r="F212" s="256">
        <v>41820</v>
      </c>
      <c r="G212" s="258" t="s">
        <v>982</v>
      </c>
      <c r="H212" s="256">
        <v>41820</v>
      </c>
      <c r="I212" s="258" t="s">
        <v>711</v>
      </c>
      <c r="J212" s="364">
        <f t="shared" si="4"/>
        <v>0</v>
      </c>
      <c r="K212" s="364">
        <f t="shared" si="5"/>
        <v>0</v>
      </c>
      <c r="L212" s="364">
        <f t="shared" si="6"/>
        <v>0</v>
      </c>
      <c r="M212" s="364">
        <f t="shared" si="7"/>
        <v>0.3743055555555555</v>
      </c>
      <c r="N212" s="270" t="s">
        <v>1222</v>
      </c>
      <c r="O212" s="260" t="s">
        <v>22</v>
      </c>
      <c r="P212" s="271" t="s">
        <v>1251</v>
      </c>
      <c r="Q212" s="273" t="s">
        <v>451</v>
      </c>
      <c r="R212" s="250" t="s">
        <v>1020</v>
      </c>
      <c r="S212" s="250" t="s">
        <v>1021</v>
      </c>
    </row>
    <row r="213" spans="1:19" s="248" customFormat="1" ht="129.75" customHeight="1">
      <c r="A213" s="276">
        <v>208</v>
      </c>
      <c r="B213" s="250">
        <v>906202</v>
      </c>
      <c r="C213" s="251" t="s">
        <v>985</v>
      </c>
      <c r="D213" s="363" t="s">
        <v>1234</v>
      </c>
      <c r="E213" s="363">
        <v>1</v>
      </c>
      <c r="F213" s="256">
        <v>41820</v>
      </c>
      <c r="G213" s="258" t="s">
        <v>1022</v>
      </c>
      <c r="H213" s="256">
        <v>41820</v>
      </c>
      <c r="I213" s="258" t="s">
        <v>1023</v>
      </c>
      <c r="J213" s="364">
        <f t="shared" si="4"/>
        <v>0</v>
      </c>
      <c r="K213" s="364">
        <f t="shared" si="5"/>
        <v>0</v>
      </c>
      <c r="L213" s="364">
        <f t="shared" si="6"/>
        <v>0</v>
      </c>
      <c r="M213" s="364">
        <f t="shared" si="7"/>
        <v>0.42708333333333331</v>
      </c>
      <c r="N213" s="270" t="s">
        <v>1222</v>
      </c>
      <c r="O213" s="260" t="s">
        <v>2</v>
      </c>
      <c r="P213" s="271" t="s">
        <v>1251</v>
      </c>
      <c r="Q213" s="265" t="s">
        <v>1050</v>
      </c>
      <c r="R213" s="250" t="s">
        <v>1024</v>
      </c>
      <c r="S213" s="250" t="s">
        <v>1025</v>
      </c>
    </row>
    <row r="214" spans="1:19" s="248" customFormat="1" ht="77.25" customHeight="1">
      <c r="A214" s="276">
        <v>209</v>
      </c>
      <c r="B214" s="250">
        <v>906203</v>
      </c>
      <c r="C214" s="251" t="s">
        <v>1067</v>
      </c>
      <c r="D214" s="363" t="s">
        <v>1234</v>
      </c>
      <c r="E214" s="363">
        <v>1</v>
      </c>
      <c r="F214" s="256">
        <v>41820</v>
      </c>
      <c r="G214" s="258" t="s">
        <v>1026</v>
      </c>
      <c r="H214" s="256">
        <v>41820</v>
      </c>
      <c r="I214" s="258" t="s">
        <v>356</v>
      </c>
      <c r="J214" s="364">
        <f t="shared" si="4"/>
        <v>0</v>
      </c>
      <c r="K214" s="364">
        <f t="shared" si="5"/>
        <v>0</v>
      </c>
      <c r="L214" s="364">
        <f t="shared" si="6"/>
        <v>0</v>
      </c>
      <c r="M214" s="364">
        <f t="shared" si="7"/>
        <v>0.23750000000000004</v>
      </c>
      <c r="N214" s="270" t="s">
        <v>1222</v>
      </c>
      <c r="O214" s="260" t="s">
        <v>23</v>
      </c>
      <c r="P214" s="271" t="s">
        <v>1251</v>
      </c>
      <c r="Q214" s="251" t="s">
        <v>1051</v>
      </c>
      <c r="R214" s="250" t="s">
        <v>1027</v>
      </c>
      <c r="S214" s="250" t="s">
        <v>1028</v>
      </c>
    </row>
    <row r="215" spans="1:19" s="248" customFormat="1" ht="97.5" customHeight="1">
      <c r="A215" s="276">
        <v>210</v>
      </c>
      <c r="B215" s="250">
        <v>906204</v>
      </c>
      <c r="C215" s="251" t="s">
        <v>932</v>
      </c>
      <c r="D215" s="363" t="s">
        <v>1234</v>
      </c>
      <c r="E215" s="363">
        <v>1</v>
      </c>
      <c r="F215" s="256">
        <v>41820</v>
      </c>
      <c r="G215" s="258" t="s">
        <v>1029</v>
      </c>
      <c r="H215" s="274"/>
      <c r="I215" s="275"/>
      <c r="J215" s="364">
        <f t="shared" si="4"/>
        <v>0</v>
      </c>
      <c r="K215" s="364">
        <f t="shared" si="5"/>
        <v>0</v>
      </c>
      <c r="L215" s="364">
        <f t="shared" si="6"/>
        <v>0</v>
      </c>
      <c r="M215" s="259">
        <v>0.42083333333333334</v>
      </c>
      <c r="N215" s="270" t="s">
        <v>1222</v>
      </c>
      <c r="O215" s="260" t="s">
        <v>23</v>
      </c>
      <c r="P215" s="271" t="s">
        <v>1251</v>
      </c>
      <c r="Q215" s="251" t="s">
        <v>1030</v>
      </c>
      <c r="R215" s="250" t="s">
        <v>1031</v>
      </c>
      <c r="S215" s="250"/>
    </row>
    <row r="216" spans="1:19" s="248" customFormat="1" ht="97.5" customHeight="1">
      <c r="A216" s="276">
        <v>211</v>
      </c>
      <c r="B216" s="250">
        <v>906205</v>
      </c>
      <c r="C216" s="251" t="s">
        <v>237</v>
      </c>
      <c r="D216" s="363" t="s">
        <v>1234</v>
      </c>
      <c r="E216" s="363">
        <v>1</v>
      </c>
      <c r="F216" s="256">
        <v>41820</v>
      </c>
      <c r="G216" s="258" t="s">
        <v>1032</v>
      </c>
      <c r="H216" s="274"/>
      <c r="I216" s="275"/>
      <c r="J216" s="364">
        <f t="shared" ref="J216:J217" si="8">IF($N216="L",IF(MONTH($E$4)+1=MONTH($H216),TEXT(EOMONTH($E$4,0),"DD-MMM-YY"),$H216) - IF(MONTH($E$4)-1=MONTH($F216),TEXT(EOMONTH($E$4,-1)+1,"DD-MMM-YY"),$F216) + IF(MONTH($E$4)+1=MONTH($H216),"24:00",$I216) - IF(MONTH($E$4)-1=MONTH($F216),"00:00",$G216) + IF($E216&gt;=2,TIME(12,0,0),TIME(0,0,0)),0)</f>
        <v>0</v>
      </c>
      <c r="K216" s="364">
        <f t="shared" ref="K216:K217" si="9">IF($N216="O",IF(MONTH($E$4)+1=MONTH($H216),TEXT(EOMONTH($E$4,0),"DD-MMM-YY"),$H216) - IF(MONTH($E$4)-1=MONTH($F216),TEXT(EOMONTH($E$4,-1)+1,"DD-MMM-YY"),$F216) + IF(MONTH($E$4)+1=MONTH($H216),"24:00",$I216) - IF(MONTH($E$4)-1=MONTH($F216),"00:00",$G216) + IF($E216&gt;=2,TIME(12,0,0),TIME(0,0,0)),0)</f>
        <v>0</v>
      </c>
      <c r="L216" s="364">
        <f t="shared" ref="L216:L217" si="10">IF($N216="S",IF(MONTH($E$4)+1=MONTH($H216),TEXT(EOMONTH($E$4,0),"DD-MMM-YY"),$H216) - IF(MONTH($E$4)-1=MONTH($F216),TEXT(EOMONTH($E$4,-1)+1,"DD-MMM-YY"),$F216) + IF(MONTH($E$4)+1=MONTH($H216),"24:00",$I216) - IF(MONTH($E$4)-1=MONTH($F216),"00:00",$G216) + IF($E216&gt;=2,TIME(12,0,0),TIME(0,0,0)),0)</f>
        <v>0</v>
      </c>
      <c r="M216" s="259">
        <v>0.4201388888888889</v>
      </c>
      <c r="N216" s="270" t="s">
        <v>1222</v>
      </c>
      <c r="O216" s="260" t="s">
        <v>23</v>
      </c>
      <c r="P216" s="271" t="s">
        <v>1251</v>
      </c>
      <c r="Q216" s="251" t="s">
        <v>1030</v>
      </c>
      <c r="R216" s="250" t="s">
        <v>1033</v>
      </c>
      <c r="S216" s="250"/>
    </row>
    <row r="217" spans="1:19" s="248" customFormat="1" ht="77.25" customHeight="1">
      <c r="A217" s="276">
        <v>212</v>
      </c>
      <c r="B217" s="250">
        <v>906206</v>
      </c>
      <c r="C217" s="251" t="s">
        <v>457</v>
      </c>
      <c r="D217" s="363" t="s">
        <v>1234</v>
      </c>
      <c r="E217" s="363">
        <v>1</v>
      </c>
      <c r="F217" s="256">
        <v>41820</v>
      </c>
      <c r="G217" s="258" t="s">
        <v>1034</v>
      </c>
      <c r="H217" s="274"/>
      <c r="I217" s="275"/>
      <c r="J217" s="364">
        <f t="shared" si="8"/>
        <v>0</v>
      </c>
      <c r="K217" s="364">
        <f t="shared" si="9"/>
        <v>0</v>
      </c>
      <c r="L217" s="364">
        <f t="shared" si="10"/>
        <v>0</v>
      </c>
      <c r="M217" s="259">
        <v>0.37013888888888885</v>
      </c>
      <c r="N217" s="270" t="s">
        <v>1222</v>
      </c>
      <c r="O217" s="260" t="s">
        <v>22</v>
      </c>
      <c r="P217" s="271" t="s">
        <v>1251</v>
      </c>
      <c r="Q217" s="273" t="s">
        <v>451</v>
      </c>
      <c r="R217" s="250" t="s">
        <v>1035</v>
      </c>
      <c r="S217" s="250"/>
    </row>
    <row r="218" spans="1:19" s="248" customFormat="1" ht="108" customHeight="1">
      <c r="A218" s="276">
        <v>213</v>
      </c>
      <c r="B218" s="250">
        <v>906207</v>
      </c>
      <c r="C218" s="251" t="s">
        <v>1098</v>
      </c>
      <c r="D218" s="363" t="s">
        <v>1234</v>
      </c>
      <c r="E218" s="363">
        <v>1</v>
      </c>
      <c r="F218" s="256">
        <v>41820</v>
      </c>
      <c r="G218" s="258" t="s">
        <v>1009</v>
      </c>
      <c r="H218" s="256">
        <v>41820</v>
      </c>
      <c r="I218" s="258" t="s">
        <v>987</v>
      </c>
      <c r="J218" s="364">
        <f t="shared" ref="J218:J219" si="11">IF($N218="L",IF(MONTH($E$4)+1=MONTH($H218),TEXT(EOMONTH($E$4,0),"DD-MMM-YY"),$H218) - IF(MONTH($E$4)-1=MONTH($F218),TEXT(EOMONTH($E$4,-1)+1,"DD-MMM-YY"),$F218) + IF(MONTH($E$4)+1=MONTH($H218),"24:00",$I218) - IF(MONTH($E$4)-1=MONTH($F218),"00:00",$G218) + IF($E218&gt;=2,TIME(12,0,0),TIME(0,0,0)),0)</f>
        <v>0</v>
      </c>
      <c r="K218" s="364">
        <f t="shared" ref="K218:K219" si="12">IF($N218="O",IF(MONTH($E$4)+1=MONTH($H218),TEXT(EOMONTH($E$4,0),"DD-MMM-YY"),$H218) - IF(MONTH($E$4)-1=MONTH($F218),TEXT(EOMONTH($E$4,-1)+1,"DD-MMM-YY"),$F218) + IF(MONTH($E$4)+1=MONTH($H218),"24:00",$I218) - IF(MONTH($E$4)-1=MONTH($F218),"00:00",$G218) + IF($E218&gt;=2,TIME(12,0,0),TIME(0,0,0)),0)</f>
        <v>0</v>
      </c>
      <c r="L218" s="364">
        <f t="shared" ref="L218:L219" si="13">IF($N218="S",IF(MONTH($E$4)+1=MONTH($H218),TEXT(EOMONTH($E$4,0),"DD-MMM-YY"),$H218) - IF(MONTH($E$4)-1=MONTH($F218),TEXT(EOMONTH($E$4,-1)+1,"DD-MMM-YY"),$F218) + IF(MONTH($E$4)+1=MONTH($H218),"24:00",$I218) - IF(MONTH($E$4)-1=MONTH($F218),"00:00",$G218) + IF($E218&gt;=2,TIME(12,0,0),TIME(0,0,0)),0)</f>
        <v>0</v>
      </c>
      <c r="M218" s="364">
        <f t="shared" ref="M218:M219" si="14">IF($N218="D",IF(MONTH($E$4)+1=MONTH($H218),TEXT(EOMONTH($E$4,0),"DD-MMM-YY"),$H218) - IF(MONTH($E$4)-1=MONTH($F218),TEXT(EOMONTH($E$4,-1)+1,"DD-MMM-YY"),$F218) + IF(MONTH($E$4)+1=MONTH($H218),"24:00",$I218) - IF(MONTH($E$4)-1=MONTH($F218),"00:00",$G218) + IF($E218&gt;=2,TIME(12,0,0),TIME(0,0,0)),0)</f>
        <v>0.1875</v>
      </c>
      <c r="N218" s="270" t="s">
        <v>1222</v>
      </c>
      <c r="O218" s="260" t="s">
        <v>2</v>
      </c>
      <c r="P218" s="271" t="s">
        <v>1251</v>
      </c>
      <c r="Q218" s="251" t="s">
        <v>1184</v>
      </c>
      <c r="R218" s="250" t="s">
        <v>1036</v>
      </c>
      <c r="S218" s="250" t="s">
        <v>1037</v>
      </c>
    </row>
    <row r="219" spans="1:19" s="248" customFormat="1" ht="77.25" customHeight="1">
      <c r="A219" s="276">
        <v>214</v>
      </c>
      <c r="B219" s="250">
        <v>906208</v>
      </c>
      <c r="C219" s="251" t="s">
        <v>435</v>
      </c>
      <c r="D219" s="363" t="s">
        <v>1234</v>
      </c>
      <c r="E219" s="363">
        <v>1</v>
      </c>
      <c r="F219" s="256">
        <v>41820</v>
      </c>
      <c r="G219" s="258" t="s">
        <v>323</v>
      </c>
      <c r="H219" s="256">
        <v>41820</v>
      </c>
      <c r="I219" s="258" t="s">
        <v>501</v>
      </c>
      <c r="J219" s="364">
        <f t="shared" si="11"/>
        <v>0</v>
      </c>
      <c r="K219" s="364">
        <f t="shared" si="12"/>
        <v>0</v>
      </c>
      <c r="L219" s="364">
        <f t="shared" si="13"/>
        <v>0</v>
      </c>
      <c r="M219" s="364">
        <f t="shared" si="14"/>
        <v>6.4583333333333326E-2</v>
      </c>
      <c r="N219" s="270" t="s">
        <v>1222</v>
      </c>
      <c r="O219" s="260" t="s">
        <v>10</v>
      </c>
      <c r="P219" s="271" t="s">
        <v>1251</v>
      </c>
      <c r="Q219" s="251" t="s">
        <v>1040</v>
      </c>
      <c r="R219" s="250" t="s">
        <v>1038</v>
      </c>
      <c r="S219" s="250" t="s">
        <v>1039</v>
      </c>
    </row>
    <row r="221" spans="1:19" ht="33.75">
      <c r="E221" s="365"/>
      <c r="J221" s="291">
        <f>SUM(J6:J219)</f>
        <v>5.2680555555555539</v>
      </c>
      <c r="K221" s="291">
        <f>SUM(K6:K219)</f>
        <v>23.329166666666662</v>
      </c>
      <c r="L221" s="291">
        <f>SUM(L6:L219)</f>
        <v>1.8319444444444448</v>
      </c>
      <c r="M221" s="291">
        <f>SUM(M6:M219)</f>
        <v>179.05138888888894</v>
      </c>
      <c r="N221" s="291"/>
    </row>
  </sheetData>
  <mergeCells count="2">
    <mergeCell ref="J4:N4"/>
    <mergeCell ref="P4:P5"/>
  </mergeCells>
  <conditionalFormatting sqref="J11:L11">
    <cfRule type="cellIs" dxfId="216" priority="214" stopIfTrue="1" operator="greaterThan">
      <formula>0</formula>
    </cfRule>
  </conditionalFormatting>
  <conditionalFormatting sqref="J12:L12">
    <cfRule type="cellIs" dxfId="215" priority="213" stopIfTrue="1" operator="greaterThan">
      <formula>0</formula>
    </cfRule>
  </conditionalFormatting>
  <conditionalFormatting sqref="J13:L13">
    <cfRule type="cellIs" dxfId="214" priority="212" stopIfTrue="1" operator="greaterThan">
      <formula>0</formula>
    </cfRule>
  </conditionalFormatting>
  <conditionalFormatting sqref="J14:L14">
    <cfRule type="cellIs" dxfId="213" priority="211" stopIfTrue="1" operator="greaterThan">
      <formula>0</formula>
    </cfRule>
  </conditionalFormatting>
  <conditionalFormatting sqref="J15:L15">
    <cfRule type="cellIs" dxfId="212" priority="210" stopIfTrue="1" operator="greaterThan">
      <formula>0</formula>
    </cfRule>
  </conditionalFormatting>
  <conditionalFormatting sqref="J16:L16">
    <cfRule type="cellIs" dxfId="211" priority="209" stopIfTrue="1" operator="greaterThan">
      <formula>0</formula>
    </cfRule>
  </conditionalFormatting>
  <conditionalFormatting sqref="J17:L17">
    <cfRule type="cellIs" dxfId="210" priority="208" stopIfTrue="1" operator="greaterThan">
      <formula>0</formula>
    </cfRule>
  </conditionalFormatting>
  <conditionalFormatting sqref="J18:L18">
    <cfRule type="cellIs" dxfId="209" priority="207" stopIfTrue="1" operator="greaterThan">
      <formula>0</formula>
    </cfRule>
  </conditionalFormatting>
  <conditionalFormatting sqref="J19:L19">
    <cfRule type="cellIs" dxfId="208" priority="206" stopIfTrue="1" operator="greaterThan">
      <formula>0</formula>
    </cfRule>
  </conditionalFormatting>
  <conditionalFormatting sqref="J20:L20">
    <cfRule type="cellIs" dxfId="207" priority="205" stopIfTrue="1" operator="greaterThan">
      <formula>0</formula>
    </cfRule>
  </conditionalFormatting>
  <conditionalFormatting sqref="J21:L21">
    <cfRule type="cellIs" dxfId="206" priority="204" stopIfTrue="1" operator="greaterThan">
      <formula>0</formula>
    </cfRule>
  </conditionalFormatting>
  <conditionalFormatting sqref="J22:L22">
    <cfRule type="cellIs" dxfId="205" priority="203" stopIfTrue="1" operator="greaterThan">
      <formula>0</formula>
    </cfRule>
  </conditionalFormatting>
  <conditionalFormatting sqref="J23:L23">
    <cfRule type="cellIs" dxfId="204" priority="202" stopIfTrue="1" operator="greaterThan">
      <formula>0</formula>
    </cfRule>
  </conditionalFormatting>
  <conditionalFormatting sqref="J24:L24">
    <cfRule type="cellIs" dxfId="203" priority="201" stopIfTrue="1" operator="greaterThan">
      <formula>0</formula>
    </cfRule>
  </conditionalFormatting>
  <conditionalFormatting sqref="J25:L25">
    <cfRule type="cellIs" dxfId="202" priority="200" stopIfTrue="1" operator="greaterThan">
      <formula>0</formula>
    </cfRule>
  </conditionalFormatting>
  <conditionalFormatting sqref="J26:L26">
    <cfRule type="cellIs" dxfId="201" priority="199" stopIfTrue="1" operator="greaterThan">
      <formula>0</formula>
    </cfRule>
  </conditionalFormatting>
  <conditionalFormatting sqref="J27:L27">
    <cfRule type="cellIs" dxfId="200" priority="198" stopIfTrue="1" operator="greaterThan">
      <formula>0</formula>
    </cfRule>
  </conditionalFormatting>
  <conditionalFormatting sqref="J28:L28">
    <cfRule type="cellIs" dxfId="199" priority="197" stopIfTrue="1" operator="greaterThan">
      <formula>0</formula>
    </cfRule>
  </conditionalFormatting>
  <conditionalFormatting sqref="J29:L29">
    <cfRule type="cellIs" dxfId="198" priority="196" stopIfTrue="1" operator="greaterThan">
      <formula>0</formula>
    </cfRule>
  </conditionalFormatting>
  <conditionalFormatting sqref="J30:L30">
    <cfRule type="cellIs" dxfId="197" priority="195" stopIfTrue="1" operator="greaterThan">
      <formula>0</formula>
    </cfRule>
  </conditionalFormatting>
  <conditionalFormatting sqref="J31:L31">
    <cfRule type="cellIs" dxfId="196" priority="194" stopIfTrue="1" operator="greaterThan">
      <formula>0</formula>
    </cfRule>
  </conditionalFormatting>
  <conditionalFormatting sqref="J32:L32">
    <cfRule type="cellIs" dxfId="195" priority="193" stopIfTrue="1" operator="greaterThan">
      <formula>0</formula>
    </cfRule>
  </conditionalFormatting>
  <conditionalFormatting sqref="J33:L33">
    <cfRule type="cellIs" dxfId="194" priority="192" stopIfTrue="1" operator="greaterThan">
      <formula>0</formula>
    </cfRule>
  </conditionalFormatting>
  <conditionalFormatting sqref="J34:L34">
    <cfRule type="cellIs" dxfId="193" priority="191" stopIfTrue="1" operator="greaterThan">
      <formula>0</formula>
    </cfRule>
  </conditionalFormatting>
  <conditionalFormatting sqref="J35:L35">
    <cfRule type="cellIs" dxfId="192" priority="190" stopIfTrue="1" operator="greaterThan">
      <formula>0</formula>
    </cfRule>
  </conditionalFormatting>
  <conditionalFormatting sqref="J36:L36">
    <cfRule type="cellIs" dxfId="191" priority="189" stopIfTrue="1" operator="greaterThan">
      <formula>0</formula>
    </cfRule>
  </conditionalFormatting>
  <conditionalFormatting sqref="J37:L37">
    <cfRule type="cellIs" dxfId="190" priority="188" stopIfTrue="1" operator="greaterThan">
      <formula>0</formula>
    </cfRule>
  </conditionalFormatting>
  <conditionalFormatting sqref="J38:L38">
    <cfRule type="cellIs" dxfId="189" priority="187" stopIfTrue="1" operator="greaterThan">
      <formula>0</formula>
    </cfRule>
  </conditionalFormatting>
  <conditionalFormatting sqref="J39:L39">
    <cfRule type="cellIs" dxfId="188" priority="186" stopIfTrue="1" operator="greaterThan">
      <formula>0</formula>
    </cfRule>
  </conditionalFormatting>
  <conditionalFormatting sqref="J40:L40">
    <cfRule type="cellIs" dxfId="187" priority="185" stopIfTrue="1" operator="greaterThan">
      <formula>0</formula>
    </cfRule>
  </conditionalFormatting>
  <conditionalFormatting sqref="J41:L41">
    <cfRule type="cellIs" dxfId="186" priority="184" stopIfTrue="1" operator="greaterThan">
      <formula>0</formula>
    </cfRule>
  </conditionalFormatting>
  <conditionalFormatting sqref="J42:L42">
    <cfRule type="cellIs" dxfId="185" priority="183" stopIfTrue="1" operator="greaterThan">
      <formula>0</formula>
    </cfRule>
  </conditionalFormatting>
  <conditionalFormatting sqref="J43:L43">
    <cfRule type="cellIs" dxfId="184" priority="182" stopIfTrue="1" operator="greaterThan">
      <formula>0</formula>
    </cfRule>
  </conditionalFormatting>
  <conditionalFormatting sqref="J44:L44">
    <cfRule type="cellIs" dxfId="183" priority="181" stopIfTrue="1" operator="greaterThan">
      <formula>0</formula>
    </cfRule>
  </conditionalFormatting>
  <conditionalFormatting sqref="J45:L45">
    <cfRule type="cellIs" dxfId="182" priority="180" stopIfTrue="1" operator="greaterThan">
      <formula>0</formula>
    </cfRule>
  </conditionalFormatting>
  <conditionalFormatting sqref="J46:L46">
    <cfRule type="cellIs" dxfId="181" priority="179" stopIfTrue="1" operator="greaterThan">
      <formula>0</formula>
    </cfRule>
  </conditionalFormatting>
  <conditionalFormatting sqref="J47:L47">
    <cfRule type="cellIs" dxfId="180" priority="178" stopIfTrue="1" operator="greaterThan">
      <formula>0</formula>
    </cfRule>
  </conditionalFormatting>
  <conditionalFormatting sqref="J48:L48">
    <cfRule type="cellIs" dxfId="179" priority="177" stopIfTrue="1" operator="greaterThan">
      <formula>0</formula>
    </cfRule>
  </conditionalFormatting>
  <conditionalFormatting sqref="J49:L49">
    <cfRule type="cellIs" dxfId="178" priority="176" stopIfTrue="1" operator="greaterThan">
      <formula>0</formula>
    </cfRule>
  </conditionalFormatting>
  <conditionalFormatting sqref="J50:L50">
    <cfRule type="cellIs" dxfId="177" priority="175" stopIfTrue="1" operator="greaterThan">
      <formula>0</formula>
    </cfRule>
  </conditionalFormatting>
  <conditionalFormatting sqref="J51:L51">
    <cfRule type="cellIs" dxfId="176" priority="174" stopIfTrue="1" operator="greaterThan">
      <formula>0</formula>
    </cfRule>
  </conditionalFormatting>
  <conditionalFormatting sqref="J52:L52">
    <cfRule type="cellIs" dxfId="175" priority="173" stopIfTrue="1" operator="greaterThan">
      <formula>0</formula>
    </cfRule>
  </conditionalFormatting>
  <conditionalFormatting sqref="J53:L53">
    <cfRule type="cellIs" dxfId="174" priority="172" stopIfTrue="1" operator="greaterThan">
      <formula>0</formula>
    </cfRule>
  </conditionalFormatting>
  <conditionalFormatting sqref="J54:L54">
    <cfRule type="cellIs" dxfId="173" priority="171" stopIfTrue="1" operator="greaterThan">
      <formula>0</formula>
    </cfRule>
  </conditionalFormatting>
  <conditionalFormatting sqref="J55:L55">
    <cfRule type="cellIs" dxfId="172" priority="170" stopIfTrue="1" operator="greaterThan">
      <formula>0</formula>
    </cfRule>
  </conditionalFormatting>
  <conditionalFormatting sqref="J56:L56">
    <cfRule type="cellIs" dxfId="171" priority="169" stopIfTrue="1" operator="greaterThan">
      <formula>0</formula>
    </cfRule>
  </conditionalFormatting>
  <conditionalFormatting sqref="J57:L57">
    <cfRule type="cellIs" dxfId="170" priority="168" stopIfTrue="1" operator="greaterThan">
      <formula>0</formula>
    </cfRule>
  </conditionalFormatting>
  <conditionalFormatting sqref="J58:L58">
    <cfRule type="cellIs" dxfId="169" priority="167" stopIfTrue="1" operator="greaterThan">
      <formula>0</formula>
    </cfRule>
  </conditionalFormatting>
  <conditionalFormatting sqref="J59:L59">
    <cfRule type="cellIs" dxfId="168" priority="166" stopIfTrue="1" operator="greaterThan">
      <formula>0</formula>
    </cfRule>
  </conditionalFormatting>
  <conditionalFormatting sqref="J60:L60">
    <cfRule type="cellIs" dxfId="167" priority="165" stopIfTrue="1" operator="greaterThan">
      <formula>0</formula>
    </cfRule>
  </conditionalFormatting>
  <conditionalFormatting sqref="J61:L61">
    <cfRule type="cellIs" dxfId="166" priority="164" stopIfTrue="1" operator="greaterThan">
      <formula>0</formula>
    </cfRule>
  </conditionalFormatting>
  <conditionalFormatting sqref="J62:L62">
    <cfRule type="cellIs" dxfId="165" priority="163" stopIfTrue="1" operator="greaterThan">
      <formula>0</formula>
    </cfRule>
  </conditionalFormatting>
  <conditionalFormatting sqref="J63:L63">
    <cfRule type="cellIs" dxfId="164" priority="162" stopIfTrue="1" operator="greaterThan">
      <formula>0</formula>
    </cfRule>
  </conditionalFormatting>
  <conditionalFormatting sqref="J64:L64">
    <cfRule type="cellIs" dxfId="163" priority="161" stopIfTrue="1" operator="greaterThan">
      <formula>0</formula>
    </cfRule>
  </conditionalFormatting>
  <conditionalFormatting sqref="J65:L65">
    <cfRule type="cellIs" dxfId="162" priority="160" stopIfTrue="1" operator="greaterThan">
      <formula>0</formula>
    </cfRule>
  </conditionalFormatting>
  <conditionalFormatting sqref="J66:L66">
    <cfRule type="cellIs" dxfId="161" priority="159" stopIfTrue="1" operator="greaterThan">
      <formula>0</formula>
    </cfRule>
  </conditionalFormatting>
  <conditionalFormatting sqref="J67:L67">
    <cfRule type="cellIs" dxfId="160" priority="158" stopIfTrue="1" operator="greaterThan">
      <formula>0</formula>
    </cfRule>
  </conditionalFormatting>
  <conditionalFormatting sqref="J68:L68">
    <cfRule type="cellIs" dxfId="159" priority="157" stopIfTrue="1" operator="greaterThan">
      <formula>0</formula>
    </cfRule>
  </conditionalFormatting>
  <conditionalFormatting sqref="J69:L69">
    <cfRule type="cellIs" dxfId="158" priority="156" stopIfTrue="1" operator="greaterThan">
      <formula>0</formula>
    </cfRule>
  </conditionalFormatting>
  <conditionalFormatting sqref="J70:L70">
    <cfRule type="cellIs" dxfId="157" priority="155" stopIfTrue="1" operator="greaterThan">
      <formula>0</formula>
    </cfRule>
  </conditionalFormatting>
  <conditionalFormatting sqref="J71:L71">
    <cfRule type="cellIs" dxfId="156" priority="154" stopIfTrue="1" operator="greaterThan">
      <formula>0</formula>
    </cfRule>
  </conditionalFormatting>
  <conditionalFormatting sqref="J72:L72">
    <cfRule type="cellIs" dxfId="155" priority="153" stopIfTrue="1" operator="greaterThan">
      <formula>0</formula>
    </cfRule>
  </conditionalFormatting>
  <conditionalFormatting sqref="J73:L73">
    <cfRule type="cellIs" dxfId="154" priority="152" stopIfTrue="1" operator="greaterThan">
      <formula>0</formula>
    </cfRule>
  </conditionalFormatting>
  <conditionalFormatting sqref="J74:L74">
    <cfRule type="cellIs" dxfId="153" priority="151" stopIfTrue="1" operator="greaterThan">
      <formula>0</formula>
    </cfRule>
  </conditionalFormatting>
  <conditionalFormatting sqref="J75:L75">
    <cfRule type="cellIs" dxfId="152" priority="150" stopIfTrue="1" operator="greaterThan">
      <formula>0</formula>
    </cfRule>
  </conditionalFormatting>
  <conditionalFormatting sqref="J76:L76">
    <cfRule type="cellIs" dxfId="151" priority="149" stopIfTrue="1" operator="greaterThan">
      <formula>0</formula>
    </cfRule>
  </conditionalFormatting>
  <conditionalFormatting sqref="J77:L77">
    <cfRule type="cellIs" dxfId="150" priority="148" stopIfTrue="1" operator="greaterThan">
      <formula>0</formula>
    </cfRule>
  </conditionalFormatting>
  <conditionalFormatting sqref="J78:L78">
    <cfRule type="cellIs" dxfId="149" priority="147" stopIfTrue="1" operator="greaterThan">
      <formula>0</formula>
    </cfRule>
  </conditionalFormatting>
  <conditionalFormatting sqref="J79:L79">
    <cfRule type="cellIs" dxfId="148" priority="146" stopIfTrue="1" operator="greaterThan">
      <formula>0</formula>
    </cfRule>
  </conditionalFormatting>
  <conditionalFormatting sqref="J80:L80">
    <cfRule type="cellIs" dxfId="147" priority="145" stopIfTrue="1" operator="greaterThan">
      <formula>0</formula>
    </cfRule>
  </conditionalFormatting>
  <conditionalFormatting sqref="J81:L81">
    <cfRule type="cellIs" dxfId="146" priority="144" stopIfTrue="1" operator="greaterThan">
      <formula>0</formula>
    </cfRule>
  </conditionalFormatting>
  <conditionalFormatting sqref="J82:L82">
    <cfRule type="cellIs" dxfId="145" priority="143" stopIfTrue="1" operator="greaterThan">
      <formula>0</formula>
    </cfRule>
  </conditionalFormatting>
  <conditionalFormatting sqref="J83:L83">
    <cfRule type="cellIs" dxfId="144" priority="142" stopIfTrue="1" operator="greaterThan">
      <formula>0</formula>
    </cfRule>
  </conditionalFormatting>
  <conditionalFormatting sqref="J84:L84">
    <cfRule type="cellIs" dxfId="143" priority="141" stopIfTrue="1" operator="greaterThan">
      <formula>0</formula>
    </cfRule>
  </conditionalFormatting>
  <conditionalFormatting sqref="J85:L85">
    <cfRule type="cellIs" dxfId="142" priority="140" stopIfTrue="1" operator="greaterThan">
      <formula>0</formula>
    </cfRule>
  </conditionalFormatting>
  <conditionalFormatting sqref="J86:L86">
    <cfRule type="cellIs" dxfId="141" priority="139" stopIfTrue="1" operator="greaterThan">
      <formula>0</formula>
    </cfRule>
  </conditionalFormatting>
  <conditionalFormatting sqref="J87:L87">
    <cfRule type="cellIs" dxfId="140" priority="138" stopIfTrue="1" operator="greaterThan">
      <formula>0</formula>
    </cfRule>
  </conditionalFormatting>
  <conditionalFormatting sqref="J88:L88">
    <cfRule type="cellIs" dxfId="139" priority="137" stopIfTrue="1" operator="greaterThan">
      <formula>0</formula>
    </cfRule>
  </conditionalFormatting>
  <conditionalFormatting sqref="J89:L89">
    <cfRule type="cellIs" dxfId="138" priority="136" stopIfTrue="1" operator="greaterThan">
      <formula>0</formula>
    </cfRule>
  </conditionalFormatting>
  <conditionalFormatting sqref="J90:L90">
    <cfRule type="cellIs" dxfId="137" priority="135" stopIfTrue="1" operator="greaterThan">
      <formula>0</formula>
    </cfRule>
  </conditionalFormatting>
  <conditionalFormatting sqref="J91:L91">
    <cfRule type="cellIs" dxfId="136" priority="134" stopIfTrue="1" operator="greaterThan">
      <formula>0</formula>
    </cfRule>
  </conditionalFormatting>
  <conditionalFormatting sqref="J92:L92">
    <cfRule type="cellIs" dxfId="135" priority="133" stopIfTrue="1" operator="greaterThan">
      <formula>0</formula>
    </cfRule>
  </conditionalFormatting>
  <conditionalFormatting sqref="J93:L93">
    <cfRule type="cellIs" dxfId="134" priority="132" stopIfTrue="1" operator="greaterThan">
      <formula>0</formula>
    </cfRule>
  </conditionalFormatting>
  <conditionalFormatting sqref="J94:L94">
    <cfRule type="cellIs" dxfId="133" priority="131" stopIfTrue="1" operator="greaterThan">
      <formula>0</formula>
    </cfRule>
  </conditionalFormatting>
  <conditionalFormatting sqref="J95:L95">
    <cfRule type="cellIs" dxfId="132" priority="130" stopIfTrue="1" operator="greaterThan">
      <formula>0</formula>
    </cfRule>
  </conditionalFormatting>
  <conditionalFormatting sqref="J96:L96">
    <cfRule type="cellIs" dxfId="131" priority="129" stopIfTrue="1" operator="greaterThan">
      <formula>0</formula>
    </cfRule>
  </conditionalFormatting>
  <conditionalFormatting sqref="J97:L97">
    <cfRule type="cellIs" dxfId="130" priority="128" stopIfTrue="1" operator="greaterThan">
      <formula>0</formula>
    </cfRule>
  </conditionalFormatting>
  <conditionalFormatting sqref="J98:L98">
    <cfRule type="cellIs" dxfId="129" priority="127" stopIfTrue="1" operator="greaterThan">
      <formula>0</formula>
    </cfRule>
  </conditionalFormatting>
  <conditionalFormatting sqref="J99:L99">
    <cfRule type="cellIs" dxfId="128" priority="126" stopIfTrue="1" operator="greaterThan">
      <formula>0</formula>
    </cfRule>
  </conditionalFormatting>
  <conditionalFormatting sqref="J100:L100">
    <cfRule type="cellIs" dxfId="127" priority="125" stopIfTrue="1" operator="greaterThan">
      <formula>0</formula>
    </cfRule>
  </conditionalFormatting>
  <conditionalFormatting sqref="J101:L101">
    <cfRule type="cellIs" dxfId="126" priority="124" stopIfTrue="1" operator="greaterThan">
      <formula>0</formula>
    </cfRule>
  </conditionalFormatting>
  <conditionalFormatting sqref="J102:L102">
    <cfRule type="cellIs" dxfId="125" priority="123" stopIfTrue="1" operator="greaterThan">
      <formula>0</formula>
    </cfRule>
  </conditionalFormatting>
  <conditionalFormatting sqref="J103:L103">
    <cfRule type="cellIs" dxfId="124" priority="122" stopIfTrue="1" operator="greaterThan">
      <formula>0</formula>
    </cfRule>
  </conditionalFormatting>
  <conditionalFormatting sqref="J104:L104">
    <cfRule type="cellIs" dxfId="123" priority="121" stopIfTrue="1" operator="greaterThan">
      <formula>0</formula>
    </cfRule>
  </conditionalFormatting>
  <conditionalFormatting sqref="J105:L105">
    <cfRule type="cellIs" dxfId="122" priority="120" stopIfTrue="1" operator="greaterThan">
      <formula>0</formula>
    </cfRule>
  </conditionalFormatting>
  <conditionalFormatting sqref="J106:L106">
    <cfRule type="cellIs" dxfId="121" priority="119" stopIfTrue="1" operator="greaterThan">
      <formula>0</formula>
    </cfRule>
  </conditionalFormatting>
  <conditionalFormatting sqref="J107:L107">
    <cfRule type="cellIs" dxfId="120" priority="118" stopIfTrue="1" operator="greaterThan">
      <formula>0</formula>
    </cfRule>
  </conditionalFormatting>
  <conditionalFormatting sqref="J108:L108">
    <cfRule type="cellIs" dxfId="119" priority="117" stopIfTrue="1" operator="greaterThan">
      <formula>0</formula>
    </cfRule>
  </conditionalFormatting>
  <conditionalFormatting sqref="J109:L109">
    <cfRule type="cellIs" dxfId="118" priority="116" stopIfTrue="1" operator="greaterThan">
      <formula>0</formula>
    </cfRule>
  </conditionalFormatting>
  <conditionalFormatting sqref="J110:L110">
    <cfRule type="cellIs" dxfId="117" priority="115" stopIfTrue="1" operator="greaterThan">
      <formula>0</formula>
    </cfRule>
  </conditionalFormatting>
  <conditionalFormatting sqref="J111:L111">
    <cfRule type="cellIs" dxfId="116" priority="114" stopIfTrue="1" operator="greaterThan">
      <formula>0</formula>
    </cfRule>
  </conditionalFormatting>
  <conditionalFormatting sqref="J112:L112">
    <cfRule type="cellIs" dxfId="115" priority="113" stopIfTrue="1" operator="greaterThan">
      <formula>0</formula>
    </cfRule>
  </conditionalFormatting>
  <conditionalFormatting sqref="J113:L113">
    <cfRule type="cellIs" dxfId="114" priority="112" stopIfTrue="1" operator="greaterThan">
      <formula>0</formula>
    </cfRule>
  </conditionalFormatting>
  <conditionalFormatting sqref="J114:L114">
    <cfRule type="cellIs" dxfId="113" priority="111" stopIfTrue="1" operator="greaterThan">
      <formula>0</formula>
    </cfRule>
  </conditionalFormatting>
  <conditionalFormatting sqref="J115:L115">
    <cfRule type="cellIs" dxfId="112" priority="110" stopIfTrue="1" operator="greaterThan">
      <formula>0</formula>
    </cfRule>
  </conditionalFormatting>
  <conditionalFormatting sqref="J116:L116">
    <cfRule type="cellIs" dxfId="111" priority="109" stopIfTrue="1" operator="greaterThan">
      <formula>0</formula>
    </cfRule>
  </conditionalFormatting>
  <conditionalFormatting sqref="J117:L117">
    <cfRule type="cellIs" dxfId="110" priority="108" stopIfTrue="1" operator="greaterThan">
      <formula>0</formula>
    </cfRule>
  </conditionalFormatting>
  <conditionalFormatting sqref="J118:L118">
    <cfRule type="cellIs" dxfId="109" priority="107" stopIfTrue="1" operator="greaterThan">
      <formula>0</formula>
    </cfRule>
  </conditionalFormatting>
  <conditionalFormatting sqref="J119:L119">
    <cfRule type="cellIs" dxfId="108" priority="106" stopIfTrue="1" operator="greaterThan">
      <formula>0</formula>
    </cfRule>
  </conditionalFormatting>
  <conditionalFormatting sqref="J120:L120">
    <cfRule type="cellIs" dxfId="107" priority="105" stopIfTrue="1" operator="greaterThan">
      <formula>0</formula>
    </cfRule>
  </conditionalFormatting>
  <conditionalFormatting sqref="J121:L121">
    <cfRule type="cellIs" dxfId="106" priority="104" stopIfTrue="1" operator="greaterThan">
      <formula>0</formula>
    </cfRule>
  </conditionalFormatting>
  <conditionalFormatting sqref="J122:L122">
    <cfRule type="cellIs" dxfId="105" priority="103" stopIfTrue="1" operator="greaterThan">
      <formula>0</formula>
    </cfRule>
  </conditionalFormatting>
  <conditionalFormatting sqref="J123:L123">
    <cfRule type="cellIs" dxfId="104" priority="102" stopIfTrue="1" operator="greaterThan">
      <formula>0</formula>
    </cfRule>
  </conditionalFormatting>
  <conditionalFormatting sqref="J124:L124">
    <cfRule type="cellIs" dxfId="103" priority="101" stopIfTrue="1" operator="greaterThan">
      <formula>0</formula>
    </cfRule>
  </conditionalFormatting>
  <conditionalFormatting sqref="J125:L125">
    <cfRule type="cellIs" dxfId="102" priority="100" stopIfTrue="1" operator="greaterThan">
      <formula>0</formula>
    </cfRule>
  </conditionalFormatting>
  <conditionalFormatting sqref="J126:L126">
    <cfRule type="cellIs" dxfId="101" priority="99" stopIfTrue="1" operator="greaterThan">
      <formula>0</formula>
    </cfRule>
  </conditionalFormatting>
  <conditionalFormatting sqref="J127:L127">
    <cfRule type="cellIs" dxfId="100" priority="98" stopIfTrue="1" operator="greaterThan">
      <formula>0</formula>
    </cfRule>
  </conditionalFormatting>
  <conditionalFormatting sqref="J128:L128">
    <cfRule type="cellIs" dxfId="99" priority="97" stopIfTrue="1" operator="greaterThan">
      <formula>0</formula>
    </cfRule>
  </conditionalFormatting>
  <conditionalFormatting sqref="J129:L129">
    <cfRule type="cellIs" dxfId="98" priority="96" stopIfTrue="1" operator="greaterThan">
      <formula>0</formula>
    </cfRule>
  </conditionalFormatting>
  <conditionalFormatting sqref="J130:L130">
    <cfRule type="cellIs" dxfId="97" priority="95" stopIfTrue="1" operator="greaterThan">
      <formula>0</formula>
    </cfRule>
  </conditionalFormatting>
  <conditionalFormatting sqref="J131:L131">
    <cfRule type="cellIs" dxfId="96" priority="94" stopIfTrue="1" operator="greaterThan">
      <formula>0</formula>
    </cfRule>
  </conditionalFormatting>
  <conditionalFormatting sqref="J132:L132">
    <cfRule type="cellIs" dxfId="95" priority="93" stopIfTrue="1" operator="greaterThan">
      <formula>0</formula>
    </cfRule>
  </conditionalFormatting>
  <conditionalFormatting sqref="J133:L133">
    <cfRule type="cellIs" dxfId="94" priority="92" stopIfTrue="1" operator="greaterThan">
      <formula>0</formula>
    </cfRule>
  </conditionalFormatting>
  <conditionalFormatting sqref="J134:L134">
    <cfRule type="cellIs" dxfId="93" priority="91" stopIfTrue="1" operator="greaterThan">
      <formula>0</formula>
    </cfRule>
  </conditionalFormatting>
  <conditionalFormatting sqref="J135:L135">
    <cfRule type="cellIs" dxfId="92" priority="90" stopIfTrue="1" operator="greaterThan">
      <formula>0</formula>
    </cfRule>
  </conditionalFormatting>
  <conditionalFormatting sqref="J136:L136">
    <cfRule type="cellIs" dxfId="91" priority="89" stopIfTrue="1" operator="greaterThan">
      <formula>0</formula>
    </cfRule>
  </conditionalFormatting>
  <conditionalFormatting sqref="J137:L137">
    <cfRule type="cellIs" dxfId="90" priority="88" stopIfTrue="1" operator="greaterThan">
      <formula>0</formula>
    </cfRule>
  </conditionalFormatting>
  <conditionalFormatting sqref="J138:L138">
    <cfRule type="cellIs" dxfId="89" priority="87" stopIfTrue="1" operator="greaterThan">
      <formula>0</formula>
    </cfRule>
  </conditionalFormatting>
  <conditionalFormatting sqref="J139:L139">
    <cfRule type="cellIs" dxfId="88" priority="86" stopIfTrue="1" operator="greaterThan">
      <formula>0</formula>
    </cfRule>
  </conditionalFormatting>
  <conditionalFormatting sqref="J140:L140">
    <cfRule type="cellIs" dxfId="87" priority="85" stopIfTrue="1" operator="greaterThan">
      <formula>0</formula>
    </cfRule>
  </conditionalFormatting>
  <conditionalFormatting sqref="J141:L141">
    <cfRule type="cellIs" dxfId="86" priority="84" stopIfTrue="1" operator="greaterThan">
      <formula>0</formula>
    </cfRule>
  </conditionalFormatting>
  <conditionalFormatting sqref="J142:L142">
    <cfRule type="cellIs" dxfId="85" priority="83" stopIfTrue="1" operator="greaterThan">
      <formula>0</formula>
    </cfRule>
  </conditionalFormatting>
  <conditionalFormatting sqref="J143:L143">
    <cfRule type="cellIs" dxfId="84" priority="82" stopIfTrue="1" operator="greaterThan">
      <formula>0</formula>
    </cfRule>
  </conditionalFormatting>
  <conditionalFormatting sqref="J144:L144">
    <cfRule type="cellIs" dxfId="83" priority="81" stopIfTrue="1" operator="greaterThan">
      <formula>0</formula>
    </cfRule>
  </conditionalFormatting>
  <conditionalFormatting sqref="J146:L146">
    <cfRule type="cellIs" dxfId="82" priority="80" stopIfTrue="1" operator="greaterThan">
      <formula>0</formula>
    </cfRule>
  </conditionalFormatting>
  <conditionalFormatting sqref="J147:L147">
    <cfRule type="cellIs" dxfId="81" priority="79" stopIfTrue="1" operator="greaterThan">
      <formula>0</formula>
    </cfRule>
  </conditionalFormatting>
  <conditionalFormatting sqref="J148:L148">
    <cfRule type="cellIs" dxfId="80" priority="78" stopIfTrue="1" operator="greaterThan">
      <formula>0</formula>
    </cfRule>
  </conditionalFormatting>
  <conditionalFormatting sqref="J149:L149">
    <cfRule type="cellIs" dxfId="79" priority="77" stopIfTrue="1" operator="greaterThan">
      <formula>0</formula>
    </cfRule>
  </conditionalFormatting>
  <conditionalFormatting sqref="J150:L150">
    <cfRule type="cellIs" dxfId="78" priority="76" stopIfTrue="1" operator="greaterThan">
      <formula>0</formula>
    </cfRule>
  </conditionalFormatting>
  <conditionalFormatting sqref="J151:L151">
    <cfRule type="cellIs" dxfId="77" priority="75" stopIfTrue="1" operator="greaterThan">
      <formula>0</formula>
    </cfRule>
  </conditionalFormatting>
  <conditionalFormatting sqref="J152:L152">
    <cfRule type="cellIs" dxfId="76" priority="74" stopIfTrue="1" operator="greaterThan">
      <formula>0</formula>
    </cfRule>
  </conditionalFormatting>
  <conditionalFormatting sqref="J153:L153">
    <cfRule type="cellIs" dxfId="75" priority="73" stopIfTrue="1" operator="greaterThan">
      <formula>0</formula>
    </cfRule>
  </conditionalFormatting>
  <conditionalFormatting sqref="J154:L154">
    <cfRule type="cellIs" dxfId="74" priority="72" stopIfTrue="1" operator="greaterThan">
      <formula>0</formula>
    </cfRule>
  </conditionalFormatting>
  <conditionalFormatting sqref="J155:L155">
    <cfRule type="cellIs" dxfId="73" priority="71" stopIfTrue="1" operator="greaterThan">
      <formula>0</formula>
    </cfRule>
  </conditionalFormatting>
  <conditionalFormatting sqref="J157:L157">
    <cfRule type="cellIs" dxfId="72" priority="70" stopIfTrue="1" operator="greaterThan">
      <formula>0</formula>
    </cfRule>
  </conditionalFormatting>
  <conditionalFormatting sqref="J158:L158">
    <cfRule type="cellIs" dxfId="71" priority="69" stopIfTrue="1" operator="greaterThan">
      <formula>0</formula>
    </cfRule>
  </conditionalFormatting>
  <conditionalFormatting sqref="J159:L159">
    <cfRule type="cellIs" dxfId="70" priority="68" stopIfTrue="1" operator="greaterThan">
      <formula>0</formula>
    </cfRule>
  </conditionalFormatting>
  <conditionalFormatting sqref="J160:L160">
    <cfRule type="cellIs" dxfId="69" priority="67" stopIfTrue="1" operator="greaterThan">
      <formula>0</formula>
    </cfRule>
  </conditionalFormatting>
  <conditionalFormatting sqref="J161:L161">
    <cfRule type="cellIs" dxfId="68" priority="66" stopIfTrue="1" operator="greaterThan">
      <formula>0</formula>
    </cfRule>
  </conditionalFormatting>
  <conditionalFormatting sqref="J162:L162">
    <cfRule type="cellIs" dxfId="67" priority="65" stopIfTrue="1" operator="greaterThan">
      <formula>0</formula>
    </cfRule>
  </conditionalFormatting>
  <conditionalFormatting sqref="J163:L163">
    <cfRule type="cellIs" dxfId="66" priority="64" stopIfTrue="1" operator="greaterThan">
      <formula>0</formula>
    </cfRule>
  </conditionalFormatting>
  <conditionalFormatting sqref="J164:L164">
    <cfRule type="cellIs" dxfId="65" priority="63" stopIfTrue="1" operator="greaterThan">
      <formula>0</formula>
    </cfRule>
  </conditionalFormatting>
  <conditionalFormatting sqref="J165:L165">
    <cfRule type="cellIs" dxfId="64" priority="62" stopIfTrue="1" operator="greaterThan">
      <formula>0</formula>
    </cfRule>
  </conditionalFormatting>
  <conditionalFormatting sqref="J166:L166">
    <cfRule type="cellIs" dxfId="63" priority="61" stopIfTrue="1" operator="greaterThan">
      <formula>0</formula>
    </cfRule>
  </conditionalFormatting>
  <conditionalFormatting sqref="J167:L167">
    <cfRule type="cellIs" dxfId="62" priority="60" stopIfTrue="1" operator="greaterThan">
      <formula>0</formula>
    </cfRule>
  </conditionalFormatting>
  <conditionalFormatting sqref="J168:L168">
    <cfRule type="cellIs" dxfId="61" priority="59" stopIfTrue="1" operator="greaterThan">
      <formula>0</formula>
    </cfRule>
  </conditionalFormatting>
  <conditionalFormatting sqref="J169:L169">
    <cfRule type="cellIs" dxfId="60" priority="58" stopIfTrue="1" operator="greaterThan">
      <formula>0</formula>
    </cfRule>
  </conditionalFormatting>
  <conditionalFormatting sqref="J170:L170">
    <cfRule type="cellIs" dxfId="59" priority="57" stopIfTrue="1" operator="greaterThan">
      <formula>0</formula>
    </cfRule>
  </conditionalFormatting>
  <conditionalFormatting sqref="J171:L171">
    <cfRule type="cellIs" dxfId="58" priority="56" stopIfTrue="1" operator="greaterThan">
      <formula>0</formula>
    </cfRule>
  </conditionalFormatting>
  <conditionalFormatting sqref="J172:L172">
    <cfRule type="cellIs" dxfId="57" priority="55" stopIfTrue="1" operator="greaterThan">
      <formula>0</formula>
    </cfRule>
  </conditionalFormatting>
  <conditionalFormatting sqref="J173:L173">
    <cfRule type="cellIs" dxfId="56" priority="54" stopIfTrue="1" operator="greaterThan">
      <formula>0</formula>
    </cfRule>
  </conditionalFormatting>
  <conditionalFormatting sqref="J174:L174">
    <cfRule type="cellIs" dxfId="55" priority="53" stopIfTrue="1" operator="greaterThan">
      <formula>0</formula>
    </cfRule>
  </conditionalFormatting>
  <conditionalFormatting sqref="J175:L175">
    <cfRule type="cellIs" dxfId="54" priority="52" stopIfTrue="1" operator="greaterThan">
      <formula>0</formula>
    </cfRule>
  </conditionalFormatting>
  <conditionalFormatting sqref="J176:L176">
    <cfRule type="cellIs" dxfId="53" priority="51" stopIfTrue="1" operator="greaterThan">
      <formula>0</formula>
    </cfRule>
  </conditionalFormatting>
  <conditionalFormatting sqref="J177:L177">
    <cfRule type="cellIs" dxfId="52" priority="50" stopIfTrue="1" operator="greaterThan">
      <formula>0</formula>
    </cfRule>
  </conditionalFormatting>
  <conditionalFormatting sqref="J178:L178">
    <cfRule type="cellIs" dxfId="51" priority="49" stopIfTrue="1" operator="greaterThan">
      <formula>0</formula>
    </cfRule>
  </conditionalFormatting>
  <conditionalFormatting sqref="J179:L179">
    <cfRule type="cellIs" dxfId="50" priority="48" stopIfTrue="1" operator="greaterThan">
      <formula>0</formula>
    </cfRule>
  </conditionalFormatting>
  <conditionalFormatting sqref="J180:L180">
    <cfRule type="cellIs" dxfId="49" priority="47" stopIfTrue="1" operator="greaterThan">
      <formula>0</formula>
    </cfRule>
  </conditionalFormatting>
  <conditionalFormatting sqref="J181:L181">
    <cfRule type="cellIs" dxfId="48" priority="46" stopIfTrue="1" operator="greaterThan">
      <formula>0</formula>
    </cfRule>
  </conditionalFormatting>
  <conditionalFormatting sqref="J182:L182">
    <cfRule type="cellIs" dxfId="47" priority="45" stopIfTrue="1" operator="greaterThan">
      <formula>0</formula>
    </cfRule>
  </conditionalFormatting>
  <conditionalFormatting sqref="J183:L183">
    <cfRule type="cellIs" dxfId="46" priority="44" stopIfTrue="1" operator="greaterThan">
      <formula>0</formula>
    </cfRule>
  </conditionalFormatting>
  <conditionalFormatting sqref="J184:L184">
    <cfRule type="cellIs" dxfId="45" priority="43" stopIfTrue="1" operator="greaterThan">
      <formula>0</formula>
    </cfRule>
  </conditionalFormatting>
  <conditionalFormatting sqref="J185:L185">
    <cfRule type="cellIs" dxfId="44" priority="42" stopIfTrue="1" operator="greaterThan">
      <formula>0</formula>
    </cfRule>
  </conditionalFormatting>
  <conditionalFormatting sqref="J186:L186">
    <cfRule type="cellIs" dxfId="43" priority="41" stopIfTrue="1" operator="greaterThan">
      <formula>0</formula>
    </cfRule>
  </conditionalFormatting>
  <conditionalFormatting sqref="J187:L187">
    <cfRule type="cellIs" dxfId="42" priority="40" stopIfTrue="1" operator="greaterThan">
      <formula>0</formula>
    </cfRule>
  </conditionalFormatting>
  <conditionalFormatting sqref="J188:L188">
    <cfRule type="cellIs" dxfId="41" priority="39" stopIfTrue="1" operator="greaterThan">
      <formula>0</formula>
    </cfRule>
  </conditionalFormatting>
  <conditionalFormatting sqref="J189:L189">
    <cfRule type="cellIs" dxfId="40" priority="38" stopIfTrue="1" operator="greaterThan">
      <formula>0</formula>
    </cfRule>
  </conditionalFormatting>
  <conditionalFormatting sqref="J190:L190">
    <cfRule type="cellIs" dxfId="39" priority="37" stopIfTrue="1" operator="greaterThan">
      <formula>0</formula>
    </cfRule>
  </conditionalFormatting>
  <conditionalFormatting sqref="J191:L191">
    <cfRule type="cellIs" dxfId="38" priority="36" stopIfTrue="1" operator="greaterThan">
      <formula>0</formula>
    </cfRule>
  </conditionalFormatting>
  <conditionalFormatting sqref="J192:L192">
    <cfRule type="cellIs" dxfId="37" priority="35" stopIfTrue="1" operator="greaterThan">
      <formula>0</formula>
    </cfRule>
  </conditionalFormatting>
  <conditionalFormatting sqref="J193:L193">
    <cfRule type="cellIs" dxfId="36" priority="34" stopIfTrue="1" operator="greaterThan">
      <formula>0</formula>
    </cfRule>
  </conditionalFormatting>
  <conditionalFormatting sqref="J194:L194">
    <cfRule type="cellIs" dxfId="35" priority="33" stopIfTrue="1" operator="greaterThan">
      <formula>0</formula>
    </cfRule>
  </conditionalFormatting>
  <conditionalFormatting sqref="J195:L195">
    <cfRule type="cellIs" dxfId="34" priority="32" stopIfTrue="1" operator="greaterThan">
      <formula>0</formula>
    </cfRule>
  </conditionalFormatting>
  <conditionalFormatting sqref="J196:L196">
    <cfRule type="cellIs" dxfId="33" priority="31" stopIfTrue="1" operator="greaterThan">
      <formula>0</formula>
    </cfRule>
  </conditionalFormatting>
  <conditionalFormatting sqref="J197:L197">
    <cfRule type="cellIs" dxfId="32" priority="30" stopIfTrue="1" operator="greaterThan">
      <formula>0</formula>
    </cfRule>
  </conditionalFormatting>
  <conditionalFormatting sqref="J198:L198">
    <cfRule type="cellIs" dxfId="31" priority="29" stopIfTrue="1" operator="greaterThan">
      <formula>0</formula>
    </cfRule>
  </conditionalFormatting>
  <conditionalFormatting sqref="J200:L200">
    <cfRule type="cellIs" dxfId="30" priority="28" stopIfTrue="1" operator="greaterThan">
      <formula>0</formula>
    </cfRule>
  </conditionalFormatting>
  <conditionalFormatting sqref="J199:L199">
    <cfRule type="cellIs" dxfId="29" priority="27" stopIfTrue="1" operator="greaterThan">
      <formula>0</formula>
    </cfRule>
  </conditionalFormatting>
  <conditionalFormatting sqref="J201:L201">
    <cfRule type="cellIs" dxfId="28" priority="26" stopIfTrue="1" operator="greaterThan">
      <formula>0</formula>
    </cfRule>
  </conditionalFormatting>
  <conditionalFormatting sqref="J202:L202">
    <cfRule type="cellIs" dxfId="27" priority="25" stopIfTrue="1" operator="greaterThan">
      <formula>0</formula>
    </cfRule>
  </conditionalFormatting>
  <conditionalFormatting sqref="J203:L203">
    <cfRule type="cellIs" dxfId="26" priority="24" stopIfTrue="1" operator="greaterThan">
      <formula>0</formula>
    </cfRule>
  </conditionalFormatting>
  <conditionalFormatting sqref="J204:L204">
    <cfRule type="cellIs" dxfId="25" priority="23" stopIfTrue="1" operator="greaterThan">
      <formula>0</formula>
    </cfRule>
  </conditionalFormatting>
  <conditionalFormatting sqref="J205:L205">
    <cfRule type="cellIs" dxfId="24" priority="22" stopIfTrue="1" operator="greaterThan">
      <formula>0</formula>
    </cfRule>
  </conditionalFormatting>
  <conditionalFormatting sqref="J206:L206">
    <cfRule type="cellIs" dxfId="23" priority="21" stopIfTrue="1" operator="greaterThan">
      <formula>0</formula>
    </cfRule>
  </conditionalFormatting>
  <conditionalFormatting sqref="J207:L207">
    <cfRule type="cellIs" dxfId="22" priority="20" stopIfTrue="1" operator="greaterThan">
      <formula>0</formula>
    </cfRule>
  </conditionalFormatting>
  <conditionalFormatting sqref="J208:L208">
    <cfRule type="cellIs" dxfId="21" priority="19" stopIfTrue="1" operator="greaterThan">
      <formula>0</formula>
    </cfRule>
  </conditionalFormatting>
  <conditionalFormatting sqref="J209:L209">
    <cfRule type="cellIs" dxfId="20" priority="18" stopIfTrue="1" operator="greaterThan">
      <formula>0</formula>
    </cfRule>
  </conditionalFormatting>
  <conditionalFormatting sqref="J211:L211">
    <cfRule type="cellIs" dxfId="19" priority="17" stopIfTrue="1" operator="greaterThan">
      <formula>0</formula>
    </cfRule>
  </conditionalFormatting>
  <conditionalFormatting sqref="J211:L211">
    <cfRule type="cellIs" dxfId="18" priority="16" stopIfTrue="1" operator="greaterThan">
      <formula>0</formula>
    </cfRule>
  </conditionalFormatting>
  <conditionalFormatting sqref="J210:L210">
    <cfRule type="cellIs" dxfId="17" priority="15" stopIfTrue="1" operator="greaterThan">
      <formula>0</formula>
    </cfRule>
  </conditionalFormatting>
  <conditionalFormatting sqref="J212:L212">
    <cfRule type="cellIs" dxfId="16" priority="14" stopIfTrue="1" operator="greaterThan">
      <formula>0</formula>
    </cfRule>
  </conditionalFormatting>
  <conditionalFormatting sqref="J213:L213">
    <cfRule type="cellIs" dxfId="15" priority="13" stopIfTrue="1" operator="greaterThan">
      <formula>0</formula>
    </cfRule>
  </conditionalFormatting>
  <conditionalFormatting sqref="J214:L214">
    <cfRule type="cellIs" dxfId="14" priority="12" stopIfTrue="1" operator="greaterThan">
      <formula>0</formula>
    </cfRule>
  </conditionalFormatting>
  <conditionalFormatting sqref="J218:L218">
    <cfRule type="cellIs" dxfId="13" priority="11" stopIfTrue="1" operator="greaterThan">
      <formula>0</formula>
    </cfRule>
  </conditionalFormatting>
  <conditionalFormatting sqref="J219:L219">
    <cfRule type="cellIs" dxfId="12" priority="10" stopIfTrue="1" operator="greaterThan">
      <formula>0</formula>
    </cfRule>
  </conditionalFormatting>
  <conditionalFormatting sqref="J8:L8">
    <cfRule type="cellIs" dxfId="11" priority="9" stopIfTrue="1" operator="greaterThan">
      <formula>0</formula>
    </cfRule>
  </conditionalFormatting>
  <conditionalFormatting sqref="J9:L9">
    <cfRule type="cellIs" dxfId="10" priority="8" stopIfTrue="1" operator="greaterThan">
      <formula>0</formula>
    </cfRule>
  </conditionalFormatting>
  <conditionalFormatting sqref="J10:L10">
    <cfRule type="cellIs" dxfId="9" priority="7" stopIfTrue="1" operator="greaterThan">
      <formula>0</formula>
    </cfRule>
  </conditionalFormatting>
  <conditionalFormatting sqref="J11:L11">
    <cfRule type="cellIs" dxfId="8" priority="6" stopIfTrue="1" operator="greaterThan">
      <formula>0</formula>
    </cfRule>
  </conditionalFormatting>
  <conditionalFormatting sqref="J6:L6">
    <cfRule type="cellIs" dxfId="7" priority="5" stopIfTrue="1" operator="greaterThan">
      <formula>0</formula>
    </cfRule>
  </conditionalFormatting>
  <conditionalFormatting sqref="J7:L7">
    <cfRule type="cellIs" dxfId="6" priority="4" stopIfTrue="1" operator="greaterThan">
      <formula>0</formula>
    </cfRule>
  </conditionalFormatting>
  <conditionalFormatting sqref="J145:L145">
    <cfRule type="cellIs" dxfId="5" priority="3" stopIfTrue="1" operator="greaterThan">
      <formula>0</formula>
    </cfRule>
  </conditionalFormatting>
  <conditionalFormatting sqref="J156:L156">
    <cfRule type="cellIs" dxfId="4" priority="2" stopIfTrue="1" operator="greaterThan">
      <formula>0</formula>
    </cfRule>
  </conditionalFormatting>
  <conditionalFormatting sqref="J215:L217">
    <cfRule type="cellIs" dxfId="3" priority="1" stopIfTrue="1" operator="greaterThan">
      <formula>0</formula>
    </cfRule>
  </conditionalFormatting>
  <dataValidations count="2">
    <dataValidation allowBlank="1" showErrorMessage="1" sqref="H80:H119 H121:H219 F6:F219 H6:H8 H10:H78"/>
    <dataValidation showDropDown="1" sqref="N5:O5 O6:P219"/>
  </dataValidations>
  <pageMargins left="0.19685039370078741" right="0" top="0.35433070866141736" bottom="0.27559055118110237" header="0.19685039370078741" footer="0.15748031496062992"/>
  <pageSetup paperSize="9" scale="25" fitToHeight="14" orientation="landscape" r:id="rId1"/>
  <headerFooter scaleWithDoc="0" alignWithMargins="0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R232"/>
  <sheetViews>
    <sheetView view="pageBreakPreview" topLeftCell="A196" zoomScale="75" zoomScaleNormal="70" zoomScaleSheetLayoutView="75" workbookViewId="0">
      <selection activeCell="B120" sqref="B120:K122"/>
    </sheetView>
  </sheetViews>
  <sheetFormatPr defaultRowHeight="15"/>
  <cols>
    <col min="1" max="1" width="7.42578125" style="289" customWidth="1"/>
    <col min="2" max="2" width="50.42578125" style="279" customWidth="1"/>
    <col min="3" max="3" width="10.140625" style="279" customWidth="1"/>
    <col min="4" max="4" width="9.85546875" style="290" customWidth="1"/>
    <col min="5" max="7" width="9.140625" style="290"/>
    <col min="8" max="8" width="9.140625" customWidth="1"/>
    <col min="9" max="9" width="14.7109375" customWidth="1"/>
    <col min="10" max="10" width="9.140625" customWidth="1"/>
    <col min="11" max="11" width="10.5703125" customWidth="1"/>
    <col min="12" max="12" width="16.42578125" customWidth="1"/>
    <col min="13" max="13" width="17.7109375" customWidth="1"/>
    <col min="15" max="15" width="12.140625" customWidth="1"/>
    <col min="16" max="16" width="15.42578125" customWidth="1"/>
    <col min="17" max="17" width="16.140625" customWidth="1"/>
    <col min="18" max="18" width="11" customWidth="1"/>
  </cols>
  <sheetData>
    <row r="1" spans="1:18" ht="20.25">
      <c r="A1" s="278" t="s">
        <v>1059</v>
      </c>
      <c r="E1" s="468">
        <v>41820</v>
      </c>
      <c r="F1" s="468"/>
    </row>
    <row r="2" spans="1:18" ht="38.25">
      <c r="A2" s="280" t="s">
        <v>1060</v>
      </c>
      <c r="B2" s="280" t="s">
        <v>1061</v>
      </c>
      <c r="C2" s="280" t="s">
        <v>1253</v>
      </c>
      <c r="D2" s="280" t="s">
        <v>1181</v>
      </c>
      <c r="E2" s="280" t="s">
        <v>206</v>
      </c>
      <c r="F2" s="280" t="s">
        <v>1182</v>
      </c>
      <c r="G2" s="280" t="s">
        <v>1183</v>
      </c>
      <c r="H2" s="295" t="s">
        <v>1191</v>
      </c>
      <c r="I2" s="280" t="s">
        <v>206</v>
      </c>
      <c r="J2" s="280" t="s">
        <v>1182</v>
      </c>
      <c r="K2" s="280" t="s">
        <v>1183</v>
      </c>
      <c r="L2" s="296" t="s">
        <v>1192</v>
      </c>
      <c r="M2" s="295" t="s">
        <v>1193</v>
      </c>
      <c r="N2" s="280" t="s">
        <v>1194</v>
      </c>
      <c r="O2" s="295" t="s">
        <v>1195</v>
      </c>
      <c r="P2" s="295" t="s">
        <v>1196</v>
      </c>
      <c r="Q2" s="297" t="s">
        <v>1197</v>
      </c>
      <c r="R2" s="298" t="s">
        <v>1198</v>
      </c>
    </row>
    <row r="3" spans="1:18">
      <c r="A3" s="281">
        <v>1</v>
      </c>
      <c r="B3" s="282" t="s">
        <v>905</v>
      </c>
      <c r="C3" s="281" t="s">
        <v>1254</v>
      </c>
      <c r="D3" s="293">
        <f>SUMIF('TRIP-WR-II'!$C$6:$C$219,B3,'TRIP-WR-II'!$J$6:$J$219)</f>
        <v>0</v>
      </c>
      <c r="E3" s="293">
        <f>SUMIF('TRIP-WR-II'!$C$6:$C$219,B3,'TRIP-WR-II'!$K$6:$K$219)</f>
        <v>0</v>
      </c>
      <c r="F3" s="293">
        <f>SUMIF('TRIP-WR-II'!$C$6:$C$219,B3,'TRIP-WR-II'!$L$6:$L$219)</f>
        <v>0</v>
      </c>
      <c r="G3" s="293">
        <f>SUMIF('TRIP-WR-II'!$C$6:$C$219,B3,'TRIP-WR-II'!$M$6:$M$219)</f>
        <v>0.40694444444444439</v>
      </c>
      <c r="H3" s="299">
        <f>INT(D3)*24+HOUR(D3)+ROUND(MINUTE(D3)/60,2)</f>
        <v>0</v>
      </c>
      <c r="I3" s="299">
        <f>INT(E3)*24+HOUR(E3)+ROUND(MINUTE(E3)/60,2)</f>
        <v>0</v>
      </c>
      <c r="J3" s="299">
        <f>INT(F3)*24+HOUR(F3)+ROUND(MINUTE(F3)/60,2)</f>
        <v>0</v>
      </c>
      <c r="K3" s="299">
        <f>INT(G3)*24+HOUR(G3)+ROUND(MINUTE(G3)/60,2)</f>
        <v>9.77</v>
      </c>
      <c r="L3" s="300">
        <f>24*DAY($E$1)-(I3+J3)</f>
        <v>720</v>
      </c>
      <c r="M3" s="301">
        <v>79</v>
      </c>
      <c r="N3" s="301">
        <v>515</v>
      </c>
      <c r="O3" s="302">
        <f>M3*N3</f>
        <v>40685</v>
      </c>
      <c r="P3" s="302">
        <f>O3*(L3-H3)</f>
        <v>29293200</v>
      </c>
      <c r="Q3" s="302">
        <f>O3*L3</f>
        <v>29293200</v>
      </c>
      <c r="R3" s="303">
        <f>P3/Q3</f>
        <v>1</v>
      </c>
    </row>
    <row r="4" spans="1:18">
      <c r="A4" s="281">
        <v>2</v>
      </c>
      <c r="B4" s="282" t="s">
        <v>1062</v>
      </c>
      <c r="C4" s="281" t="s">
        <v>1254</v>
      </c>
      <c r="D4" s="293">
        <f>SUMIF('TRIP-WR-II'!$C$6:$C$219,B4,'TRIP-WR-II'!$J$6:$J$219)</f>
        <v>0</v>
      </c>
      <c r="E4" s="293">
        <f>SUMIF('TRIP-WR-II'!$C$6:$C$219,B4,'TRIP-WR-II'!$K$6:$K$219)</f>
        <v>0</v>
      </c>
      <c r="F4" s="293">
        <f>SUMIF('TRIP-WR-II'!$C$6:$C$219,B4,'TRIP-WR-II'!$L$6:$L$219)</f>
        <v>0</v>
      </c>
      <c r="G4" s="293">
        <f>SUMIF('TRIP-WR-II'!$C$6:$C$219,B4,'TRIP-WR-II'!$M$6:$M$219)</f>
        <v>0</v>
      </c>
      <c r="H4" s="299">
        <f t="shared" ref="H4:H67" si="0">INT(D4)*24+HOUR(D4)+ROUND(MINUTE(D4)/60,2)</f>
        <v>0</v>
      </c>
      <c r="I4" s="299">
        <f t="shared" ref="I4:I67" si="1">INT(E4)*24+HOUR(E4)+ROUND(MINUTE(E4)/60,2)</f>
        <v>0</v>
      </c>
      <c r="J4" s="299">
        <f t="shared" ref="J4:J67" si="2">INT(F4)*24+HOUR(F4)+ROUND(MINUTE(F4)/60,2)</f>
        <v>0</v>
      </c>
      <c r="K4" s="299">
        <f t="shared" ref="K4:K67" si="3">INT(G4)*24+HOUR(G4)+ROUND(MINUTE(G4)/60,2)</f>
        <v>0</v>
      </c>
      <c r="L4" s="300">
        <f t="shared" ref="L4:L67" si="4">24*DAY($E$1)-(I4+J4)</f>
        <v>720</v>
      </c>
      <c r="M4" s="301">
        <v>207</v>
      </c>
      <c r="N4" s="301">
        <v>236.27737729541258</v>
      </c>
      <c r="O4" s="302">
        <f t="shared" ref="O4:O67" si="5">M4*N4</f>
        <v>48909.4171001504</v>
      </c>
      <c r="P4" s="302">
        <f t="shared" ref="P4:P67" si="6">O4*(L4-H4)</f>
        <v>35214780.312108286</v>
      </c>
      <c r="Q4" s="302">
        <f t="shared" ref="Q4:Q67" si="7">O4*L4</f>
        <v>35214780.312108286</v>
      </c>
      <c r="R4" s="303">
        <f t="shared" ref="R4:R67" si="8">P4/Q4</f>
        <v>1</v>
      </c>
    </row>
    <row r="5" spans="1:18">
      <c r="A5" s="281">
        <v>3</v>
      </c>
      <c r="B5" s="283" t="s">
        <v>1063</v>
      </c>
      <c r="C5" s="281" t="s">
        <v>1254</v>
      </c>
      <c r="D5" s="293">
        <f>SUMIF('TRIP-WR-II'!$C$6:$C$219,B5,'TRIP-WR-II'!$J$6:$J$219)</f>
        <v>0</v>
      </c>
      <c r="E5" s="293">
        <f>SUMIF('TRIP-WR-II'!$C$6:$C$219,B5,'TRIP-WR-II'!$K$6:$K$219)</f>
        <v>0</v>
      </c>
      <c r="F5" s="293">
        <f>SUMIF('TRIP-WR-II'!$C$6:$C$219,B5,'TRIP-WR-II'!$L$6:$L$219)</f>
        <v>0</v>
      </c>
      <c r="G5" s="293">
        <f>SUMIF('TRIP-WR-II'!$C$6:$C$219,B5,'TRIP-WR-II'!$M$6:$M$219)</f>
        <v>0</v>
      </c>
      <c r="H5" s="299">
        <f t="shared" si="0"/>
        <v>0</v>
      </c>
      <c r="I5" s="299">
        <f t="shared" si="1"/>
        <v>0</v>
      </c>
      <c r="J5" s="299">
        <f t="shared" si="2"/>
        <v>0</v>
      </c>
      <c r="K5" s="299">
        <f t="shared" si="3"/>
        <v>0</v>
      </c>
      <c r="L5" s="300">
        <f t="shared" si="4"/>
        <v>720</v>
      </c>
      <c r="M5" s="301">
        <v>214</v>
      </c>
      <c r="N5" s="301">
        <v>250.35268391475685</v>
      </c>
      <c r="O5" s="302">
        <f t="shared" si="5"/>
        <v>53575.474357757965</v>
      </c>
      <c r="P5" s="302">
        <f t="shared" si="6"/>
        <v>38574341.537585735</v>
      </c>
      <c r="Q5" s="302">
        <f t="shared" si="7"/>
        <v>38574341.537585735</v>
      </c>
      <c r="R5" s="303">
        <f t="shared" si="8"/>
        <v>1</v>
      </c>
    </row>
    <row r="6" spans="1:18">
      <c r="A6" s="281">
        <v>4</v>
      </c>
      <c r="B6" s="282" t="s">
        <v>420</v>
      </c>
      <c r="C6" s="281" t="s">
        <v>1254</v>
      </c>
      <c r="D6" s="293">
        <f>SUMIF('TRIP-WR-II'!$C$6:$C$219,B6,'TRIP-WR-II'!$J$6:$J$219)</f>
        <v>0</v>
      </c>
      <c r="E6" s="293">
        <f>SUMIF('TRIP-WR-II'!$C$6:$C$219,B6,'TRIP-WR-II'!$K$6:$K$219)</f>
        <v>0</v>
      </c>
      <c r="F6" s="293">
        <f>SUMIF('TRIP-WR-II'!$C$6:$C$219,B6,'TRIP-WR-II'!$L$6:$L$219)</f>
        <v>0</v>
      </c>
      <c r="G6" s="293">
        <f>SUMIF('TRIP-WR-II'!$C$6:$C$219,B6,'TRIP-WR-II'!$M$6:$M$219)</f>
        <v>0</v>
      </c>
      <c r="H6" s="299">
        <f t="shared" si="0"/>
        <v>0</v>
      </c>
      <c r="I6" s="299">
        <f t="shared" si="1"/>
        <v>0</v>
      </c>
      <c r="J6" s="299">
        <f t="shared" si="2"/>
        <v>0</v>
      </c>
      <c r="K6" s="299">
        <f t="shared" si="3"/>
        <v>0</v>
      </c>
      <c r="L6" s="300">
        <f t="shared" si="4"/>
        <v>720</v>
      </c>
      <c r="M6" s="301">
        <v>289</v>
      </c>
      <c r="N6" s="301">
        <v>339.47159630391951</v>
      </c>
      <c r="O6" s="302">
        <f t="shared" si="5"/>
        <v>98107.291331832734</v>
      </c>
      <c r="P6" s="302">
        <f t="shared" si="6"/>
        <v>70637249.758919567</v>
      </c>
      <c r="Q6" s="302">
        <f t="shared" si="7"/>
        <v>70637249.758919567</v>
      </c>
      <c r="R6" s="303">
        <f t="shared" si="8"/>
        <v>1</v>
      </c>
    </row>
    <row r="7" spans="1:18">
      <c r="A7" s="281">
        <v>5</v>
      </c>
      <c r="B7" s="282" t="s">
        <v>320</v>
      </c>
      <c r="C7" s="281" t="s">
        <v>1254</v>
      </c>
      <c r="D7" s="293">
        <f>SUMIF('TRIP-WR-II'!$C$6:$C$219,B7,'TRIP-WR-II'!$J$6:$J$219)</f>
        <v>3.4722222222222099E-2</v>
      </c>
      <c r="E7" s="293">
        <f>SUMIF('TRIP-WR-II'!$C$6:$C$219,B7,'TRIP-WR-II'!$K$6:$K$219)</f>
        <v>0</v>
      </c>
      <c r="F7" s="293">
        <f>SUMIF('TRIP-WR-II'!$C$6:$C$219,B7,'TRIP-WR-II'!$L$6:$L$219)</f>
        <v>0</v>
      </c>
      <c r="G7" s="293">
        <f>SUMIF('TRIP-WR-II'!$C$6:$C$219,B7,'TRIP-WR-II'!$M$6:$M$219)</f>
        <v>0</v>
      </c>
      <c r="H7" s="299">
        <f t="shared" si="0"/>
        <v>0.83</v>
      </c>
      <c r="I7" s="299">
        <f t="shared" si="1"/>
        <v>0</v>
      </c>
      <c r="J7" s="299">
        <f t="shared" si="2"/>
        <v>0</v>
      </c>
      <c r="K7" s="299">
        <f t="shared" si="3"/>
        <v>0</v>
      </c>
      <c r="L7" s="300">
        <f t="shared" si="4"/>
        <v>720</v>
      </c>
      <c r="M7" s="301">
        <v>273</v>
      </c>
      <c r="N7" s="301">
        <v>326.26782183633685</v>
      </c>
      <c r="O7" s="302">
        <f t="shared" si="5"/>
        <v>89071.115361319957</v>
      </c>
      <c r="P7" s="302">
        <f t="shared" si="6"/>
        <v>64057274.034400471</v>
      </c>
      <c r="Q7" s="302">
        <f t="shared" si="7"/>
        <v>64131203.06015037</v>
      </c>
      <c r="R7" s="303">
        <f t="shared" si="8"/>
        <v>0.99884722222222211</v>
      </c>
    </row>
    <row r="8" spans="1:18">
      <c r="A8" s="281">
        <v>6</v>
      </c>
      <c r="B8" s="282" t="s">
        <v>662</v>
      </c>
      <c r="C8" s="281" t="s">
        <v>1254</v>
      </c>
      <c r="D8" s="293">
        <f>SUMIF('TRIP-WR-II'!$C$6:$C$219,B8,'TRIP-WR-II'!$J$6:$J$219)</f>
        <v>1.1805555555555403E-2</v>
      </c>
      <c r="E8" s="293">
        <f>SUMIF('TRIP-WR-II'!$C$6:$C$219,B8,'TRIP-WR-II'!$K$6:$K$219)</f>
        <v>0.18611111111111123</v>
      </c>
      <c r="F8" s="293">
        <f>SUMIF('TRIP-WR-II'!$C$6:$C$219,B8,'TRIP-WR-II'!$L$6:$L$219)</f>
        <v>0</v>
      </c>
      <c r="G8" s="293">
        <f>SUMIF('TRIP-WR-II'!$C$6:$C$219,B8,'TRIP-WR-II'!$M$6:$M$219)</f>
        <v>0</v>
      </c>
      <c r="H8" s="299">
        <f t="shared" si="0"/>
        <v>0.28000000000000003</v>
      </c>
      <c r="I8" s="299">
        <f t="shared" si="1"/>
        <v>4.47</v>
      </c>
      <c r="J8" s="299">
        <f t="shared" si="2"/>
        <v>0</v>
      </c>
      <c r="K8" s="299">
        <f t="shared" si="3"/>
        <v>0</v>
      </c>
      <c r="L8" s="300">
        <f t="shared" si="4"/>
        <v>715.53</v>
      </c>
      <c r="M8" s="301">
        <v>360</v>
      </c>
      <c r="N8" s="301">
        <v>444.64499430878425</v>
      </c>
      <c r="O8" s="302">
        <f t="shared" si="5"/>
        <v>160072.19795116232</v>
      </c>
      <c r="P8" s="302">
        <f t="shared" si="6"/>
        <v>114491639.58456884</v>
      </c>
      <c r="Q8" s="302">
        <f t="shared" si="7"/>
        <v>114536459.79999517</v>
      </c>
      <c r="R8" s="303">
        <f t="shared" si="8"/>
        <v>0.99960868167651951</v>
      </c>
    </row>
    <row r="9" spans="1:18">
      <c r="A9" s="281">
        <v>7</v>
      </c>
      <c r="B9" s="283" t="s">
        <v>666</v>
      </c>
      <c r="C9" s="281" t="s">
        <v>1254</v>
      </c>
      <c r="D9" s="293">
        <f>SUMIF('TRIP-WR-II'!$C$6:$C$219,B9,'TRIP-WR-II'!$J$6:$J$219)</f>
        <v>0</v>
      </c>
      <c r="E9" s="293">
        <f>SUMIF('TRIP-WR-II'!$C$6:$C$219,B9,'TRIP-WR-II'!$K$6:$K$219)</f>
        <v>0</v>
      </c>
      <c r="F9" s="293">
        <f>SUMIF('TRIP-WR-II'!$C$6:$C$219,B9,'TRIP-WR-II'!$L$6:$L$219)</f>
        <v>0</v>
      </c>
      <c r="G9" s="293">
        <f>SUMIF('TRIP-WR-II'!$C$6:$C$219,B9,'TRIP-WR-II'!$M$6:$M$219)</f>
        <v>0</v>
      </c>
      <c r="H9" s="299">
        <f t="shared" si="0"/>
        <v>0</v>
      </c>
      <c r="I9" s="299">
        <f t="shared" si="1"/>
        <v>0</v>
      </c>
      <c r="J9" s="299">
        <f t="shared" si="2"/>
        <v>0</v>
      </c>
      <c r="K9" s="299">
        <f t="shared" si="3"/>
        <v>0</v>
      </c>
      <c r="L9" s="300">
        <f t="shared" si="4"/>
        <v>720</v>
      </c>
      <c r="M9" s="301">
        <v>360</v>
      </c>
      <c r="N9" s="301">
        <v>444.64499430878425</v>
      </c>
      <c r="O9" s="302">
        <f t="shared" si="5"/>
        <v>160072.19795116232</v>
      </c>
      <c r="P9" s="302">
        <f t="shared" si="6"/>
        <v>115251982.52483687</v>
      </c>
      <c r="Q9" s="302">
        <f t="shared" si="7"/>
        <v>115251982.52483687</v>
      </c>
      <c r="R9" s="303">
        <f t="shared" si="8"/>
        <v>1</v>
      </c>
    </row>
    <row r="10" spans="1:18">
      <c r="A10" s="281">
        <v>8</v>
      </c>
      <c r="B10" s="283" t="s">
        <v>408</v>
      </c>
      <c r="C10" s="281" t="s">
        <v>1254</v>
      </c>
      <c r="D10" s="293">
        <f>SUMIF('TRIP-WR-II'!$C$6:$C$219,B10,'TRIP-WR-II'!$J$6:$J$219)</f>
        <v>0</v>
      </c>
      <c r="E10" s="293">
        <f>SUMIF('TRIP-WR-II'!$C$6:$C$219,B10,'TRIP-WR-II'!$K$6:$K$219)</f>
        <v>0</v>
      </c>
      <c r="F10" s="293">
        <f>SUMIF('TRIP-WR-II'!$C$6:$C$219,B10,'TRIP-WR-II'!$L$6:$L$219)</f>
        <v>0</v>
      </c>
      <c r="G10" s="293">
        <f>SUMIF('TRIP-WR-II'!$C$6:$C$219,B10,'TRIP-WR-II'!$M$6:$M$219)</f>
        <v>2.2625000000000002</v>
      </c>
      <c r="H10" s="299">
        <f t="shared" si="0"/>
        <v>0</v>
      </c>
      <c r="I10" s="299">
        <f t="shared" si="1"/>
        <v>0</v>
      </c>
      <c r="J10" s="299">
        <f t="shared" si="2"/>
        <v>0</v>
      </c>
      <c r="K10" s="299">
        <f t="shared" si="3"/>
        <v>54.3</v>
      </c>
      <c r="L10" s="300">
        <f t="shared" si="4"/>
        <v>720</v>
      </c>
      <c r="M10" s="301">
        <v>232</v>
      </c>
      <c r="N10" s="301">
        <v>291.97403118488415</v>
      </c>
      <c r="O10" s="302">
        <f t="shared" si="5"/>
        <v>67737.975234893122</v>
      </c>
      <c r="P10" s="302">
        <f t="shared" si="6"/>
        <v>48771342.169123046</v>
      </c>
      <c r="Q10" s="302">
        <f t="shared" si="7"/>
        <v>48771342.169123046</v>
      </c>
      <c r="R10" s="303">
        <f t="shared" si="8"/>
        <v>1</v>
      </c>
    </row>
    <row r="11" spans="1:18">
      <c r="A11" s="281">
        <v>9</v>
      </c>
      <c r="B11" s="284" t="s">
        <v>409</v>
      </c>
      <c r="C11" s="281" t="s">
        <v>1254</v>
      </c>
      <c r="D11" s="293">
        <f>SUMIF('TRIP-WR-II'!$C$6:$C$219,B11,'TRIP-WR-II'!$J$6:$J$219)</f>
        <v>0</v>
      </c>
      <c r="E11" s="293">
        <f>SUMIF('TRIP-WR-II'!$C$6:$C$219,B11,'TRIP-WR-II'!$K$6:$K$219)</f>
        <v>0</v>
      </c>
      <c r="F11" s="293">
        <f>SUMIF('TRIP-WR-II'!$C$6:$C$219,B11,'TRIP-WR-II'!$L$6:$L$219)</f>
        <v>0</v>
      </c>
      <c r="G11" s="293">
        <f>SUMIF('TRIP-WR-II'!$C$6:$C$219,B11,'TRIP-WR-II'!$M$6:$M$219)</f>
        <v>2.2666666666666666</v>
      </c>
      <c r="H11" s="299">
        <f t="shared" si="0"/>
        <v>0</v>
      </c>
      <c r="I11" s="299">
        <f t="shared" si="1"/>
        <v>0</v>
      </c>
      <c r="J11" s="299">
        <f t="shared" si="2"/>
        <v>0</v>
      </c>
      <c r="K11" s="299">
        <f t="shared" si="3"/>
        <v>54.4</v>
      </c>
      <c r="L11" s="300">
        <f t="shared" si="4"/>
        <v>720</v>
      </c>
      <c r="M11" s="301">
        <v>232</v>
      </c>
      <c r="N11" s="301">
        <v>291.97403118488415</v>
      </c>
      <c r="O11" s="302">
        <f t="shared" si="5"/>
        <v>67737.975234893122</v>
      </c>
      <c r="P11" s="302">
        <f t="shared" si="6"/>
        <v>48771342.169123046</v>
      </c>
      <c r="Q11" s="302">
        <f t="shared" si="7"/>
        <v>48771342.169123046</v>
      </c>
      <c r="R11" s="303">
        <f t="shared" si="8"/>
        <v>1</v>
      </c>
    </row>
    <row r="12" spans="1:18">
      <c r="A12" s="281">
        <v>10</v>
      </c>
      <c r="B12" s="284" t="s">
        <v>705</v>
      </c>
      <c r="C12" s="281" t="s">
        <v>1254</v>
      </c>
      <c r="D12" s="293">
        <f>SUMIF('TRIP-WR-II'!$C$6:$C$219,B12,'TRIP-WR-II'!$J$6:$J$219)</f>
        <v>0</v>
      </c>
      <c r="E12" s="293">
        <f>SUMIF('TRIP-WR-II'!$C$6:$C$219,B12,'TRIP-WR-II'!$K$6:$K$219)</f>
        <v>0</v>
      </c>
      <c r="F12" s="293">
        <f>SUMIF('TRIP-WR-II'!$C$6:$C$219,B12,'TRIP-WR-II'!$L$6:$L$219)</f>
        <v>0</v>
      </c>
      <c r="G12" s="293">
        <f>SUMIF('TRIP-WR-II'!$C$6:$C$219,B12,'TRIP-WR-II'!$M$6:$M$219)</f>
        <v>2.4604166666666671</v>
      </c>
      <c r="H12" s="299">
        <f t="shared" si="0"/>
        <v>0</v>
      </c>
      <c r="I12" s="299">
        <f t="shared" si="1"/>
        <v>0</v>
      </c>
      <c r="J12" s="299">
        <f t="shared" si="2"/>
        <v>0</v>
      </c>
      <c r="K12" s="299">
        <f t="shared" si="3"/>
        <v>59.05</v>
      </c>
      <c r="L12" s="300">
        <f t="shared" si="4"/>
        <v>720</v>
      </c>
      <c r="M12" s="301">
        <v>157</v>
      </c>
      <c r="N12" s="301">
        <v>515</v>
      </c>
      <c r="O12" s="302">
        <f t="shared" si="5"/>
        <v>80855</v>
      </c>
      <c r="P12" s="302">
        <f t="shared" si="6"/>
        <v>58215600</v>
      </c>
      <c r="Q12" s="302">
        <f t="shared" si="7"/>
        <v>58215600</v>
      </c>
      <c r="R12" s="303">
        <f t="shared" si="8"/>
        <v>1</v>
      </c>
    </row>
    <row r="13" spans="1:18">
      <c r="A13" s="281">
        <v>11</v>
      </c>
      <c r="B13" s="283" t="s">
        <v>938</v>
      </c>
      <c r="C13" s="281" t="s">
        <v>1254</v>
      </c>
      <c r="D13" s="293">
        <f>SUMIF('TRIP-WR-II'!$C$6:$C$219,B13,'TRIP-WR-II'!$J$6:$J$219)</f>
        <v>0</v>
      </c>
      <c r="E13" s="293">
        <f>SUMIF('TRIP-WR-II'!$C$6:$C$219,B13,'TRIP-WR-II'!$K$6:$K$219)</f>
        <v>0</v>
      </c>
      <c r="F13" s="293">
        <f>SUMIF('TRIP-WR-II'!$C$6:$C$219,B13,'TRIP-WR-II'!$L$6:$L$219)</f>
        <v>0</v>
      </c>
      <c r="G13" s="293">
        <f>SUMIF('TRIP-WR-II'!$C$6:$C$219,B13,'TRIP-WR-II'!$M$6:$M$219)</f>
        <v>1.8680555555555551</v>
      </c>
      <c r="H13" s="299">
        <f t="shared" si="0"/>
        <v>0</v>
      </c>
      <c r="I13" s="299">
        <f t="shared" si="1"/>
        <v>0</v>
      </c>
      <c r="J13" s="299">
        <f t="shared" si="2"/>
        <v>0</v>
      </c>
      <c r="K13" s="299">
        <f t="shared" si="3"/>
        <v>44.83</v>
      </c>
      <c r="L13" s="300">
        <f t="shared" si="4"/>
        <v>720</v>
      </c>
      <c r="M13" s="301">
        <v>157</v>
      </c>
      <c r="N13" s="301">
        <v>515</v>
      </c>
      <c r="O13" s="302">
        <f t="shared" si="5"/>
        <v>80855</v>
      </c>
      <c r="P13" s="302">
        <f t="shared" si="6"/>
        <v>58215600</v>
      </c>
      <c r="Q13" s="302">
        <f t="shared" si="7"/>
        <v>58215600</v>
      </c>
      <c r="R13" s="303">
        <f t="shared" si="8"/>
        <v>1</v>
      </c>
    </row>
    <row r="14" spans="1:18">
      <c r="A14" s="281">
        <v>12</v>
      </c>
      <c r="B14" s="283" t="s">
        <v>714</v>
      </c>
      <c r="C14" s="281" t="s">
        <v>1254</v>
      </c>
      <c r="D14" s="293">
        <f>SUMIF('TRIP-WR-II'!$C$6:$C$219,B14,'TRIP-WR-II'!$J$6:$J$219)</f>
        <v>0</v>
      </c>
      <c r="E14" s="293">
        <f>SUMIF('TRIP-WR-II'!$C$6:$C$219,B14,'TRIP-WR-II'!$K$6:$K$219)</f>
        <v>0.3611111111111111</v>
      </c>
      <c r="F14" s="293">
        <f>SUMIF('TRIP-WR-II'!$C$6:$C$219,B14,'TRIP-WR-II'!$L$6:$L$219)</f>
        <v>0</v>
      </c>
      <c r="G14" s="293">
        <f>SUMIF('TRIP-WR-II'!$C$6:$C$219,B14,'TRIP-WR-II'!$M$6:$M$219)</f>
        <v>0</v>
      </c>
      <c r="H14" s="299">
        <f t="shared" si="0"/>
        <v>0</v>
      </c>
      <c r="I14" s="299">
        <f t="shared" si="1"/>
        <v>8.67</v>
      </c>
      <c r="J14" s="299">
        <f t="shared" si="2"/>
        <v>0</v>
      </c>
      <c r="K14" s="299">
        <f t="shared" si="3"/>
        <v>0</v>
      </c>
      <c r="L14" s="300">
        <f t="shared" si="4"/>
        <v>711.33</v>
      </c>
      <c r="M14" s="301">
        <v>21</v>
      </c>
      <c r="N14" s="301">
        <v>515</v>
      </c>
      <c r="O14" s="302">
        <f t="shared" si="5"/>
        <v>10815</v>
      </c>
      <c r="P14" s="302">
        <f t="shared" si="6"/>
        <v>7693033.9500000002</v>
      </c>
      <c r="Q14" s="302">
        <f t="shared" si="7"/>
        <v>7693033.9500000002</v>
      </c>
      <c r="R14" s="303">
        <f t="shared" si="8"/>
        <v>1</v>
      </c>
    </row>
    <row r="15" spans="1:18">
      <c r="A15" s="281">
        <v>13</v>
      </c>
      <c r="B15" s="283" t="s">
        <v>395</v>
      </c>
      <c r="C15" s="281" t="s">
        <v>1254</v>
      </c>
      <c r="D15" s="293">
        <f>SUMIF('TRIP-WR-II'!$C$6:$C$219,B15,'TRIP-WR-II'!$J$6:$J$219)</f>
        <v>0.22430555555555565</v>
      </c>
      <c r="E15" s="293">
        <f>SUMIF('TRIP-WR-II'!$C$6:$C$219,B15,'TRIP-WR-II'!$K$6:$K$219)</f>
        <v>3.819444444444442E-2</v>
      </c>
      <c r="F15" s="293">
        <f>SUMIF('TRIP-WR-II'!$C$6:$C$219,B15,'TRIP-WR-II'!$L$6:$L$219)</f>
        <v>0</v>
      </c>
      <c r="G15" s="293">
        <f>SUMIF('TRIP-WR-II'!$C$6:$C$219,B15,'TRIP-WR-II'!$M$6:$M$219)</f>
        <v>0</v>
      </c>
      <c r="H15" s="299">
        <f t="shared" si="0"/>
        <v>5.38</v>
      </c>
      <c r="I15" s="299">
        <f t="shared" si="1"/>
        <v>0.92</v>
      </c>
      <c r="J15" s="299">
        <f t="shared" si="2"/>
        <v>0</v>
      </c>
      <c r="K15" s="299">
        <f t="shared" si="3"/>
        <v>0</v>
      </c>
      <c r="L15" s="300">
        <f t="shared" si="4"/>
        <v>719.08</v>
      </c>
      <c r="M15" s="301">
        <v>376</v>
      </c>
      <c r="N15" s="301">
        <v>438.86036737699743</v>
      </c>
      <c r="O15" s="302">
        <f t="shared" si="5"/>
        <v>165011.49813375104</v>
      </c>
      <c r="P15" s="302">
        <f t="shared" si="6"/>
        <v>117768706.21805812</v>
      </c>
      <c r="Q15" s="302">
        <f t="shared" si="7"/>
        <v>118656468.07801771</v>
      </c>
      <c r="R15" s="303">
        <f t="shared" si="8"/>
        <v>0.99251821772264559</v>
      </c>
    </row>
    <row r="16" spans="1:18">
      <c r="A16" s="281">
        <v>14</v>
      </c>
      <c r="B16" s="283" t="s">
        <v>910</v>
      </c>
      <c r="C16" s="281" t="s">
        <v>1254</v>
      </c>
      <c r="D16" s="293">
        <f>SUMIF('TRIP-WR-II'!$C$6:$C$219,B16,'TRIP-WR-II'!$J$6:$J$219)</f>
        <v>0.25624999999999998</v>
      </c>
      <c r="E16" s="293">
        <f>SUMIF('TRIP-WR-II'!$C$6:$C$219,B16,'TRIP-WR-II'!$K$6:$K$219)</f>
        <v>0</v>
      </c>
      <c r="F16" s="293">
        <f>SUMIF('TRIP-WR-II'!$C$6:$C$219,B16,'TRIP-WR-II'!$L$6:$L$219)</f>
        <v>0</v>
      </c>
      <c r="G16" s="293">
        <f>SUMIF('TRIP-WR-II'!$C$6:$C$219,B16,'TRIP-WR-II'!$M$6:$M$219)</f>
        <v>0</v>
      </c>
      <c r="H16" s="299">
        <f t="shared" si="0"/>
        <v>6.15</v>
      </c>
      <c r="I16" s="299">
        <f t="shared" si="1"/>
        <v>0</v>
      </c>
      <c r="J16" s="299">
        <f t="shared" si="2"/>
        <v>0</v>
      </c>
      <c r="K16" s="299">
        <f t="shared" si="3"/>
        <v>0</v>
      </c>
      <c r="L16" s="300">
        <f t="shared" si="4"/>
        <v>720</v>
      </c>
      <c r="M16" s="301">
        <v>389</v>
      </c>
      <c r="N16" s="301">
        <v>353.30732045330677</v>
      </c>
      <c r="O16" s="302">
        <f t="shared" si="5"/>
        <v>137436.54765633633</v>
      </c>
      <c r="P16" s="302">
        <f t="shared" si="6"/>
        <v>98109079.54447569</v>
      </c>
      <c r="Q16" s="302">
        <f t="shared" si="7"/>
        <v>98954314.312562168</v>
      </c>
      <c r="R16" s="303">
        <f t="shared" si="8"/>
        <v>0.99145833333333322</v>
      </c>
    </row>
    <row r="17" spans="1:18">
      <c r="A17" s="281">
        <v>15</v>
      </c>
      <c r="B17" s="282" t="s">
        <v>932</v>
      </c>
      <c r="C17" s="281" t="s">
        <v>1254</v>
      </c>
      <c r="D17" s="293">
        <f>SUMIF('TRIP-WR-II'!$C$6:$C$219,B17,'TRIP-WR-II'!$J$6:$J$219)</f>
        <v>0</v>
      </c>
      <c r="E17" s="293">
        <f>SUMIF('TRIP-WR-II'!$C$6:$C$219,B17,'TRIP-WR-II'!$K$6:$K$219)</f>
        <v>0</v>
      </c>
      <c r="F17" s="293">
        <f>SUMIF('TRIP-WR-II'!$C$6:$C$219,B17,'TRIP-WR-II'!$L$6:$L$219)</f>
        <v>0</v>
      </c>
      <c r="G17" s="293">
        <f>SUMIF('TRIP-WR-II'!$C$6:$C$219,B17,'TRIP-WR-II'!$M$6:$M$219)</f>
        <v>0.9965277777777779</v>
      </c>
      <c r="H17" s="299">
        <f t="shared" si="0"/>
        <v>0</v>
      </c>
      <c r="I17" s="299">
        <f t="shared" si="1"/>
        <v>0</v>
      </c>
      <c r="J17" s="299">
        <f t="shared" si="2"/>
        <v>0</v>
      </c>
      <c r="K17" s="299">
        <f t="shared" si="3"/>
        <v>23.92</v>
      </c>
      <c r="L17" s="300">
        <f t="shared" si="4"/>
        <v>720</v>
      </c>
      <c r="M17" s="301">
        <v>234</v>
      </c>
      <c r="N17" s="301">
        <v>282.82204091406828</v>
      </c>
      <c r="O17" s="302">
        <f t="shared" si="5"/>
        <v>66180.357573891975</v>
      </c>
      <c r="P17" s="302">
        <f t="shared" si="6"/>
        <v>47649857.453202225</v>
      </c>
      <c r="Q17" s="302">
        <f t="shared" si="7"/>
        <v>47649857.453202225</v>
      </c>
      <c r="R17" s="303">
        <f t="shared" si="8"/>
        <v>1</v>
      </c>
    </row>
    <row r="18" spans="1:18">
      <c r="A18" s="281">
        <v>16</v>
      </c>
      <c r="B18" s="282" t="s">
        <v>237</v>
      </c>
      <c r="C18" s="281" t="s">
        <v>1254</v>
      </c>
      <c r="D18" s="293">
        <f>SUMIF('TRIP-WR-II'!$C$6:$C$219,B18,'TRIP-WR-II'!$J$6:$J$219)</f>
        <v>0</v>
      </c>
      <c r="E18" s="293">
        <f>SUMIF('TRIP-WR-II'!$C$6:$C$219,B18,'TRIP-WR-II'!$K$6:$K$219)</f>
        <v>0</v>
      </c>
      <c r="F18" s="293">
        <f>SUMIF('TRIP-WR-II'!$C$6:$C$219,B18,'TRIP-WR-II'!$L$6:$L$219)</f>
        <v>0</v>
      </c>
      <c r="G18" s="293">
        <f>SUMIF('TRIP-WR-II'!$C$6:$C$219,B18,'TRIP-WR-II'!$M$6:$M$219)</f>
        <v>0.8979166666666667</v>
      </c>
      <c r="H18" s="299">
        <f t="shared" si="0"/>
        <v>0</v>
      </c>
      <c r="I18" s="299">
        <f t="shared" si="1"/>
        <v>0</v>
      </c>
      <c r="J18" s="299">
        <f t="shared" si="2"/>
        <v>0</v>
      </c>
      <c r="K18" s="299">
        <f t="shared" si="3"/>
        <v>21.55</v>
      </c>
      <c r="L18" s="300">
        <f t="shared" si="4"/>
        <v>720</v>
      </c>
      <c r="M18" s="301">
        <v>234</v>
      </c>
      <c r="N18" s="301">
        <v>282.82204091406828</v>
      </c>
      <c r="O18" s="302">
        <f t="shared" si="5"/>
        <v>66180.357573891975</v>
      </c>
      <c r="P18" s="302">
        <f t="shared" si="6"/>
        <v>47649857.453202225</v>
      </c>
      <c r="Q18" s="302">
        <f t="shared" si="7"/>
        <v>47649857.453202225</v>
      </c>
      <c r="R18" s="303">
        <f t="shared" si="8"/>
        <v>1</v>
      </c>
    </row>
    <row r="19" spans="1:18">
      <c r="A19" s="281">
        <v>17</v>
      </c>
      <c r="B19" s="282" t="s">
        <v>794</v>
      </c>
      <c r="C19" s="281" t="s">
        <v>1254</v>
      </c>
      <c r="D19" s="293">
        <f>SUMIF('TRIP-WR-II'!$C$6:$C$219,B19,'TRIP-WR-II'!$J$6:$J$219)</f>
        <v>0</v>
      </c>
      <c r="E19" s="293">
        <f>SUMIF('TRIP-WR-II'!$C$6:$C$219,B19,'TRIP-WR-II'!$K$6:$K$219)</f>
        <v>0</v>
      </c>
      <c r="F19" s="293">
        <f>SUMIF('TRIP-WR-II'!$C$6:$C$219,B19,'TRIP-WR-II'!$L$6:$L$219)</f>
        <v>0</v>
      </c>
      <c r="G19" s="293">
        <f>SUMIF('TRIP-WR-II'!$C$6:$C$219,B19,'TRIP-WR-II'!$M$6:$M$219)</f>
        <v>2.5090277777777779</v>
      </c>
      <c r="H19" s="299">
        <f t="shared" si="0"/>
        <v>0</v>
      </c>
      <c r="I19" s="299">
        <f t="shared" si="1"/>
        <v>0</v>
      </c>
      <c r="J19" s="299">
        <f t="shared" si="2"/>
        <v>0</v>
      </c>
      <c r="K19" s="299">
        <f t="shared" si="3"/>
        <v>60.22</v>
      </c>
      <c r="L19" s="300">
        <f t="shared" si="4"/>
        <v>720</v>
      </c>
      <c r="M19" s="301">
        <v>196.64</v>
      </c>
      <c r="N19" s="301">
        <v>393.71299339661368</v>
      </c>
      <c r="O19" s="302">
        <f t="shared" si="5"/>
        <v>77419.723021510115</v>
      </c>
      <c r="P19" s="302">
        <f t="shared" si="6"/>
        <v>55742200.575487286</v>
      </c>
      <c r="Q19" s="302">
        <f t="shared" si="7"/>
        <v>55742200.575487286</v>
      </c>
      <c r="R19" s="303">
        <f t="shared" si="8"/>
        <v>1</v>
      </c>
    </row>
    <row r="20" spans="1:18">
      <c r="A20" s="281">
        <v>18</v>
      </c>
      <c r="B20" s="282" t="s">
        <v>235</v>
      </c>
      <c r="C20" s="281" t="s">
        <v>1254</v>
      </c>
      <c r="D20" s="293">
        <f>SUMIF('TRIP-WR-II'!$C$6:$C$219,B20,'TRIP-WR-II'!$J$6:$J$219)</f>
        <v>0</v>
      </c>
      <c r="E20" s="293">
        <f>SUMIF('TRIP-WR-II'!$C$6:$C$219,B20,'TRIP-WR-II'!$K$6:$K$219)</f>
        <v>0</v>
      </c>
      <c r="F20" s="293">
        <f>SUMIF('TRIP-WR-II'!$C$6:$C$219,B20,'TRIP-WR-II'!$L$6:$L$219)</f>
        <v>0</v>
      </c>
      <c r="G20" s="293">
        <f>SUMIF('TRIP-WR-II'!$C$6:$C$219,B20,'TRIP-WR-II'!$M$6:$M$219)</f>
        <v>0</v>
      </c>
      <c r="H20" s="299">
        <f t="shared" si="0"/>
        <v>0</v>
      </c>
      <c r="I20" s="299">
        <f t="shared" si="1"/>
        <v>0</v>
      </c>
      <c r="J20" s="299">
        <f t="shared" si="2"/>
        <v>0</v>
      </c>
      <c r="K20" s="299">
        <f t="shared" si="3"/>
        <v>0</v>
      </c>
      <c r="L20" s="300">
        <f t="shared" si="4"/>
        <v>720</v>
      </c>
      <c r="M20" s="301">
        <v>196.64</v>
      </c>
      <c r="N20" s="301">
        <v>515</v>
      </c>
      <c r="O20" s="302">
        <f t="shared" si="5"/>
        <v>101269.59999999999</v>
      </c>
      <c r="P20" s="302">
        <f t="shared" si="6"/>
        <v>72914112</v>
      </c>
      <c r="Q20" s="302">
        <f t="shared" si="7"/>
        <v>72914112</v>
      </c>
      <c r="R20" s="303">
        <f t="shared" si="8"/>
        <v>1</v>
      </c>
    </row>
    <row r="21" spans="1:18">
      <c r="A21" s="281">
        <v>19</v>
      </c>
      <c r="B21" s="282" t="s">
        <v>421</v>
      </c>
      <c r="C21" s="281" t="s">
        <v>1254</v>
      </c>
      <c r="D21" s="293">
        <f>SUMIF('TRIP-WR-II'!$C$6:$C$219,B21,'TRIP-WR-II'!$J$6:$J$219)</f>
        <v>0.56319444444444444</v>
      </c>
      <c r="E21" s="293">
        <f>SUMIF('TRIP-WR-II'!$C$6:$C$219,B21,'TRIP-WR-II'!$K$6:$K$219)</f>
        <v>2.0138888888888928E-2</v>
      </c>
      <c r="F21" s="293">
        <f>SUMIF('TRIP-WR-II'!$C$6:$C$219,B21,'TRIP-WR-II'!$L$6:$L$219)</f>
        <v>0</v>
      </c>
      <c r="G21" s="293">
        <f>SUMIF('TRIP-WR-II'!$C$6:$C$219,B21,'TRIP-WR-II'!$M$6:$M$219)</f>
        <v>0</v>
      </c>
      <c r="H21" s="299">
        <f t="shared" si="0"/>
        <v>13.52</v>
      </c>
      <c r="I21" s="299">
        <f t="shared" si="1"/>
        <v>0.48</v>
      </c>
      <c r="J21" s="299">
        <f t="shared" si="2"/>
        <v>0</v>
      </c>
      <c r="K21" s="299">
        <f t="shared" si="3"/>
        <v>0</v>
      </c>
      <c r="L21" s="300">
        <f t="shared" si="4"/>
        <v>719.52</v>
      </c>
      <c r="M21" s="301">
        <v>261.77999999999997</v>
      </c>
      <c r="N21" s="301">
        <v>315.66684728454209</v>
      </c>
      <c r="O21" s="302">
        <f t="shared" si="5"/>
        <v>82635.267282147412</v>
      </c>
      <c r="P21" s="302">
        <f t="shared" si="6"/>
        <v>58340498.701196074</v>
      </c>
      <c r="Q21" s="302">
        <f t="shared" si="7"/>
        <v>59457727.514850706</v>
      </c>
      <c r="R21" s="303">
        <f t="shared" si="8"/>
        <v>0.98120969535245717</v>
      </c>
    </row>
    <row r="22" spans="1:18">
      <c r="A22" s="281">
        <v>20</v>
      </c>
      <c r="B22" s="282" t="s">
        <v>1064</v>
      </c>
      <c r="C22" s="281" t="s">
        <v>1254</v>
      </c>
      <c r="D22" s="293">
        <f>SUMIF('TRIP-WR-II'!$C$6:$C$219,B22,'TRIP-WR-II'!$J$6:$J$219)</f>
        <v>0</v>
      </c>
      <c r="E22" s="293">
        <f>SUMIF('TRIP-WR-II'!$C$6:$C$219,B22,'TRIP-WR-II'!$K$6:$K$219)</f>
        <v>0</v>
      </c>
      <c r="F22" s="293">
        <f>SUMIF('TRIP-WR-II'!$C$6:$C$219,B22,'TRIP-WR-II'!$L$6:$L$219)</f>
        <v>0</v>
      </c>
      <c r="G22" s="293">
        <f>SUMIF('TRIP-WR-II'!$C$6:$C$219,B22,'TRIP-WR-II'!$M$6:$M$219)</f>
        <v>0</v>
      </c>
      <c r="H22" s="299">
        <f t="shared" si="0"/>
        <v>0</v>
      </c>
      <c r="I22" s="299">
        <f t="shared" si="1"/>
        <v>0</v>
      </c>
      <c r="J22" s="299">
        <f t="shared" si="2"/>
        <v>0</v>
      </c>
      <c r="K22" s="299">
        <f t="shared" si="3"/>
        <v>0</v>
      </c>
      <c r="L22" s="300">
        <f t="shared" si="4"/>
        <v>720</v>
      </c>
      <c r="M22" s="301">
        <v>261.77999999999997</v>
      </c>
      <c r="N22" s="301">
        <v>315.66684728454209</v>
      </c>
      <c r="O22" s="302">
        <f t="shared" si="5"/>
        <v>82635.267282147412</v>
      </c>
      <c r="P22" s="302">
        <f t="shared" si="6"/>
        <v>59497392.443146139</v>
      </c>
      <c r="Q22" s="302">
        <f t="shared" si="7"/>
        <v>59497392.443146139</v>
      </c>
      <c r="R22" s="303">
        <f t="shared" si="8"/>
        <v>1</v>
      </c>
    </row>
    <row r="23" spans="1:18">
      <c r="A23" s="281">
        <v>21</v>
      </c>
      <c r="B23" s="282" t="s">
        <v>1065</v>
      </c>
      <c r="C23" s="281" t="s">
        <v>1254</v>
      </c>
      <c r="D23" s="293">
        <f>SUMIF('TRIP-WR-II'!$C$6:$C$219,B23,'TRIP-WR-II'!$J$6:$J$219)</f>
        <v>0</v>
      </c>
      <c r="E23" s="293">
        <f>SUMIF('TRIP-WR-II'!$C$6:$C$219,B23,'TRIP-WR-II'!$K$6:$K$219)</f>
        <v>0</v>
      </c>
      <c r="F23" s="293">
        <f>SUMIF('TRIP-WR-II'!$C$6:$C$219,B23,'TRIP-WR-II'!$L$6:$L$219)</f>
        <v>0</v>
      </c>
      <c r="G23" s="293">
        <f>SUMIF('TRIP-WR-II'!$C$6:$C$219,B23,'TRIP-WR-II'!$M$6:$M$219)</f>
        <v>0</v>
      </c>
      <c r="H23" s="299">
        <f t="shared" si="0"/>
        <v>0</v>
      </c>
      <c r="I23" s="299">
        <f t="shared" si="1"/>
        <v>0</v>
      </c>
      <c r="J23" s="299">
        <f t="shared" si="2"/>
        <v>0</v>
      </c>
      <c r="K23" s="299">
        <f t="shared" si="3"/>
        <v>0</v>
      </c>
      <c r="L23" s="300">
        <f t="shared" si="4"/>
        <v>720</v>
      </c>
      <c r="M23" s="301">
        <v>57</v>
      </c>
      <c r="N23" s="301">
        <v>515</v>
      </c>
      <c r="O23" s="302">
        <f t="shared" si="5"/>
        <v>29355</v>
      </c>
      <c r="P23" s="302">
        <f t="shared" si="6"/>
        <v>21135600</v>
      </c>
      <c r="Q23" s="302">
        <f t="shared" si="7"/>
        <v>21135600</v>
      </c>
      <c r="R23" s="303">
        <f t="shared" si="8"/>
        <v>1</v>
      </c>
    </row>
    <row r="24" spans="1:18">
      <c r="A24" s="281">
        <v>22</v>
      </c>
      <c r="B24" s="282" t="s">
        <v>1066</v>
      </c>
      <c r="C24" s="281" t="s">
        <v>1254</v>
      </c>
      <c r="D24" s="293">
        <f>SUMIF('TRIP-WR-II'!$C$6:$C$219,B24,'TRIP-WR-II'!$J$6:$J$219)</f>
        <v>0</v>
      </c>
      <c r="E24" s="293">
        <f>SUMIF('TRIP-WR-II'!$C$6:$C$219,B24,'TRIP-WR-II'!$K$6:$K$219)</f>
        <v>0</v>
      </c>
      <c r="F24" s="293">
        <f>SUMIF('TRIP-WR-II'!$C$6:$C$219,B24,'TRIP-WR-II'!$L$6:$L$219)</f>
        <v>0</v>
      </c>
      <c r="G24" s="293">
        <f>SUMIF('TRIP-WR-II'!$C$6:$C$219,B24,'TRIP-WR-II'!$M$6:$M$219)</f>
        <v>0</v>
      </c>
      <c r="H24" s="299">
        <f t="shared" si="0"/>
        <v>0</v>
      </c>
      <c r="I24" s="299">
        <f t="shared" si="1"/>
        <v>0</v>
      </c>
      <c r="J24" s="299">
        <f t="shared" si="2"/>
        <v>0</v>
      </c>
      <c r="K24" s="299">
        <f t="shared" si="3"/>
        <v>0</v>
      </c>
      <c r="L24" s="300">
        <f t="shared" si="4"/>
        <v>720</v>
      </c>
      <c r="M24" s="301">
        <v>110</v>
      </c>
      <c r="N24" s="301">
        <v>515</v>
      </c>
      <c r="O24" s="302">
        <f t="shared" si="5"/>
        <v>56650</v>
      </c>
      <c r="P24" s="302">
        <f t="shared" si="6"/>
        <v>40788000</v>
      </c>
      <c r="Q24" s="302">
        <f t="shared" si="7"/>
        <v>40788000</v>
      </c>
      <c r="R24" s="303">
        <f t="shared" si="8"/>
        <v>1</v>
      </c>
    </row>
    <row r="25" spans="1:18">
      <c r="A25" s="281">
        <v>23</v>
      </c>
      <c r="B25" s="282" t="s">
        <v>1042</v>
      </c>
      <c r="C25" s="281" t="s">
        <v>1254</v>
      </c>
      <c r="D25" s="293">
        <f>SUMIF('TRIP-WR-II'!$C$6:$C$219,B25,'TRIP-WR-II'!$J$6:$J$219)</f>
        <v>0</v>
      </c>
      <c r="E25" s="293">
        <f>SUMIF('TRIP-WR-II'!$C$6:$C$219,B25,'TRIP-WR-II'!$K$6:$K$219)</f>
        <v>0</v>
      </c>
      <c r="F25" s="293">
        <f>SUMIF('TRIP-WR-II'!$C$6:$C$219,B25,'TRIP-WR-II'!$L$6:$L$219)</f>
        <v>0</v>
      </c>
      <c r="G25" s="293">
        <f>SUMIF('TRIP-WR-II'!$C$6:$C$219,B25,'TRIP-WR-II'!$M$6:$M$219)</f>
        <v>0.53819444444444442</v>
      </c>
      <c r="H25" s="299">
        <f t="shared" si="0"/>
        <v>0</v>
      </c>
      <c r="I25" s="299">
        <f t="shared" si="1"/>
        <v>0</v>
      </c>
      <c r="J25" s="299">
        <f t="shared" si="2"/>
        <v>0</v>
      </c>
      <c r="K25" s="299">
        <f t="shared" si="3"/>
        <v>12.92</v>
      </c>
      <c r="L25" s="300">
        <f t="shared" si="4"/>
        <v>720</v>
      </c>
      <c r="M25" s="301">
        <v>13</v>
      </c>
      <c r="N25" s="301">
        <v>515</v>
      </c>
      <c r="O25" s="302">
        <f t="shared" si="5"/>
        <v>6695</v>
      </c>
      <c r="P25" s="302">
        <f t="shared" si="6"/>
        <v>4820400</v>
      </c>
      <c r="Q25" s="302">
        <f t="shared" si="7"/>
        <v>4820400</v>
      </c>
      <c r="R25" s="303">
        <f t="shared" si="8"/>
        <v>1</v>
      </c>
    </row>
    <row r="26" spans="1:18">
      <c r="A26" s="281">
        <v>24</v>
      </c>
      <c r="B26" s="282" t="s">
        <v>799</v>
      </c>
      <c r="C26" s="281" t="s">
        <v>1254</v>
      </c>
      <c r="D26" s="293">
        <f>SUMIF('TRIP-WR-II'!$C$6:$C$219,B26,'TRIP-WR-II'!$J$6:$J$219)</f>
        <v>0</v>
      </c>
      <c r="E26" s="293">
        <f>SUMIF('TRIP-WR-II'!$C$6:$C$219,B26,'TRIP-WR-II'!$K$6:$K$219)</f>
        <v>0</v>
      </c>
      <c r="F26" s="293">
        <f>SUMIF('TRIP-WR-II'!$C$6:$C$219,B26,'TRIP-WR-II'!$L$6:$L$219)</f>
        <v>0</v>
      </c>
      <c r="G26" s="293">
        <f>SUMIF('TRIP-WR-II'!$C$6:$C$219,B26,'TRIP-WR-II'!$M$6:$M$219)</f>
        <v>0.26111111111111118</v>
      </c>
      <c r="H26" s="299">
        <f t="shared" si="0"/>
        <v>0</v>
      </c>
      <c r="I26" s="299">
        <f t="shared" si="1"/>
        <v>0</v>
      </c>
      <c r="J26" s="299">
        <f t="shared" si="2"/>
        <v>0</v>
      </c>
      <c r="K26" s="299">
        <f t="shared" si="3"/>
        <v>6.27</v>
      </c>
      <c r="L26" s="300">
        <f t="shared" si="4"/>
        <v>720</v>
      </c>
      <c r="M26" s="301">
        <v>13</v>
      </c>
      <c r="N26" s="301">
        <v>132</v>
      </c>
      <c r="O26" s="302">
        <f t="shared" si="5"/>
        <v>1716</v>
      </c>
      <c r="P26" s="302">
        <f t="shared" si="6"/>
        <v>1235520</v>
      </c>
      <c r="Q26" s="302">
        <f t="shared" si="7"/>
        <v>1235520</v>
      </c>
      <c r="R26" s="303">
        <f t="shared" si="8"/>
        <v>1</v>
      </c>
    </row>
    <row r="27" spans="1:18">
      <c r="A27" s="281">
        <v>25</v>
      </c>
      <c r="B27" s="282" t="s">
        <v>808</v>
      </c>
      <c r="C27" s="281" t="s">
        <v>1254</v>
      </c>
      <c r="D27" s="293">
        <f>SUMIF('TRIP-WR-II'!$C$6:$C$219,B27,'TRIP-WR-II'!$J$6:$J$219)</f>
        <v>0</v>
      </c>
      <c r="E27" s="293">
        <f>SUMIF('TRIP-WR-II'!$C$6:$C$219,B27,'TRIP-WR-II'!$K$6:$K$219)</f>
        <v>6.8750000000000089E-2</v>
      </c>
      <c r="F27" s="293">
        <f>SUMIF('TRIP-WR-II'!$C$6:$C$219,B27,'TRIP-WR-II'!$L$6:$L$219)</f>
        <v>0</v>
      </c>
      <c r="G27" s="293">
        <f>SUMIF('TRIP-WR-II'!$C$6:$C$219,B27,'TRIP-WR-II'!$M$6:$M$219)</f>
        <v>0.16250000000000009</v>
      </c>
      <c r="H27" s="299">
        <f t="shared" si="0"/>
        <v>0</v>
      </c>
      <c r="I27" s="299">
        <f t="shared" si="1"/>
        <v>1.65</v>
      </c>
      <c r="J27" s="299">
        <f t="shared" si="2"/>
        <v>0</v>
      </c>
      <c r="K27" s="299">
        <f t="shared" si="3"/>
        <v>3.9</v>
      </c>
      <c r="L27" s="300">
        <f t="shared" si="4"/>
        <v>718.35</v>
      </c>
      <c r="M27" s="301">
        <v>13</v>
      </c>
      <c r="N27" s="301">
        <v>132</v>
      </c>
      <c r="O27" s="302">
        <f t="shared" si="5"/>
        <v>1716</v>
      </c>
      <c r="P27" s="302">
        <f t="shared" si="6"/>
        <v>1232688.6000000001</v>
      </c>
      <c r="Q27" s="302">
        <f t="shared" si="7"/>
        <v>1232688.6000000001</v>
      </c>
      <c r="R27" s="303">
        <f t="shared" si="8"/>
        <v>1</v>
      </c>
    </row>
    <row r="28" spans="1:18">
      <c r="A28" s="281">
        <v>26</v>
      </c>
      <c r="B28" s="282" t="s">
        <v>1067</v>
      </c>
      <c r="C28" s="281" t="s">
        <v>1254</v>
      </c>
      <c r="D28" s="293">
        <f>SUMIF('TRIP-WR-II'!$C$6:$C$219,B28,'TRIP-WR-II'!$J$6:$J$219)</f>
        <v>0</v>
      </c>
      <c r="E28" s="293">
        <f>SUMIF('TRIP-WR-II'!$C$6:$C$219,B28,'TRIP-WR-II'!$K$6:$K$219)</f>
        <v>0</v>
      </c>
      <c r="F28" s="293">
        <f>SUMIF('TRIP-WR-II'!$C$6:$C$219,B28,'TRIP-WR-II'!$L$6:$L$219)</f>
        <v>0</v>
      </c>
      <c r="G28" s="293">
        <f>SUMIF('TRIP-WR-II'!$C$6:$C$219,B28,'TRIP-WR-II'!$M$6:$M$219)</f>
        <v>0.63611111111111118</v>
      </c>
      <c r="H28" s="299">
        <f t="shared" si="0"/>
        <v>0</v>
      </c>
      <c r="I28" s="299">
        <f t="shared" si="1"/>
        <v>0</v>
      </c>
      <c r="J28" s="299">
        <f t="shared" si="2"/>
        <v>0</v>
      </c>
      <c r="K28" s="299">
        <f t="shared" si="3"/>
        <v>15.27</v>
      </c>
      <c r="L28" s="300">
        <f t="shared" si="4"/>
        <v>720</v>
      </c>
      <c r="M28" s="301">
        <v>58.15</v>
      </c>
      <c r="N28" s="301">
        <v>132</v>
      </c>
      <c r="O28" s="302">
        <f t="shared" si="5"/>
        <v>7675.8</v>
      </c>
      <c r="P28" s="302">
        <f t="shared" si="6"/>
        <v>5526576</v>
      </c>
      <c r="Q28" s="302">
        <f t="shared" si="7"/>
        <v>5526576</v>
      </c>
      <c r="R28" s="303">
        <f t="shared" si="8"/>
        <v>1</v>
      </c>
    </row>
    <row r="29" spans="1:18">
      <c r="A29" s="281">
        <v>27</v>
      </c>
      <c r="B29" s="282" t="s">
        <v>1068</v>
      </c>
      <c r="C29" s="281" t="s">
        <v>1254</v>
      </c>
      <c r="D29" s="293">
        <f>SUMIF('TRIP-WR-II'!$C$6:$C$219,B29,'TRIP-WR-II'!$J$6:$J$219)</f>
        <v>0</v>
      </c>
      <c r="E29" s="293">
        <f>SUMIF('TRIP-WR-II'!$C$6:$C$219,B29,'TRIP-WR-II'!$K$6:$K$219)</f>
        <v>0</v>
      </c>
      <c r="F29" s="293">
        <f>SUMIF('TRIP-WR-II'!$C$6:$C$219,B29,'TRIP-WR-II'!$L$6:$L$219)</f>
        <v>0</v>
      </c>
      <c r="G29" s="293">
        <f>SUMIF('TRIP-WR-II'!$C$6:$C$219,B29,'TRIP-WR-II'!$M$6:$M$219)</f>
        <v>0</v>
      </c>
      <c r="H29" s="299">
        <f t="shared" si="0"/>
        <v>0</v>
      </c>
      <c r="I29" s="299">
        <f t="shared" si="1"/>
        <v>0</v>
      </c>
      <c r="J29" s="299">
        <f t="shared" si="2"/>
        <v>0</v>
      </c>
      <c r="K29" s="299">
        <f t="shared" si="3"/>
        <v>0</v>
      </c>
      <c r="L29" s="300">
        <f t="shared" si="4"/>
        <v>720</v>
      </c>
      <c r="M29" s="301">
        <v>58.15</v>
      </c>
      <c r="N29" s="301">
        <v>132</v>
      </c>
      <c r="O29" s="302">
        <f t="shared" si="5"/>
        <v>7675.8</v>
      </c>
      <c r="P29" s="302">
        <f t="shared" si="6"/>
        <v>5526576</v>
      </c>
      <c r="Q29" s="302">
        <f t="shared" si="7"/>
        <v>5526576</v>
      </c>
      <c r="R29" s="303">
        <f t="shared" si="8"/>
        <v>1</v>
      </c>
    </row>
    <row r="30" spans="1:18">
      <c r="A30" s="281">
        <v>28</v>
      </c>
      <c r="B30" s="282" t="s">
        <v>1069</v>
      </c>
      <c r="C30" s="281" t="s">
        <v>1254</v>
      </c>
      <c r="D30" s="293">
        <f>SUMIF('TRIP-WR-II'!$C$6:$C$219,B30,'TRIP-WR-II'!$J$6:$J$219)</f>
        <v>0</v>
      </c>
      <c r="E30" s="293">
        <f>SUMIF('TRIP-WR-II'!$C$6:$C$219,B30,'TRIP-WR-II'!$K$6:$K$219)</f>
        <v>0</v>
      </c>
      <c r="F30" s="293">
        <f>SUMIF('TRIP-WR-II'!$C$6:$C$219,B30,'TRIP-WR-II'!$L$6:$L$219)</f>
        <v>0</v>
      </c>
      <c r="G30" s="293">
        <f>SUMIF('TRIP-WR-II'!$C$6:$C$219,B30,'TRIP-WR-II'!$M$6:$M$219)</f>
        <v>0</v>
      </c>
      <c r="H30" s="299">
        <f t="shared" si="0"/>
        <v>0</v>
      </c>
      <c r="I30" s="299">
        <f t="shared" si="1"/>
        <v>0</v>
      </c>
      <c r="J30" s="299">
        <f t="shared" si="2"/>
        <v>0</v>
      </c>
      <c r="K30" s="299">
        <f t="shared" si="3"/>
        <v>0</v>
      </c>
      <c r="L30" s="300">
        <f t="shared" si="4"/>
        <v>720</v>
      </c>
      <c r="M30" s="301">
        <v>31.33</v>
      </c>
      <c r="N30" s="301">
        <v>132</v>
      </c>
      <c r="O30" s="302">
        <f t="shared" si="5"/>
        <v>4135.5599999999995</v>
      </c>
      <c r="P30" s="302">
        <f t="shared" si="6"/>
        <v>2977603.1999999997</v>
      </c>
      <c r="Q30" s="302">
        <f t="shared" si="7"/>
        <v>2977603.1999999997</v>
      </c>
      <c r="R30" s="303">
        <f t="shared" si="8"/>
        <v>1</v>
      </c>
    </row>
    <row r="31" spans="1:18">
      <c r="A31" s="281">
        <v>29</v>
      </c>
      <c r="B31" s="282" t="s">
        <v>1070</v>
      </c>
      <c r="C31" s="281" t="s">
        <v>1254</v>
      </c>
      <c r="D31" s="293">
        <f>SUMIF('TRIP-WR-II'!$C$6:$C$219,B31,'TRIP-WR-II'!$J$6:$J$219)</f>
        <v>0</v>
      </c>
      <c r="E31" s="293">
        <f>SUMIF('TRIP-WR-II'!$C$6:$C$219,B31,'TRIP-WR-II'!$K$6:$K$219)</f>
        <v>0</v>
      </c>
      <c r="F31" s="293">
        <f>SUMIF('TRIP-WR-II'!$C$6:$C$219,B31,'TRIP-WR-II'!$L$6:$L$219)</f>
        <v>0</v>
      </c>
      <c r="G31" s="293">
        <f>SUMIF('TRIP-WR-II'!$C$6:$C$219,B31,'TRIP-WR-II'!$M$6:$M$219)</f>
        <v>0</v>
      </c>
      <c r="H31" s="299">
        <f t="shared" si="0"/>
        <v>0</v>
      </c>
      <c r="I31" s="299">
        <f t="shared" si="1"/>
        <v>0</v>
      </c>
      <c r="J31" s="299">
        <f t="shared" si="2"/>
        <v>0</v>
      </c>
      <c r="K31" s="299">
        <f t="shared" si="3"/>
        <v>0</v>
      </c>
      <c r="L31" s="300">
        <f t="shared" si="4"/>
        <v>720</v>
      </c>
      <c r="M31" s="301">
        <v>31.33</v>
      </c>
      <c r="N31" s="301">
        <v>132</v>
      </c>
      <c r="O31" s="302">
        <f t="shared" si="5"/>
        <v>4135.5599999999995</v>
      </c>
      <c r="P31" s="302">
        <f t="shared" si="6"/>
        <v>2977603.1999999997</v>
      </c>
      <c r="Q31" s="302">
        <f t="shared" si="7"/>
        <v>2977603.1999999997</v>
      </c>
      <c r="R31" s="303">
        <f t="shared" si="8"/>
        <v>1</v>
      </c>
    </row>
    <row r="32" spans="1:18">
      <c r="A32" s="281">
        <v>30</v>
      </c>
      <c r="B32" s="282" t="s">
        <v>1071</v>
      </c>
      <c r="C32" s="281" t="s">
        <v>1254</v>
      </c>
      <c r="D32" s="293">
        <f>SUMIF('TRIP-WR-II'!$C$6:$C$219,B32,'TRIP-WR-II'!$J$6:$J$219)</f>
        <v>0</v>
      </c>
      <c r="E32" s="293">
        <f>SUMIF('TRIP-WR-II'!$C$6:$C$219,B32,'TRIP-WR-II'!$K$6:$K$219)</f>
        <v>0</v>
      </c>
      <c r="F32" s="293">
        <f>SUMIF('TRIP-WR-II'!$C$6:$C$219,B32,'TRIP-WR-II'!$L$6:$L$219)</f>
        <v>0</v>
      </c>
      <c r="G32" s="293">
        <f>SUMIF('TRIP-WR-II'!$C$6:$C$219,B32,'TRIP-WR-II'!$M$6:$M$219)</f>
        <v>0</v>
      </c>
      <c r="H32" s="299">
        <f t="shared" si="0"/>
        <v>0</v>
      </c>
      <c r="I32" s="299">
        <f t="shared" si="1"/>
        <v>0</v>
      </c>
      <c r="J32" s="299">
        <f t="shared" si="2"/>
        <v>0</v>
      </c>
      <c r="K32" s="299">
        <f t="shared" si="3"/>
        <v>0</v>
      </c>
      <c r="L32" s="300">
        <f t="shared" si="4"/>
        <v>720</v>
      </c>
      <c r="M32" s="301">
        <v>37</v>
      </c>
      <c r="N32" s="301">
        <v>132</v>
      </c>
      <c r="O32" s="302">
        <f t="shared" si="5"/>
        <v>4884</v>
      </c>
      <c r="P32" s="302">
        <f t="shared" si="6"/>
        <v>3516480</v>
      </c>
      <c r="Q32" s="302">
        <f t="shared" si="7"/>
        <v>3516480</v>
      </c>
      <c r="R32" s="303">
        <f t="shared" si="8"/>
        <v>1</v>
      </c>
    </row>
    <row r="33" spans="1:18">
      <c r="A33" s="281">
        <v>31</v>
      </c>
      <c r="B33" s="282" t="s">
        <v>535</v>
      </c>
      <c r="C33" s="281" t="s">
        <v>1254</v>
      </c>
      <c r="D33" s="293">
        <f>SUMIF('TRIP-WR-II'!$C$6:$C$219,B33,'TRIP-WR-II'!$J$6:$J$219)</f>
        <v>2.2222222222222227E-2</v>
      </c>
      <c r="E33" s="293">
        <f>SUMIF('TRIP-WR-II'!$C$6:$C$219,B33,'TRIP-WR-II'!$K$6:$K$219)</f>
        <v>0</v>
      </c>
      <c r="F33" s="293">
        <f>SUMIF('TRIP-WR-II'!$C$6:$C$219,B33,'TRIP-WR-II'!$L$6:$L$219)</f>
        <v>0</v>
      </c>
      <c r="G33" s="293">
        <f>SUMIF('TRIP-WR-II'!$C$6:$C$219,B33,'TRIP-WR-II'!$M$6:$M$219)</f>
        <v>0</v>
      </c>
      <c r="H33" s="299">
        <f t="shared" si="0"/>
        <v>0.53</v>
      </c>
      <c r="I33" s="299">
        <f t="shared" si="1"/>
        <v>0</v>
      </c>
      <c r="J33" s="299">
        <f t="shared" si="2"/>
        <v>0</v>
      </c>
      <c r="K33" s="299">
        <f t="shared" si="3"/>
        <v>0</v>
      </c>
      <c r="L33" s="300">
        <f t="shared" si="4"/>
        <v>720</v>
      </c>
      <c r="M33" s="301">
        <v>37</v>
      </c>
      <c r="N33" s="301">
        <v>132</v>
      </c>
      <c r="O33" s="302">
        <f t="shared" si="5"/>
        <v>4884</v>
      </c>
      <c r="P33" s="302">
        <f t="shared" si="6"/>
        <v>3513891.48</v>
      </c>
      <c r="Q33" s="302">
        <f t="shared" si="7"/>
        <v>3516480</v>
      </c>
      <c r="R33" s="303">
        <f t="shared" si="8"/>
        <v>0.99926388888888884</v>
      </c>
    </row>
    <row r="34" spans="1:18">
      <c r="A34" s="281">
        <v>32</v>
      </c>
      <c r="B34" s="282" t="s">
        <v>1072</v>
      </c>
      <c r="C34" s="281" t="s">
        <v>1254</v>
      </c>
      <c r="D34" s="293">
        <f>SUMIF('TRIP-WR-II'!$C$6:$C$219,B34,'TRIP-WR-II'!$J$6:$J$219)</f>
        <v>0</v>
      </c>
      <c r="E34" s="293">
        <f>SUMIF('TRIP-WR-II'!$C$6:$C$219,B34,'TRIP-WR-II'!$K$6:$K$219)</f>
        <v>0</v>
      </c>
      <c r="F34" s="293">
        <f>SUMIF('TRIP-WR-II'!$C$6:$C$219,B34,'TRIP-WR-II'!$L$6:$L$219)</f>
        <v>0</v>
      </c>
      <c r="G34" s="293">
        <f>SUMIF('TRIP-WR-II'!$C$6:$C$219,B34,'TRIP-WR-II'!$M$6:$M$219)</f>
        <v>0</v>
      </c>
      <c r="H34" s="299">
        <f t="shared" si="0"/>
        <v>0</v>
      </c>
      <c r="I34" s="299">
        <f t="shared" si="1"/>
        <v>0</v>
      </c>
      <c r="J34" s="299">
        <f t="shared" si="2"/>
        <v>0</v>
      </c>
      <c r="K34" s="299">
        <f t="shared" si="3"/>
        <v>0</v>
      </c>
      <c r="L34" s="300">
        <f t="shared" si="4"/>
        <v>720</v>
      </c>
      <c r="M34" s="301">
        <v>81</v>
      </c>
      <c r="N34" s="301">
        <v>132</v>
      </c>
      <c r="O34" s="302">
        <f t="shared" si="5"/>
        <v>10692</v>
      </c>
      <c r="P34" s="302">
        <f t="shared" si="6"/>
        <v>7698240</v>
      </c>
      <c r="Q34" s="302">
        <f t="shared" si="7"/>
        <v>7698240</v>
      </c>
      <c r="R34" s="303">
        <f t="shared" si="8"/>
        <v>1</v>
      </c>
    </row>
    <row r="35" spans="1:18">
      <c r="A35" s="281">
        <v>33</v>
      </c>
      <c r="B35" s="283" t="s">
        <v>557</v>
      </c>
      <c r="C35" s="281" t="s">
        <v>1254</v>
      </c>
      <c r="D35" s="293">
        <f>SUMIF('TRIP-WR-II'!$C$6:$C$219,B35,'TRIP-WR-II'!$J$6:$J$219)</f>
        <v>0</v>
      </c>
      <c r="E35" s="293">
        <f>SUMIF('TRIP-WR-II'!$C$6:$C$219,B35,'TRIP-WR-II'!$K$6:$K$219)</f>
        <v>0</v>
      </c>
      <c r="F35" s="293">
        <f>SUMIF('TRIP-WR-II'!$C$6:$C$219,B35,'TRIP-WR-II'!$L$6:$L$219)</f>
        <v>0</v>
      </c>
      <c r="G35" s="293">
        <f>SUMIF('TRIP-WR-II'!$C$6:$C$219,B35,'TRIP-WR-II'!$M$6:$M$219)</f>
        <v>0.13055555555555565</v>
      </c>
      <c r="H35" s="299">
        <f t="shared" si="0"/>
        <v>0</v>
      </c>
      <c r="I35" s="299">
        <f t="shared" si="1"/>
        <v>0</v>
      </c>
      <c r="J35" s="299">
        <f t="shared" si="2"/>
        <v>0</v>
      </c>
      <c r="K35" s="299">
        <f t="shared" si="3"/>
        <v>3.13</v>
      </c>
      <c r="L35" s="300">
        <f t="shared" si="4"/>
        <v>720</v>
      </c>
      <c r="M35" s="301">
        <v>81</v>
      </c>
      <c r="N35" s="301">
        <v>132</v>
      </c>
      <c r="O35" s="302">
        <f t="shared" si="5"/>
        <v>10692</v>
      </c>
      <c r="P35" s="302">
        <f t="shared" si="6"/>
        <v>7698240</v>
      </c>
      <c r="Q35" s="302">
        <f t="shared" si="7"/>
        <v>7698240</v>
      </c>
      <c r="R35" s="303">
        <f t="shared" si="8"/>
        <v>1</v>
      </c>
    </row>
    <row r="36" spans="1:18">
      <c r="A36" s="281">
        <v>34</v>
      </c>
      <c r="B36" s="283" t="s">
        <v>390</v>
      </c>
      <c r="C36" s="281" t="s">
        <v>1254</v>
      </c>
      <c r="D36" s="293">
        <f>SUMIF('TRIP-WR-II'!$C$6:$C$219,B36,'TRIP-WR-II'!$J$6:$J$219)</f>
        <v>0.67847222222222225</v>
      </c>
      <c r="E36" s="293">
        <f>SUMIF('TRIP-WR-II'!$C$6:$C$219,B36,'TRIP-WR-II'!$K$6:$K$219)</f>
        <v>0.13472222222222219</v>
      </c>
      <c r="F36" s="293">
        <f>SUMIF('TRIP-WR-II'!$C$6:$C$219,B36,'TRIP-WR-II'!$L$6:$L$219)</f>
        <v>0</v>
      </c>
      <c r="G36" s="293">
        <f>SUMIF('TRIP-WR-II'!$C$6:$C$219,B36,'TRIP-WR-II'!$M$6:$M$219)</f>
        <v>0.40763888888888894</v>
      </c>
      <c r="H36" s="299">
        <f t="shared" si="0"/>
        <v>16.28</v>
      </c>
      <c r="I36" s="299">
        <f t="shared" si="1"/>
        <v>3.23</v>
      </c>
      <c r="J36" s="299">
        <f t="shared" si="2"/>
        <v>0</v>
      </c>
      <c r="K36" s="299">
        <f t="shared" si="3"/>
        <v>9.7799999999999994</v>
      </c>
      <c r="L36" s="300">
        <f t="shared" si="4"/>
        <v>716.77</v>
      </c>
      <c r="M36" s="301">
        <v>74</v>
      </c>
      <c r="N36" s="301">
        <v>132</v>
      </c>
      <c r="O36" s="302">
        <f t="shared" si="5"/>
        <v>9768</v>
      </c>
      <c r="P36" s="302">
        <f t="shared" si="6"/>
        <v>6842386.3200000003</v>
      </c>
      <c r="Q36" s="302">
        <f t="shared" si="7"/>
        <v>7001409.3599999994</v>
      </c>
      <c r="R36" s="303">
        <f t="shared" si="8"/>
        <v>0.97728699582850853</v>
      </c>
    </row>
    <row r="37" spans="1:18">
      <c r="A37" s="281">
        <v>35</v>
      </c>
      <c r="B37" s="282" t="s">
        <v>506</v>
      </c>
      <c r="C37" s="281" t="s">
        <v>1254</v>
      </c>
      <c r="D37" s="293">
        <f>SUMIF('TRIP-WR-II'!$C$6:$C$219,B37,'TRIP-WR-II'!$J$6:$J$219)</f>
        <v>0</v>
      </c>
      <c r="E37" s="293">
        <f>SUMIF('TRIP-WR-II'!$C$6:$C$219,B37,'TRIP-WR-II'!$K$6:$K$219)</f>
        <v>0.15972222222222232</v>
      </c>
      <c r="F37" s="293">
        <f>SUMIF('TRIP-WR-II'!$C$6:$C$219,B37,'TRIP-WR-II'!$L$6:$L$219)</f>
        <v>0</v>
      </c>
      <c r="G37" s="293">
        <f>SUMIF('TRIP-WR-II'!$C$6:$C$219,B37,'TRIP-WR-II'!$M$6:$M$219)</f>
        <v>0.40763888888888888</v>
      </c>
      <c r="H37" s="299">
        <f t="shared" si="0"/>
        <v>0</v>
      </c>
      <c r="I37" s="299">
        <f t="shared" si="1"/>
        <v>3.83</v>
      </c>
      <c r="J37" s="299">
        <f t="shared" si="2"/>
        <v>0</v>
      </c>
      <c r="K37" s="299">
        <f t="shared" si="3"/>
        <v>9.7799999999999994</v>
      </c>
      <c r="L37" s="300">
        <f t="shared" si="4"/>
        <v>716.17</v>
      </c>
      <c r="M37" s="301">
        <v>74</v>
      </c>
      <c r="N37" s="301">
        <v>132</v>
      </c>
      <c r="O37" s="302">
        <f t="shared" si="5"/>
        <v>9768</v>
      </c>
      <c r="P37" s="302">
        <f t="shared" si="6"/>
        <v>6995548.5599999996</v>
      </c>
      <c r="Q37" s="302">
        <f t="shared" si="7"/>
        <v>6995548.5599999996</v>
      </c>
      <c r="R37" s="303">
        <f t="shared" si="8"/>
        <v>1</v>
      </c>
    </row>
    <row r="38" spans="1:18">
      <c r="A38" s="281">
        <v>36</v>
      </c>
      <c r="B38" s="282" t="s">
        <v>1073</v>
      </c>
      <c r="C38" s="281" t="s">
        <v>1254</v>
      </c>
      <c r="D38" s="293">
        <f>SUMIF('TRIP-WR-II'!$C$6:$C$219,B38,'TRIP-WR-II'!$J$6:$J$219)</f>
        <v>0</v>
      </c>
      <c r="E38" s="293">
        <f>SUMIF('TRIP-WR-II'!$C$6:$C$219,B38,'TRIP-WR-II'!$K$6:$K$219)</f>
        <v>0</v>
      </c>
      <c r="F38" s="293">
        <f>SUMIF('TRIP-WR-II'!$C$6:$C$219,B38,'TRIP-WR-II'!$L$6:$L$219)</f>
        <v>0</v>
      </c>
      <c r="G38" s="293">
        <f>SUMIF('TRIP-WR-II'!$C$6:$C$219,B38,'TRIP-WR-II'!$M$6:$M$219)</f>
        <v>0</v>
      </c>
      <c r="H38" s="299">
        <f t="shared" si="0"/>
        <v>0</v>
      </c>
      <c r="I38" s="299">
        <f t="shared" si="1"/>
        <v>0</v>
      </c>
      <c r="J38" s="299">
        <f t="shared" si="2"/>
        <v>0</v>
      </c>
      <c r="K38" s="299">
        <f t="shared" si="3"/>
        <v>0</v>
      </c>
      <c r="L38" s="300">
        <f t="shared" si="4"/>
        <v>720</v>
      </c>
      <c r="M38" s="301">
        <v>43</v>
      </c>
      <c r="N38" s="301">
        <v>132</v>
      </c>
      <c r="O38" s="302">
        <f t="shared" si="5"/>
        <v>5676</v>
      </c>
      <c r="P38" s="302">
        <f t="shared" si="6"/>
        <v>4086720</v>
      </c>
      <c r="Q38" s="302">
        <f t="shared" si="7"/>
        <v>4086720</v>
      </c>
      <c r="R38" s="303">
        <f t="shared" si="8"/>
        <v>1</v>
      </c>
    </row>
    <row r="39" spans="1:18">
      <c r="A39" s="281">
        <v>37</v>
      </c>
      <c r="B39" s="282" t="s">
        <v>1074</v>
      </c>
      <c r="C39" s="281" t="s">
        <v>1254</v>
      </c>
      <c r="D39" s="293">
        <f>SUMIF('TRIP-WR-II'!$C$6:$C$219,B39,'TRIP-WR-II'!$J$6:$J$219)</f>
        <v>0</v>
      </c>
      <c r="E39" s="293">
        <f>SUMIF('TRIP-WR-II'!$C$6:$C$219,B39,'TRIP-WR-II'!$K$6:$K$219)</f>
        <v>0</v>
      </c>
      <c r="F39" s="293">
        <f>SUMIF('TRIP-WR-II'!$C$6:$C$219,B39,'TRIP-WR-II'!$L$6:$L$219)</f>
        <v>0</v>
      </c>
      <c r="G39" s="293">
        <f>SUMIF('TRIP-WR-II'!$C$6:$C$219,B39,'TRIP-WR-II'!$M$6:$M$219)</f>
        <v>0</v>
      </c>
      <c r="H39" s="299">
        <f t="shared" si="0"/>
        <v>0</v>
      </c>
      <c r="I39" s="299">
        <f t="shared" si="1"/>
        <v>0</v>
      </c>
      <c r="J39" s="299">
        <f t="shared" si="2"/>
        <v>0</v>
      </c>
      <c r="K39" s="299">
        <f t="shared" si="3"/>
        <v>0</v>
      </c>
      <c r="L39" s="300">
        <f t="shared" si="4"/>
        <v>720</v>
      </c>
      <c r="M39" s="301">
        <v>43</v>
      </c>
      <c r="N39" s="301">
        <v>132</v>
      </c>
      <c r="O39" s="302">
        <f t="shared" si="5"/>
        <v>5676</v>
      </c>
      <c r="P39" s="302">
        <f t="shared" si="6"/>
        <v>4086720</v>
      </c>
      <c r="Q39" s="302">
        <f t="shared" si="7"/>
        <v>4086720</v>
      </c>
      <c r="R39" s="303">
        <f t="shared" si="8"/>
        <v>1</v>
      </c>
    </row>
    <row r="40" spans="1:18">
      <c r="A40" s="281">
        <v>38</v>
      </c>
      <c r="B40" s="282" t="s">
        <v>724</v>
      </c>
      <c r="C40" s="281" t="s">
        <v>1254</v>
      </c>
      <c r="D40" s="293">
        <f>SUMIF('TRIP-WR-II'!$C$6:$C$219,B40,'TRIP-WR-II'!$J$6:$J$219)</f>
        <v>0</v>
      </c>
      <c r="E40" s="293">
        <f>SUMIF('TRIP-WR-II'!$C$6:$C$219,B40,'TRIP-WR-II'!$K$6:$K$219)</f>
        <v>4.513888888888884E-2</v>
      </c>
      <c r="F40" s="293">
        <f>SUMIF('TRIP-WR-II'!$C$6:$C$219,B40,'TRIP-WR-II'!$L$6:$L$219)</f>
        <v>0</v>
      </c>
      <c r="G40" s="293">
        <f>SUMIF('TRIP-WR-II'!$C$6:$C$219,B40,'TRIP-WR-II'!$M$6:$M$219)</f>
        <v>0</v>
      </c>
      <c r="H40" s="299">
        <f t="shared" si="0"/>
        <v>0</v>
      </c>
      <c r="I40" s="299">
        <f t="shared" si="1"/>
        <v>1.08</v>
      </c>
      <c r="J40" s="299">
        <f t="shared" si="2"/>
        <v>0</v>
      </c>
      <c r="K40" s="299">
        <f t="shared" si="3"/>
        <v>0</v>
      </c>
      <c r="L40" s="300">
        <f t="shared" si="4"/>
        <v>718.92</v>
      </c>
      <c r="M40" s="301">
        <v>117</v>
      </c>
      <c r="N40" s="301">
        <v>132</v>
      </c>
      <c r="O40" s="302">
        <f t="shared" si="5"/>
        <v>15444</v>
      </c>
      <c r="P40" s="302">
        <f t="shared" si="6"/>
        <v>11103000.479999999</v>
      </c>
      <c r="Q40" s="302">
        <f t="shared" si="7"/>
        <v>11103000.479999999</v>
      </c>
      <c r="R40" s="303">
        <f t="shared" si="8"/>
        <v>1</v>
      </c>
    </row>
    <row r="41" spans="1:18">
      <c r="A41" s="281">
        <v>39</v>
      </c>
      <c r="B41" s="282" t="s">
        <v>539</v>
      </c>
      <c r="C41" s="281" t="s">
        <v>1254</v>
      </c>
      <c r="D41" s="293">
        <f>SUMIF('TRIP-WR-II'!$C$6:$C$219,B41,'TRIP-WR-II'!$J$6:$J$219)</f>
        <v>0.35902777777777778</v>
      </c>
      <c r="E41" s="293">
        <f>SUMIF('TRIP-WR-II'!$C$6:$C$219,B41,'TRIP-WR-II'!$K$6:$K$219)</f>
        <v>6.5277777777777768E-2</v>
      </c>
      <c r="F41" s="293">
        <f>SUMIF('TRIP-WR-II'!$C$6:$C$219,B41,'TRIP-WR-II'!$L$6:$L$219)</f>
        <v>0</v>
      </c>
      <c r="G41" s="293">
        <f>SUMIF('TRIP-WR-II'!$C$6:$C$219,B41,'TRIP-WR-II'!$M$6:$M$219)</f>
        <v>0</v>
      </c>
      <c r="H41" s="299">
        <f t="shared" si="0"/>
        <v>8.6199999999999992</v>
      </c>
      <c r="I41" s="299">
        <f t="shared" si="1"/>
        <v>1.5699999999999998</v>
      </c>
      <c r="J41" s="299">
        <f t="shared" si="2"/>
        <v>0</v>
      </c>
      <c r="K41" s="299">
        <f t="shared" si="3"/>
        <v>0</v>
      </c>
      <c r="L41" s="300">
        <f t="shared" si="4"/>
        <v>718.43</v>
      </c>
      <c r="M41" s="301">
        <v>117</v>
      </c>
      <c r="N41" s="301">
        <v>132</v>
      </c>
      <c r="O41" s="302">
        <f t="shared" si="5"/>
        <v>15444</v>
      </c>
      <c r="P41" s="302">
        <f t="shared" si="6"/>
        <v>10962305.639999999</v>
      </c>
      <c r="Q41" s="302">
        <f t="shared" si="7"/>
        <v>11095432.92</v>
      </c>
      <c r="R41" s="303">
        <f t="shared" si="8"/>
        <v>0.98800161463190561</v>
      </c>
    </row>
    <row r="42" spans="1:18">
      <c r="A42" s="281">
        <v>40</v>
      </c>
      <c r="B42" s="283" t="s">
        <v>306</v>
      </c>
      <c r="C42" s="281" t="s">
        <v>1254</v>
      </c>
      <c r="D42" s="293">
        <f>SUMIF('TRIP-WR-II'!$C$6:$C$219,B42,'TRIP-WR-II'!$J$6:$J$219)</f>
        <v>0</v>
      </c>
      <c r="E42" s="293">
        <f>SUMIF('TRIP-WR-II'!$C$6:$C$219,B42,'TRIP-WR-II'!$K$6:$K$219)</f>
        <v>3.541666666666667</v>
      </c>
      <c r="F42" s="293">
        <f>SUMIF('TRIP-WR-II'!$C$6:$C$219,B42,'TRIP-WR-II'!$L$6:$L$219)</f>
        <v>0</v>
      </c>
      <c r="G42" s="293">
        <f>SUMIF('TRIP-WR-II'!$C$6:$C$219,B42,'TRIP-WR-II'!$M$6:$M$219)</f>
        <v>0</v>
      </c>
      <c r="H42" s="299">
        <f t="shared" si="0"/>
        <v>0</v>
      </c>
      <c r="I42" s="299">
        <f t="shared" si="1"/>
        <v>85</v>
      </c>
      <c r="J42" s="299">
        <f t="shared" si="2"/>
        <v>0</v>
      </c>
      <c r="K42" s="299">
        <f t="shared" si="3"/>
        <v>0</v>
      </c>
      <c r="L42" s="300">
        <f t="shared" si="4"/>
        <v>635</v>
      </c>
      <c r="M42" s="301">
        <v>267</v>
      </c>
      <c r="N42" s="301">
        <v>429.01499366487349</v>
      </c>
      <c r="O42" s="302">
        <f t="shared" si="5"/>
        <v>114547.00330852122</v>
      </c>
      <c r="P42" s="302">
        <f t="shared" si="6"/>
        <v>72737347.100910977</v>
      </c>
      <c r="Q42" s="302">
        <f t="shared" si="7"/>
        <v>72737347.100910977</v>
      </c>
      <c r="R42" s="303">
        <f t="shared" si="8"/>
        <v>1</v>
      </c>
    </row>
    <row r="43" spans="1:18">
      <c r="A43" s="281">
        <v>41</v>
      </c>
      <c r="B43" s="283" t="s">
        <v>453</v>
      </c>
      <c r="C43" s="281" t="s">
        <v>1254</v>
      </c>
      <c r="D43" s="293">
        <f>SUMIF('TRIP-WR-II'!$C$6:$C$219,B43,'TRIP-WR-II'!$J$6:$J$219)</f>
        <v>0</v>
      </c>
      <c r="E43" s="293">
        <f>SUMIF('TRIP-WR-II'!$C$6:$C$219,B43,'TRIP-WR-II'!$K$6:$K$219)</f>
        <v>0</v>
      </c>
      <c r="F43" s="293">
        <f>SUMIF('TRIP-WR-II'!$C$6:$C$219,B43,'TRIP-WR-II'!$L$6:$L$219)</f>
        <v>0</v>
      </c>
      <c r="G43" s="293">
        <f>SUMIF('TRIP-WR-II'!$C$6:$C$219,B43,'TRIP-WR-II'!$M$6:$M$219)</f>
        <v>2.4826388888888888</v>
      </c>
      <c r="H43" s="299">
        <f t="shared" si="0"/>
        <v>0</v>
      </c>
      <c r="I43" s="299">
        <f t="shared" si="1"/>
        <v>0</v>
      </c>
      <c r="J43" s="299">
        <f t="shared" si="2"/>
        <v>0</v>
      </c>
      <c r="K43" s="299">
        <f t="shared" si="3"/>
        <v>59.58</v>
      </c>
      <c r="L43" s="300">
        <f t="shared" si="4"/>
        <v>720</v>
      </c>
      <c r="M43" s="301">
        <v>267</v>
      </c>
      <c r="N43" s="301">
        <v>429.01499366487349</v>
      </c>
      <c r="O43" s="302">
        <f t="shared" si="5"/>
        <v>114547.00330852122</v>
      </c>
      <c r="P43" s="302">
        <f t="shared" si="6"/>
        <v>82473842.382135272</v>
      </c>
      <c r="Q43" s="302">
        <f t="shared" si="7"/>
        <v>82473842.382135272</v>
      </c>
      <c r="R43" s="303">
        <f t="shared" si="8"/>
        <v>1</v>
      </c>
    </row>
    <row r="44" spans="1:18">
      <c r="A44" s="281">
        <v>42</v>
      </c>
      <c r="B44" s="282" t="s">
        <v>1075</v>
      </c>
      <c r="C44" s="281" t="s">
        <v>1254</v>
      </c>
      <c r="D44" s="293">
        <f>SUMIF('TRIP-WR-II'!$C$6:$C$219,B44,'TRIP-WR-II'!$J$6:$J$219)</f>
        <v>0</v>
      </c>
      <c r="E44" s="293">
        <f>SUMIF('TRIP-WR-II'!$C$6:$C$219,B44,'TRIP-WR-II'!$K$6:$K$219)</f>
        <v>0</v>
      </c>
      <c r="F44" s="293">
        <f>SUMIF('TRIP-WR-II'!$C$6:$C$219,B44,'TRIP-WR-II'!$L$6:$L$219)</f>
        <v>0</v>
      </c>
      <c r="G44" s="293">
        <f>SUMIF('TRIP-WR-II'!$C$6:$C$219,B44,'TRIP-WR-II'!$M$6:$M$219)</f>
        <v>0</v>
      </c>
      <c r="H44" s="299">
        <f t="shared" si="0"/>
        <v>0</v>
      </c>
      <c r="I44" s="299">
        <f t="shared" si="1"/>
        <v>0</v>
      </c>
      <c r="J44" s="299">
        <f t="shared" si="2"/>
        <v>0</v>
      </c>
      <c r="K44" s="299">
        <f t="shared" si="3"/>
        <v>0</v>
      </c>
      <c r="L44" s="300">
        <f t="shared" si="4"/>
        <v>720</v>
      </c>
      <c r="M44" s="301">
        <v>258.31</v>
      </c>
      <c r="N44" s="301">
        <v>425.82053249032828</v>
      </c>
      <c r="O44" s="302">
        <f t="shared" si="5"/>
        <v>109993.70174757669</v>
      </c>
      <c r="P44" s="302">
        <f t="shared" si="6"/>
        <v>79195465.258255213</v>
      </c>
      <c r="Q44" s="302">
        <f t="shared" si="7"/>
        <v>79195465.258255213</v>
      </c>
      <c r="R44" s="303">
        <f t="shared" si="8"/>
        <v>1</v>
      </c>
    </row>
    <row r="45" spans="1:18">
      <c r="A45" s="281">
        <v>43</v>
      </c>
      <c r="B45" s="282" t="s">
        <v>1076</v>
      </c>
      <c r="C45" s="281" t="s">
        <v>1254</v>
      </c>
      <c r="D45" s="293">
        <f>SUMIF('TRIP-WR-II'!$C$6:$C$219,B45,'TRIP-WR-II'!$J$6:$J$219)</f>
        <v>0</v>
      </c>
      <c r="E45" s="293">
        <f>SUMIF('TRIP-WR-II'!$C$6:$C$219,B45,'TRIP-WR-II'!$K$6:$K$219)</f>
        <v>0</v>
      </c>
      <c r="F45" s="293">
        <f>SUMIF('TRIP-WR-II'!$C$6:$C$219,B45,'TRIP-WR-II'!$L$6:$L$219)</f>
        <v>0</v>
      </c>
      <c r="G45" s="293">
        <f>SUMIF('TRIP-WR-II'!$C$6:$C$219,B45,'TRIP-WR-II'!$M$6:$M$219)</f>
        <v>0</v>
      </c>
      <c r="H45" s="299">
        <f t="shared" si="0"/>
        <v>0</v>
      </c>
      <c r="I45" s="299">
        <f t="shared" si="1"/>
        <v>0</v>
      </c>
      <c r="J45" s="299">
        <f t="shared" si="2"/>
        <v>0</v>
      </c>
      <c r="K45" s="299">
        <f t="shared" si="3"/>
        <v>0</v>
      </c>
      <c r="L45" s="300">
        <f t="shared" si="4"/>
        <v>720</v>
      </c>
      <c r="M45" s="301">
        <v>100.32</v>
      </c>
      <c r="N45" s="301">
        <v>221.78679618470684</v>
      </c>
      <c r="O45" s="302">
        <f t="shared" si="5"/>
        <v>22249.651393249787</v>
      </c>
      <c r="P45" s="302">
        <f t="shared" si="6"/>
        <v>16019749.003139846</v>
      </c>
      <c r="Q45" s="302">
        <f t="shared" si="7"/>
        <v>16019749.003139846</v>
      </c>
      <c r="R45" s="303">
        <f t="shared" si="8"/>
        <v>1</v>
      </c>
    </row>
    <row r="46" spans="1:18">
      <c r="A46" s="281">
        <v>44</v>
      </c>
      <c r="B46" s="282" t="s">
        <v>531</v>
      </c>
      <c r="C46" s="281" t="s">
        <v>1254</v>
      </c>
      <c r="D46" s="293">
        <f>SUMIF('TRIP-WR-II'!$C$6:$C$219,B46,'TRIP-WR-II'!$J$6:$J$219)</f>
        <v>0</v>
      </c>
      <c r="E46" s="293">
        <f>SUMIF('TRIP-WR-II'!$C$6:$C$219,B46,'TRIP-WR-II'!$K$6:$K$219)</f>
        <v>3.9812499999999997</v>
      </c>
      <c r="F46" s="293">
        <f>SUMIF('TRIP-WR-II'!$C$6:$C$219,B46,'TRIP-WR-II'!$L$6:$L$219)</f>
        <v>0</v>
      </c>
      <c r="G46" s="293">
        <f>SUMIF('TRIP-WR-II'!$C$6:$C$219,B46,'TRIP-WR-II'!$M$6:$M$219)</f>
        <v>0</v>
      </c>
      <c r="H46" s="299">
        <f t="shared" si="0"/>
        <v>0</v>
      </c>
      <c r="I46" s="299">
        <f t="shared" si="1"/>
        <v>95.55</v>
      </c>
      <c r="J46" s="299">
        <f t="shared" si="2"/>
        <v>0</v>
      </c>
      <c r="K46" s="299">
        <f t="shared" si="3"/>
        <v>0</v>
      </c>
      <c r="L46" s="300">
        <f t="shared" si="4"/>
        <v>624.45000000000005</v>
      </c>
      <c r="M46" s="301">
        <v>161.11000000000001</v>
      </c>
      <c r="N46" s="301">
        <v>515</v>
      </c>
      <c r="O46" s="302">
        <f t="shared" si="5"/>
        <v>82971.650000000009</v>
      </c>
      <c r="P46" s="302">
        <f t="shared" si="6"/>
        <v>51811646.842500009</v>
      </c>
      <c r="Q46" s="302">
        <f t="shared" si="7"/>
        <v>51811646.842500009</v>
      </c>
      <c r="R46" s="303">
        <f t="shared" si="8"/>
        <v>1</v>
      </c>
    </row>
    <row r="47" spans="1:18">
      <c r="A47" s="281">
        <v>45</v>
      </c>
      <c r="B47" s="282" t="s">
        <v>1043</v>
      </c>
      <c r="C47" s="281" t="s">
        <v>1254</v>
      </c>
      <c r="D47" s="293">
        <f>SUMIF('TRIP-WR-II'!$C$6:$C$219,B47,'TRIP-WR-II'!$J$6:$J$219)</f>
        <v>0.15138888888888885</v>
      </c>
      <c r="E47" s="293">
        <f>SUMIF('TRIP-WR-II'!$C$6:$C$219,B47,'TRIP-WR-II'!$K$6:$K$219)</f>
        <v>0</v>
      </c>
      <c r="F47" s="293">
        <f>SUMIF('TRIP-WR-II'!$C$6:$C$219,B47,'TRIP-WR-II'!$L$6:$L$219)</f>
        <v>0</v>
      </c>
      <c r="G47" s="293">
        <f>SUMIF('TRIP-WR-II'!$C$6:$C$219,B47,'TRIP-WR-II'!$M$6:$M$219)</f>
        <v>0</v>
      </c>
      <c r="H47" s="299">
        <f t="shared" si="0"/>
        <v>3.63</v>
      </c>
      <c r="I47" s="299">
        <f t="shared" si="1"/>
        <v>0</v>
      </c>
      <c r="J47" s="299">
        <f t="shared" si="2"/>
        <v>0</v>
      </c>
      <c r="K47" s="299">
        <f t="shared" si="3"/>
        <v>0</v>
      </c>
      <c r="L47" s="300">
        <f t="shared" si="4"/>
        <v>720</v>
      </c>
      <c r="M47" s="301">
        <v>276</v>
      </c>
      <c r="N47" s="301">
        <v>328.90195996101795</v>
      </c>
      <c r="O47" s="302">
        <f t="shared" si="5"/>
        <v>90776.940949240961</v>
      </c>
      <c r="P47" s="302">
        <f t="shared" si="6"/>
        <v>65029877.187807746</v>
      </c>
      <c r="Q47" s="302">
        <f t="shared" si="7"/>
        <v>65359397.48345349</v>
      </c>
      <c r="R47" s="303">
        <f t="shared" si="8"/>
        <v>0.99495833333333339</v>
      </c>
    </row>
    <row r="48" spans="1:18">
      <c r="A48" s="281">
        <v>46</v>
      </c>
      <c r="B48" s="282" t="s">
        <v>1077</v>
      </c>
      <c r="C48" s="281" t="s">
        <v>1254</v>
      </c>
      <c r="D48" s="293">
        <f>SUMIF('TRIP-WR-II'!$C$6:$C$219,B48,'TRIP-WR-II'!$J$6:$J$219)</f>
        <v>0</v>
      </c>
      <c r="E48" s="293">
        <f>SUMIF('TRIP-WR-II'!$C$6:$C$219,B48,'TRIP-WR-II'!$K$6:$K$219)</f>
        <v>0</v>
      </c>
      <c r="F48" s="293">
        <f>SUMIF('TRIP-WR-II'!$C$6:$C$219,B48,'TRIP-WR-II'!$L$6:$L$219)</f>
        <v>0</v>
      </c>
      <c r="G48" s="293">
        <f>SUMIF('TRIP-WR-II'!$C$6:$C$219,B48,'TRIP-WR-II'!$M$6:$M$219)</f>
        <v>0</v>
      </c>
      <c r="H48" s="299">
        <f t="shared" si="0"/>
        <v>0</v>
      </c>
      <c r="I48" s="299">
        <f t="shared" si="1"/>
        <v>0</v>
      </c>
      <c r="J48" s="299">
        <f t="shared" si="2"/>
        <v>0</v>
      </c>
      <c r="K48" s="299">
        <f t="shared" si="3"/>
        <v>0</v>
      </c>
      <c r="L48" s="300">
        <f t="shared" si="4"/>
        <v>720</v>
      </c>
      <c r="M48" s="301">
        <v>276</v>
      </c>
      <c r="N48" s="301">
        <v>328.90195996101795</v>
      </c>
      <c r="O48" s="302">
        <f t="shared" si="5"/>
        <v>90776.940949240961</v>
      </c>
      <c r="P48" s="302">
        <f t="shared" si="6"/>
        <v>65359397.48345349</v>
      </c>
      <c r="Q48" s="302">
        <f t="shared" si="7"/>
        <v>65359397.48345349</v>
      </c>
      <c r="R48" s="303">
        <f t="shared" si="8"/>
        <v>1</v>
      </c>
    </row>
    <row r="49" spans="1:18">
      <c r="A49" s="281">
        <v>47</v>
      </c>
      <c r="B49" s="282" t="s">
        <v>1078</v>
      </c>
      <c r="C49" s="281" t="s">
        <v>1254</v>
      </c>
      <c r="D49" s="293">
        <f>SUMIF('TRIP-WR-II'!$C$6:$C$219,B49,'TRIP-WR-II'!$J$6:$J$219)</f>
        <v>0</v>
      </c>
      <c r="E49" s="293">
        <f>SUMIF('TRIP-WR-II'!$C$6:$C$219,B49,'TRIP-WR-II'!$K$6:$K$219)</f>
        <v>0</v>
      </c>
      <c r="F49" s="293">
        <f>SUMIF('TRIP-WR-II'!$C$6:$C$219,B49,'TRIP-WR-II'!$L$6:$L$219)</f>
        <v>0</v>
      </c>
      <c r="G49" s="293">
        <f>SUMIF('TRIP-WR-II'!$C$6:$C$219,B49,'TRIP-WR-II'!$M$6:$M$219)</f>
        <v>0</v>
      </c>
      <c r="H49" s="299">
        <f t="shared" si="0"/>
        <v>0</v>
      </c>
      <c r="I49" s="299">
        <f t="shared" si="1"/>
        <v>0</v>
      </c>
      <c r="J49" s="299">
        <f t="shared" si="2"/>
        <v>0</v>
      </c>
      <c r="K49" s="299">
        <f t="shared" si="3"/>
        <v>0</v>
      </c>
      <c r="L49" s="300">
        <f t="shared" si="4"/>
        <v>720</v>
      </c>
      <c r="M49" s="301">
        <v>0.74199999999999999</v>
      </c>
      <c r="N49" s="301">
        <v>515</v>
      </c>
      <c r="O49" s="302">
        <f t="shared" si="5"/>
        <v>382.13</v>
      </c>
      <c r="P49" s="302">
        <f t="shared" si="6"/>
        <v>275133.59999999998</v>
      </c>
      <c r="Q49" s="302">
        <f t="shared" si="7"/>
        <v>275133.59999999998</v>
      </c>
      <c r="R49" s="303">
        <f t="shared" si="8"/>
        <v>1</v>
      </c>
    </row>
    <row r="50" spans="1:18">
      <c r="A50" s="281">
        <v>48</v>
      </c>
      <c r="B50" s="282" t="s">
        <v>1079</v>
      </c>
      <c r="C50" s="281" t="s">
        <v>1254</v>
      </c>
      <c r="D50" s="293">
        <f>SUMIF('TRIP-WR-II'!$C$6:$C$219,B50,'TRIP-WR-II'!$J$6:$J$219)</f>
        <v>0</v>
      </c>
      <c r="E50" s="293">
        <f>SUMIF('TRIP-WR-II'!$C$6:$C$219,B50,'TRIP-WR-II'!$K$6:$K$219)</f>
        <v>0</v>
      </c>
      <c r="F50" s="293">
        <f>SUMIF('TRIP-WR-II'!$C$6:$C$219,B50,'TRIP-WR-II'!$L$6:$L$219)</f>
        <v>0</v>
      </c>
      <c r="G50" s="293">
        <f>SUMIF('TRIP-WR-II'!$C$6:$C$219,B50,'TRIP-WR-II'!$M$6:$M$219)</f>
        <v>0</v>
      </c>
      <c r="H50" s="299">
        <f t="shared" si="0"/>
        <v>0</v>
      </c>
      <c r="I50" s="299">
        <f t="shared" si="1"/>
        <v>0</v>
      </c>
      <c r="J50" s="299">
        <f t="shared" si="2"/>
        <v>0</v>
      </c>
      <c r="K50" s="299">
        <f t="shared" si="3"/>
        <v>0</v>
      </c>
      <c r="L50" s="300">
        <f t="shared" si="4"/>
        <v>720</v>
      </c>
      <c r="M50" s="301">
        <v>0.74199999999999999</v>
      </c>
      <c r="N50" s="301">
        <v>515</v>
      </c>
      <c r="O50" s="302">
        <f t="shared" si="5"/>
        <v>382.13</v>
      </c>
      <c r="P50" s="302">
        <f t="shared" si="6"/>
        <v>275133.59999999998</v>
      </c>
      <c r="Q50" s="302">
        <f t="shared" si="7"/>
        <v>275133.59999999998</v>
      </c>
      <c r="R50" s="303">
        <f t="shared" si="8"/>
        <v>1</v>
      </c>
    </row>
    <row r="51" spans="1:18">
      <c r="A51" s="281">
        <v>49</v>
      </c>
      <c r="B51" s="282" t="s">
        <v>460</v>
      </c>
      <c r="C51" s="281" t="s">
        <v>1254</v>
      </c>
      <c r="D51" s="293">
        <f>SUMIF('TRIP-WR-II'!$C$6:$C$219,B51,'TRIP-WR-II'!$J$6:$J$219)</f>
        <v>0.10694444444444451</v>
      </c>
      <c r="E51" s="293">
        <f>SUMIF('TRIP-WR-II'!$C$6:$C$219,B51,'TRIP-WR-II'!$K$6:$K$219)</f>
        <v>0</v>
      </c>
      <c r="F51" s="293">
        <f>SUMIF('TRIP-WR-II'!$C$6:$C$219,B51,'TRIP-WR-II'!$L$6:$L$219)</f>
        <v>0</v>
      </c>
      <c r="G51" s="293">
        <f>SUMIF('TRIP-WR-II'!$C$6:$C$219,B51,'TRIP-WR-II'!$M$6:$M$219)</f>
        <v>0</v>
      </c>
      <c r="H51" s="299">
        <f t="shared" si="0"/>
        <v>2.57</v>
      </c>
      <c r="I51" s="299">
        <f t="shared" si="1"/>
        <v>0</v>
      </c>
      <c r="J51" s="299">
        <f t="shared" si="2"/>
        <v>0</v>
      </c>
      <c r="K51" s="299">
        <f t="shared" si="3"/>
        <v>0</v>
      </c>
      <c r="L51" s="300">
        <f t="shared" si="4"/>
        <v>720</v>
      </c>
      <c r="M51" s="301">
        <v>234.93100000000001</v>
      </c>
      <c r="N51" s="301">
        <v>867.59664481397158</v>
      </c>
      <c r="O51" s="302">
        <f t="shared" si="5"/>
        <v>203825.34736279116</v>
      </c>
      <c r="P51" s="302">
        <f t="shared" si="6"/>
        <v>146230418.95848724</v>
      </c>
      <c r="Q51" s="302">
        <f t="shared" si="7"/>
        <v>146754250.10120964</v>
      </c>
      <c r="R51" s="303">
        <f t="shared" si="8"/>
        <v>0.99643055555555538</v>
      </c>
    </row>
    <row r="52" spans="1:18">
      <c r="A52" s="281">
        <v>50</v>
      </c>
      <c r="B52" s="283" t="s">
        <v>1080</v>
      </c>
      <c r="C52" s="281" t="s">
        <v>1254</v>
      </c>
      <c r="D52" s="293">
        <f>SUMIF('TRIP-WR-II'!$C$6:$C$219,B52,'TRIP-WR-II'!$J$6:$J$219)</f>
        <v>0</v>
      </c>
      <c r="E52" s="293">
        <f>SUMIF('TRIP-WR-II'!$C$6:$C$219,B52,'TRIP-WR-II'!$K$6:$K$219)</f>
        <v>0</v>
      </c>
      <c r="F52" s="293">
        <f>SUMIF('TRIP-WR-II'!$C$6:$C$219,B52,'TRIP-WR-II'!$L$6:$L$219)</f>
        <v>0</v>
      </c>
      <c r="G52" s="293">
        <f>SUMIF('TRIP-WR-II'!$C$6:$C$219,B52,'TRIP-WR-II'!$M$6:$M$219)</f>
        <v>0</v>
      </c>
      <c r="H52" s="299">
        <f t="shared" si="0"/>
        <v>0</v>
      </c>
      <c r="I52" s="299">
        <f t="shared" si="1"/>
        <v>0</v>
      </c>
      <c r="J52" s="299">
        <f t="shared" si="2"/>
        <v>0</v>
      </c>
      <c r="K52" s="299">
        <f t="shared" si="3"/>
        <v>0</v>
      </c>
      <c r="L52" s="300">
        <f t="shared" si="4"/>
        <v>720</v>
      </c>
      <c r="M52" s="301">
        <v>272.58600000000001</v>
      </c>
      <c r="N52" s="301">
        <v>325.89806267124453</v>
      </c>
      <c r="O52" s="302">
        <f t="shared" si="5"/>
        <v>88835.249311303865</v>
      </c>
      <c r="P52" s="302">
        <f t="shared" si="6"/>
        <v>63961379.504138783</v>
      </c>
      <c r="Q52" s="302">
        <f t="shared" si="7"/>
        <v>63961379.504138783</v>
      </c>
      <c r="R52" s="303">
        <f t="shared" si="8"/>
        <v>1</v>
      </c>
    </row>
    <row r="53" spans="1:18">
      <c r="A53" s="281">
        <v>51</v>
      </c>
      <c r="B53" s="283" t="s">
        <v>974</v>
      </c>
      <c r="C53" s="281" t="s">
        <v>1254</v>
      </c>
      <c r="D53" s="293">
        <f>SUMIF('TRIP-WR-II'!$C$6:$C$219,B53,'TRIP-WR-II'!$J$6:$J$219)</f>
        <v>0</v>
      </c>
      <c r="E53" s="293">
        <f>SUMIF('TRIP-WR-II'!$C$6:$C$219,B53,'TRIP-WR-II'!$K$6:$K$219)</f>
        <v>0</v>
      </c>
      <c r="F53" s="293">
        <f>SUMIF('TRIP-WR-II'!$C$6:$C$219,B53,'TRIP-WR-II'!$L$6:$L$219)</f>
        <v>0</v>
      </c>
      <c r="G53" s="293">
        <f>SUMIF('TRIP-WR-II'!$C$6:$C$219,B53,'TRIP-WR-II'!$M$6:$M$219)</f>
        <v>5.5555555555555358E-3</v>
      </c>
      <c r="H53" s="299">
        <f t="shared" si="0"/>
        <v>0</v>
      </c>
      <c r="I53" s="299">
        <f t="shared" si="1"/>
        <v>0</v>
      </c>
      <c r="J53" s="299">
        <f t="shared" si="2"/>
        <v>0</v>
      </c>
      <c r="K53" s="299">
        <f t="shared" si="3"/>
        <v>0.13</v>
      </c>
      <c r="L53" s="300">
        <f t="shared" si="4"/>
        <v>720</v>
      </c>
      <c r="M53" s="301">
        <v>272.58600000000001</v>
      </c>
      <c r="N53" s="301">
        <v>325.89806267124453</v>
      </c>
      <c r="O53" s="302">
        <f t="shared" si="5"/>
        <v>88835.249311303865</v>
      </c>
      <c r="P53" s="302">
        <f t="shared" si="6"/>
        <v>63961379.504138783</v>
      </c>
      <c r="Q53" s="302">
        <f t="shared" si="7"/>
        <v>63961379.504138783</v>
      </c>
      <c r="R53" s="303">
        <f t="shared" si="8"/>
        <v>1</v>
      </c>
    </row>
    <row r="54" spans="1:18">
      <c r="A54" s="281">
        <v>52</v>
      </c>
      <c r="B54" s="282" t="s">
        <v>1081</v>
      </c>
      <c r="C54" s="281" t="s">
        <v>1254</v>
      </c>
      <c r="D54" s="293">
        <f>SUMIF('TRIP-WR-II'!$C$6:$C$219,B54,'TRIP-WR-II'!$J$6:$J$219)</f>
        <v>0</v>
      </c>
      <c r="E54" s="293">
        <f>SUMIF('TRIP-WR-II'!$C$6:$C$219,B54,'TRIP-WR-II'!$K$6:$K$219)</f>
        <v>0</v>
      </c>
      <c r="F54" s="293">
        <f>SUMIF('TRIP-WR-II'!$C$6:$C$219,B54,'TRIP-WR-II'!$L$6:$L$219)</f>
        <v>0</v>
      </c>
      <c r="G54" s="293">
        <f>SUMIF('TRIP-WR-II'!$C$6:$C$219,B54,'TRIP-WR-II'!$M$6:$M$219)</f>
        <v>0</v>
      </c>
      <c r="H54" s="299">
        <f t="shared" si="0"/>
        <v>0</v>
      </c>
      <c r="I54" s="299">
        <f t="shared" si="1"/>
        <v>0</v>
      </c>
      <c r="J54" s="299">
        <f t="shared" si="2"/>
        <v>0</v>
      </c>
      <c r="K54" s="299">
        <f t="shared" si="3"/>
        <v>0</v>
      </c>
      <c r="L54" s="300">
        <f t="shared" si="4"/>
        <v>720</v>
      </c>
      <c r="M54" s="301">
        <v>199.93600000000001</v>
      </c>
      <c r="N54" s="301">
        <v>142.28553830773723</v>
      </c>
      <c r="O54" s="302">
        <f t="shared" si="5"/>
        <v>28448.001387095752</v>
      </c>
      <c r="P54" s="302">
        <f t="shared" si="6"/>
        <v>20482560.998708941</v>
      </c>
      <c r="Q54" s="302">
        <f t="shared" si="7"/>
        <v>20482560.998708941</v>
      </c>
      <c r="R54" s="303">
        <f t="shared" si="8"/>
        <v>1</v>
      </c>
    </row>
    <row r="55" spans="1:18">
      <c r="A55" s="281">
        <v>53</v>
      </c>
      <c r="B55" s="282" t="s">
        <v>1082</v>
      </c>
      <c r="C55" s="281" t="s">
        <v>1254</v>
      </c>
      <c r="D55" s="293">
        <f>SUMIF('TRIP-WR-II'!$C$6:$C$219,B55,'TRIP-WR-II'!$J$6:$J$219)</f>
        <v>0</v>
      </c>
      <c r="E55" s="293">
        <f>SUMIF('TRIP-WR-II'!$C$6:$C$219,B55,'TRIP-WR-II'!$K$6:$K$219)</f>
        <v>0</v>
      </c>
      <c r="F55" s="293">
        <f>SUMIF('TRIP-WR-II'!$C$6:$C$219,B55,'TRIP-WR-II'!$L$6:$L$219)</f>
        <v>0</v>
      </c>
      <c r="G55" s="293">
        <f>SUMIF('TRIP-WR-II'!$C$6:$C$219,B55,'TRIP-WR-II'!$M$6:$M$219)</f>
        <v>0</v>
      </c>
      <c r="H55" s="299">
        <f t="shared" si="0"/>
        <v>0</v>
      </c>
      <c r="I55" s="299">
        <f t="shared" si="1"/>
        <v>0</v>
      </c>
      <c r="J55" s="299">
        <f t="shared" si="2"/>
        <v>0</v>
      </c>
      <c r="K55" s="299">
        <f t="shared" si="3"/>
        <v>0</v>
      </c>
      <c r="L55" s="300">
        <f t="shared" si="4"/>
        <v>720</v>
      </c>
      <c r="M55" s="301">
        <v>199.93600000000001</v>
      </c>
      <c r="N55" s="301">
        <v>142.28553830773723</v>
      </c>
      <c r="O55" s="302">
        <f t="shared" si="5"/>
        <v>28448.001387095752</v>
      </c>
      <c r="P55" s="302">
        <f t="shared" si="6"/>
        <v>20482560.998708941</v>
      </c>
      <c r="Q55" s="302">
        <f t="shared" si="7"/>
        <v>20482560.998708941</v>
      </c>
      <c r="R55" s="303">
        <f t="shared" si="8"/>
        <v>1</v>
      </c>
    </row>
    <row r="56" spans="1:18">
      <c r="A56" s="281">
        <v>54</v>
      </c>
      <c r="B56" s="282" t="s">
        <v>1083</v>
      </c>
      <c r="C56" s="281" t="s">
        <v>1254</v>
      </c>
      <c r="D56" s="293">
        <f>SUMIF('TRIP-WR-II'!$C$6:$C$219,B56,'TRIP-WR-II'!$J$6:$J$219)</f>
        <v>0</v>
      </c>
      <c r="E56" s="293">
        <f>SUMIF('TRIP-WR-II'!$C$6:$C$219,B56,'TRIP-WR-II'!$K$6:$K$219)</f>
        <v>0</v>
      </c>
      <c r="F56" s="293">
        <f>SUMIF('TRIP-WR-II'!$C$6:$C$219,B56,'TRIP-WR-II'!$L$6:$L$219)</f>
        <v>0</v>
      </c>
      <c r="G56" s="293">
        <f>SUMIF('TRIP-WR-II'!$C$6:$C$219,B56,'TRIP-WR-II'!$M$6:$M$219)</f>
        <v>0</v>
      </c>
      <c r="H56" s="299">
        <f t="shared" si="0"/>
        <v>0</v>
      </c>
      <c r="I56" s="299">
        <f t="shared" si="1"/>
        <v>0</v>
      </c>
      <c r="J56" s="299">
        <f t="shared" si="2"/>
        <v>0</v>
      </c>
      <c r="K56" s="299">
        <f t="shared" si="3"/>
        <v>0</v>
      </c>
      <c r="L56" s="300">
        <f t="shared" si="4"/>
        <v>720</v>
      </c>
      <c r="M56" s="301">
        <v>152.22900000000001</v>
      </c>
      <c r="N56" s="301">
        <v>292.98470690054944</v>
      </c>
      <c r="O56" s="302">
        <f t="shared" si="5"/>
        <v>44600.768946763746</v>
      </c>
      <c r="P56" s="302">
        <f t="shared" si="6"/>
        <v>32112553.641669899</v>
      </c>
      <c r="Q56" s="302">
        <f t="shared" si="7"/>
        <v>32112553.641669899</v>
      </c>
      <c r="R56" s="303">
        <f t="shared" si="8"/>
        <v>1</v>
      </c>
    </row>
    <row r="57" spans="1:18">
      <c r="A57" s="281">
        <v>55</v>
      </c>
      <c r="B57" s="282" t="s">
        <v>240</v>
      </c>
      <c r="C57" s="281" t="s">
        <v>1254</v>
      </c>
      <c r="D57" s="293">
        <f>SUMIF('TRIP-WR-II'!$C$6:$C$219,B57,'TRIP-WR-II'!$J$6:$J$219)</f>
        <v>0</v>
      </c>
      <c r="E57" s="293">
        <f>SUMIF('TRIP-WR-II'!$C$6:$C$219,B57,'TRIP-WR-II'!$K$6:$K$219)</f>
        <v>0</v>
      </c>
      <c r="F57" s="293">
        <f>SUMIF('TRIP-WR-II'!$C$6:$C$219,B57,'TRIP-WR-II'!$L$6:$L$219)</f>
        <v>0</v>
      </c>
      <c r="G57" s="293">
        <f>SUMIF('TRIP-WR-II'!$C$6:$C$219,B57,'TRIP-WR-II'!$M$6:$M$219)</f>
        <v>0</v>
      </c>
      <c r="H57" s="299">
        <f t="shared" si="0"/>
        <v>0</v>
      </c>
      <c r="I57" s="299">
        <f t="shared" si="1"/>
        <v>0</v>
      </c>
      <c r="J57" s="299">
        <f t="shared" si="2"/>
        <v>0</v>
      </c>
      <c r="K57" s="299">
        <f t="shared" si="3"/>
        <v>0</v>
      </c>
      <c r="L57" s="300">
        <f t="shared" si="4"/>
        <v>720</v>
      </c>
      <c r="M57" s="301">
        <v>152.22900000000001</v>
      </c>
      <c r="N57" s="301">
        <v>292.98470690054944</v>
      </c>
      <c r="O57" s="302">
        <f t="shared" si="5"/>
        <v>44600.768946763746</v>
      </c>
      <c r="P57" s="302">
        <f t="shared" si="6"/>
        <v>32112553.641669899</v>
      </c>
      <c r="Q57" s="302">
        <f t="shared" si="7"/>
        <v>32112553.641669899</v>
      </c>
      <c r="R57" s="303">
        <f t="shared" si="8"/>
        <v>1</v>
      </c>
    </row>
    <row r="58" spans="1:18">
      <c r="A58" s="281">
        <v>56</v>
      </c>
      <c r="B58" s="282" t="s">
        <v>1084</v>
      </c>
      <c r="C58" s="281" t="s">
        <v>1254</v>
      </c>
      <c r="D58" s="293">
        <f>SUMIF('TRIP-WR-II'!$C$6:$C$219,B58,'TRIP-WR-II'!$J$6:$J$219)</f>
        <v>0</v>
      </c>
      <c r="E58" s="293">
        <f>SUMIF('TRIP-WR-II'!$C$6:$C$219,B58,'TRIP-WR-II'!$K$6:$K$219)</f>
        <v>0</v>
      </c>
      <c r="F58" s="293">
        <f>SUMIF('TRIP-WR-II'!$C$6:$C$219,B58,'TRIP-WR-II'!$L$6:$L$219)</f>
        <v>0</v>
      </c>
      <c r="G58" s="293">
        <f>SUMIF('TRIP-WR-II'!$C$6:$C$219,B58,'TRIP-WR-II'!$M$6:$M$219)</f>
        <v>0</v>
      </c>
      <c r="H58" s="299">
        <f t="shared" si="0"/>
        <v>0</v>
      </c>
      <c r="I58" s="299">
        <f t="shared" si="1"/>
        <v>0</v>
      </c>
      <c r="J58" s="299">
        <f t="shared" si="2"/>
        <v>0</v>
      </c>
      <c r="K58" s="299">
        <f t="shared" si="3"/>
        <v>0</v>
      </c>
      <c r="L58" s="300">
        <f t="shared" si="4"/>
        <v>720</v>
      </c>
      <c r="M58" s="301">
        <v>331.44200000000001</v>
      </c>
      <c r="N58" s="301">
        <v>366.66988684537262</v>
      </c>
      <c r="O58" s="302">
        <f t="shared" si="5"/>
        <v>121529.800635804</v>
      </c>
      <c r="P58" s="302">
        <f t="shared" si="6"/>
        <v>87501456.457778886</v>
      </c>
      <c r="Q58" s="302">
        <f t="shared" si="7"/>
        <v>87501456.457778886</v>
      </c>
      <c r="R58" s="303">
        <f t="shared" si="8"/>
        <v>1</v>
      </c>
    </row>
    <row r="59" spans="1:18">
      <c r="A59" s="281">
        <v>57</v>
      </c>
      <c r="B59" s="282" t="s">
        <v>322</v>
      </c>
      <c r="C59" s="281" t="s">
        <v>1254</v>
      </c>
      <c r="D59" s="293">
        <f>SUMIF('TRIP-WR-II'!$C$6:$C$219,B59,'TRIP-WR-II'!$J$6:$J$219)</f>
        <v>0</v>
      </c>
      <c r="E59" s="293">
        <f>SUMIF('TRIP-WR-II'!$C$6:$C$219,B59,'TRIP-WR-II'!$K$6:$K$219)</f>
        <v>0</v>
      </c>
      <c r="F59" s="293">
        <f>SUMIF('TRIP-WR-II'!$C$6:$C$219,B59,'TRIP-WR-II'!$L$6:$L$219)</f>
        <v>0</v>
      </c>
      <c r="G59" s="293">
        <f>SUMIF('TRIP-WR-II'!$C$6:$C$219,B59,'TRIP-WR-II'!$M$6:$M$219)</f>
        <v>0</v>
      </c>
      <c r="H59" s="299">
        <f t="shared" si="0"/>
        <v>0</v>
      </c>
      <c r="I59" s="299">
        <f t="shared" si="1"/>
        <v>0</v>
      </c>
      <c r="J59" s="299">
        <f t="shared" si="2"/>
        <v>0</v>
      </c>
      <c r="K59" s="299">
        <f t="shared" si="3"/>
        <v>0</v>
      </c>
      <c r="L59" s="300">
        <f t="shared" si="4"/>
        <v>720</v>
      </c>
      <c r="M59" s="301">
        <v>331.44200000000001</v>
      </c>
      <c r="N59" s="301">
        <v>366.66988684537262</v>
      </c>
      <c r="O59" s="302">
        <f t="shared" si="5"/>
        <v>121529.800635804</v>
      </c>
      <c r="P59" s="302">
        <f t="shared" si="6"/>
        <v>87501456.457778886</v>
      </c>
      <c r="Q59" s="302">
        <f t="shared" si="7"/>
        <v>87501456.457778886</v>
      </c>
      <c r="R59" s="303">
        <f t="shared" si="8"/>
        <v>1</v>
      </c>
    </row>
    <row r="60" spans="1:18">
      <c r="A60" s="281">
        <v>58</v>
      </c>
      <c r="B60" s="283" t="s">
        <v>1085</v>
      </c>
      <c r="C60" s="281" t="s">
        <v>1254</v>
      </c>
      <c r="D60" s="293">
        <f>SUMIF('TRIP-WR-II'!$C$6:$C$219,B60,'TRIP-WR-II'!$J$6:$J$219)</f>
        <v>0</v>
      </c>
      <c r="E60" s="293">
        <f>SUMIF('TRIP-WR-II'!$C$6:$C$219,B60,'TRIP-WR-II'!$K$6:$K$219)</f>
        <v>0</v>
      </c>
      <c r="F60" s="293">
        <f>SUMIF('TRIP-WR-II'!$C$6:$C$219,B60,'TRIP-WR-II'!$L$6:$L$219)</f>
        <v>0</v>
      </c>
      <c r="G60" s="293">
        <f>SUMIF('TRIP-WR-II'!$C$6:$C$219,B60,'TRIP-WR-II'!$M$6:$M$219)</f>
        <v>0</v>
      </c>
      <c r="H60" s="299">
        <f t="shared" si="0"/>
        <v>0</v>
      </c>
      <c r="I60" s="299">
        <f t="shared" si="1"/>
        <v>0</v>
      </c>
      <c r="J60" s="299">
        <f t="shared" si="2"/>
        <v>0</v>
      </c>
      <c r="K60" s="299">
        <f t="shared" si="3"/>
        <v>0</v>
      </c>
      <c r="L60" s="300">
        <f t="shared" si="4"/>
        <v>720</v>
      </c>
      <c r="M60" s="301">
        <v>351.72899999999998</v>
      </c>
      <c r="N60" s="301">
        <v>533.82872876088732</v>
      </c>
      <c r="O60" s="302">
        <f t="shared" si="5"/>
        <v>187763.04493833813</v>
      </c>
      <c r="P60" s="302">
        <f t="shared" si="6"/>
        <v>135189392.35560346</v>
      </c>
      <c r="Q60" s="302">
        <f t="shared" si="7"/>
        <v>135189392.35560346</v>
      </c>
      <c r="R60" s="303">
        <f t="shared" si="8"/>
        <v>1</v>
      </c>
    </row>
    <row r="61" spans="1:18">
      <c r="A61" s="281">
        <v>59</v>
      </c>
      <c r="B61" s="283" t="s">
        <v>1086</v>
      </c>
      <c r="C61" s="281" t="s">
        <v>1254</v>
      </c>
      <c r="D61" s="293">
        <f>SUMIF('TRIP-WR-II'!$C$6:$C$219,B61,'TRIP-WR-II'!$J$6:$J$219)</f>
        <v>0</v>
      </c>
      <c r="E61" s="293">
        <f>SUMIF('TRIP-WR-II'!$C$6:$C$219,B61,'TRIP-WR-II'!$K$6:$K$219)</f>
        <v>0</v>
      </c>
      <c r="F61" s="293">
        <f>SUMIF('TRIP-WR-II'!$C$6:$C$219,B61,'TRIP-WR-II'!$L$6:$L$219)</f>
        <v>0</v>
      </c>
      <c r="G61" s="293">
        <f>SUMIF('TRIP-WR-II'!$C$6:$C$219,B61,'TRIP-WR-II'!$M$6:$M$219)</f>
        <v>0</v>
      </c>
      <c r="H61" s="299">
        <f t="shared" si="0"/>
        <v>0</v>
      </c>
      <c r="I61" s="299">
        <f t="shared" si="1"/>
        <v>0</v>
      </c>
      <c r="J61" s="299">
        <f t="shared" si="2"/>
        <v>0</v>
      </c>
      <c r="K61" s="299">
        <f t="shared" si="3"/>
        <v>0</v>
      </c>
      <c r="L61" s="300">
        <f t="shared" si="4"/>
        <v>720</v>
      </c>
      <c r="M61" s="301">
        <v>351.72899999999998</v>
      </c>
      <c r="N61" s="301">
        <v>533.82872876088732</v>
      </c>
      <c r="O61" s="302">
        <f t="shared" si="5"/>
        <v>187763.04493833813</v>
      </c>
      <c r="P61" s="302">
        <f t="shared" si="6"/>
        <v>135189392.35560346</v>
      </c>
      <c r="Q61" s="302">
        <f t="shared" si="7"/>
        <v>135189392.35560346</v>
      </c>
      <c r="R61" s="303">
        <f t="shared" si="8"/>
        <v>1</v>
      </c>
    </row>
    <row r="62" spans="1:18">
      <c r="A62" s="281">
        <v>60</v>
      </c>
      <c r="B62" s="283" t="s">
        <v>224</v>
      </c>
      <c r="C62" s="281" t="s">
        <v>1254</v>
      </c>
      <c r="D62" s="293">
        <f>SUMIF('TRIP-WR-II'!$C$6:$C$219,B62,'TRIP-WR-II'!$J$6:$J$219)</f>
        <v>6.9444444444443088E-3</v>
      </c>
      <c r="E62" s="293">
        <f>SUMIF('TRIP-WR-II'!$C$6:$C$219,B62,'TRIP-WR-II'!$K$6:$K$219)</f>
        <v>7.6965277777777779</v>
      </c>
      <c r="F62" s="293">
        <f>SUMIF('TRIP-WR-II'!$C$6:$C$219,B62,'TRIP-WR-II'!$L$6:$L$219)</f>
        <v>0</v>
      </c>
      <c r="G62" s="293">
        <f>SUMIF('TRIP-WR-II'!$C$6:$C$219,B62,'TRIP-WR-II'!$M$6:$M$219)</f>
        <v>2.0986111111111114</v>
      </c>
      <c r="H62" s="299">
        <f t="shared" si="0"/>
        <v>0.17</v>
      </c>
      <c r="I62" s="299">
        <f t="shared" si="1"/>
        <v>184.72</v>
      </c>
      <c r="J62" s="299">
        <f t="shared" si="2"/>
        <v>0</v>
      </c>
      <c r="K62" s="299">
        <f t="shared" si="3"/>
        <v>50.37</v>
      </c>
      <c r="L62" s="300">
        <f t="shared" si="4"/>
        <v>535.28</v>
      </c>
      <c r="M62" s="301">
        <v>220.58799999999999</v>
      </c>
      <c r="N62" s="301">
        <v>515</v>
      </c>
      <c r="O62" s="302">
        <f t="shared" si="5"/>
        <v>113602.81999999999</v>
      </c>
      <c r="P62" s="302">
        <f t="shared" si="6"/>
        <v>60790005.010199994</v>
      </c>
      <c r="Q62" s="302">
        <f t="shared" si="7"/>
        <v>60809317.489599995</v>
      </c>
      <c r="R62" s="303">
        <f t="shared" si="8"/>
        <v>0.99968240920639662</v>
      </c>
    </row>
    <row r="63" spans="1:18">
      <c r="A63" s="281">
        <v>61</v>
      </c>
      <c r="B63" s="283" t="s">
        <v>461</v>
      </c>
      <c r="C63" s="281" t="s">
        <v>1254</v>
      </c>
      <c r="D63" s="293">
        <f>SUMIF('TRIP-WR-II'!$C$6:$C$219,B63,'TRIP-WR-II'!$J$6:$J$219)</f>
        <v>0</v>
      </c>
      <c r="E63" s="293">
        <f>SUMIF('TRIP-WR-II'!$C$6:$C$219,B63,'TRIP-WR-II'!$K$6:$K$219)</f>
        <v>6.7048611111111107</v>
      </c>
      <c r="F63" s="293">
        <f>SUMIF('TRIP-WR-II'!$C$6:$C$219,B63,'TRIP-WR-II'!$L$6:$L$219)</f>
        <v>6.9444444444445308E-3</v>
      </c>
      <c r="G63" s="293">
        <f>SUMIF('TRIP-WR-II'!$C$6:$C$219,B63,'TRIP-WR-II'!$M$6:$M$219)</f>
        <v>4.7458333333333336</v>
      </c>
      <c r="H63" s="299">
        <f t="shared" si="0"/>
        <v>0</v>
      </c>
      <c r="I63" s="299">
        <f t="shared" si="1"/>
        <v>160.91999999999999</v>
      </c>
      <c r="J63" s="299">
        <f t="shared" si="2"/>
        <v>0.17</v>
      </c>
      <c r="K63" s="299">
        <f t="shared" si="3"/>
        <v>113.9</v>
      </c>
      <c r="L63" s="300">
        <f t="shared" si="4"/>
        <v>558.91000000000008</v>
      </c>
      <c r="M63" s="301">
        <v>4.01</v>
      </c>
      <c r="N63" s="301">
        <v>515</v>
      </c>
      <c r="O63" s="302">
        <f t="shared" si="5"/>
        <v>2065.15</v>
      </c>
      <c r="P63" s="302">
        <f t="shared" si="6"/>
        <v>1154232.9865000001</v>
      </c>
      <c r="Q63" s="302">
        <f t="shared" si="7"/>
        <v>1154232.9865000001</v>
      </c>
      <c r="R63" s="303">
        <f t="shared" si="8"/>
        <v>1</v>
      </c>
    </row>
    <row r="64" spans="1:18">
      <c r="A64" s="281">
        <v>62</v>
      </c>
      <c r="B64" s="282" t="s">
        <v>462</v>
      </c>
      <c r="C64" s="281" t="s">
        <v>1254</v>
      </c>
      <c r="D64" s="293">
        <f>SUMIF('TRIP-WR-II'!$C$6:$C$219,B64,'TRIP-WR-II'!$J$6:$J$219)</f>
        <v>0</v>
      </c>
      <c r="E64" s="293">
        <f>SUMIF('TRIP-WR-II'!$C$6:$C$219,B64,'TRIP-WR-II'!$K$6:$K$219)</f>
        <v>0.3159722222222221</v>
      </c>
      <c r="F64" s="293">
        <f>SUMIF('TRIP-WR-II'!$C$6:$C$219,B64,'TRIP-WR-II'!$L$6:$L$219)</f>
        <v>0.1034722222222223</v>
      </c>
      <c r="G64" s="293">
        <f>SUMIF('TRIP-WR-II'!$C$6:$C$219,B64,'TRIP-WR-II'!$M$6:$M$219)</f>
        <v>0</v>
      </c>
      <c r="H64" s="299">
        <f t="shared" si="0"/>
        <v>0</v>
      </c>
      <c r="I64" s="299">
        <f t="shared" si="1"/>
        <v>7.58</v>
      </c>
      <c r="J64" s="299">
        <f t="shared" si="2"/>
        <v>2.48</v>
      </c>
      <c r="K64" s="299">
        <f t="shared" si="3"/>
        <v>0</v>
      </c>
      <c r="L64" s="300">
        <f t="shared" si="4"/>
        <v>709.94</v>
      </c>
      <c r="M64" s="301">
        <v>4.01</v>
      </c>
      <c r="N64" s="301">
        <v>515</v>
      </c>
      <c r="O64" s="302">
        <f t="shared" si="5"/>
        <v>2065.15</v>
      </c>
      <c r="P64" s="302">
        <f t="shared" si="6"/>
        <v>1466132.5910000002</v>
      </c>
      <c r="Q64" s="302">
        <f t="shared" si="7"/>
        <v>1466132.5910000002</v>
      </c>
      <c r="R64" s="303">
        <f t="shared" si="8"/>
        <v>1</v>
      </c>
    </row>
    <row r="65" spans="1:18">
      <c r="A65" s="281">
        <v>63</v>
      </c>
      <c r="B65" s="282" t="s">
        <v>483</v>
      </c>
      <c r="C65" s="281" t="s">
        <v>1254</v>
      </c>
      <c r="D65" s="293">
        <f>SUMIF('TRIP-WR-II'!$C$6:$C$219,B65,'TRIP-WR-II'!$J$6:$J$219)</f>
        <v>0</v>
      </c>
      <c r="E65" s="293">
        <f>SUMIF('TRIP-WR-II'!$C$6:$C$219,B65,'TRIP-WR-II'!$K$6:$K$219)</f>
        <v>0</v>
      </c>
      <c r="F65" s="293">
        <f>SUMIF('TRIP-WR-II'!$C$6:$C$219,B65,'TRIP-WR-II'!$L$6:$L$219)</f>
        <v>6.9444444444445308E-3</v>
      </c>
      <c r="G65" s="293">
        <f>SUMIF('TRIP-WR-II'!$C$6:$C$219,B65,'TRIP-WR-II'!$M$6:$M$219)</f>
        <v>5.790972222222222</v>
      </c>
      <c r="H65" s="299">
        <f t="shared" si="0"/>
        <v>0</v>
      </c>
      <c r="I65" s="299">
        <f t="shared" si="1"/>
        <v>0</v>
      </c>
      <c r="J65" s="299">
        <f t="shared" si="2"/>
        <v>0.17</v>
      </c>
      <c r="K65" s="299">
        <f t="shared" si="3"/>
        <v>138.97999999999999</v>
      </c>
      <c r="L65" s="300">
        <f t="shared" si="4"/>
        <v>719.83</v>
      </c>
      <c r="M65" s="301">
        <v>4.12</v>
      </c>
      <c r="N65" s="301">
        <v>515</v>
      </c>
      <c r="O65" s="302">
        <f t="shared" si="5"/>
        <v>2121.8000000000002</v>
      </c>
      <c r="P65" s="302">
        <f t="shared" si="6"/>
        <v>1527335.2940000002</v>
      </c>
      <c r="Q65" s="302">
        <f t="shared" si="7"/>
        <v>1527335.2940000002</v>
      </c>
      <c r="R65" s="303">
        <f t="shared" si="8"/>
        <v>1</v>
      </c>
    </row>
    <row r="66" spans="1:18">
      <c r="A66" s="281">
        <v>64</v>
      </c>
      <c r="B66" s="282" t="s">
        <v>487</v>
      </c>
      <c r="C66" s="281" t="s">
        <v>1254</v>
      </c>
      <c r="D66" s="293">
        <f>SUMIF('TRIP-WR-II'!$C$6:$C$219,B66,'TRIP-WR-II'!$J$6:$J$219)</f>
        <v>0</v>
      </c>
      <c r="E66" s="293">
        <f>SUMIF('TRIP-WR-II'!$C$6:$C$219,B66,'TRIP-WR-II'!$K$6:$K$219)</f>
        <v>0</v>
      </c>
      <c r="F66" s="293">
        <f>SUMIF('TRIP-WR-II'!$C$6:$C$219,B66,'TRIP-WR-II'!$L$6:$L$219)</f>
        <v>6.9444444444445308E-3</v>
      </c>
      <c r="G66" s="293">
        <f>SUMIF('TRIP-WR-II'!$C$6:$C$219,B66,'TRIP-WR-II'!$M$6:$M$219)</f>
        <v>12.722222222222221</v>
      </c>
      <c r="H66" s="299">
        <f t="shared" si="0"/>
        <v>0</v>
      </c>
      <c r="I66" s="299">
        <f t="shared" si="1"/>
        <v>0</v>
      </c>
      <c r="J66" s="299">
        <f t="shared" si="2"/>
        <v>0.17</v>
      </c>
      <c r="K66" s="299">
        <f t="shared" si="3"/>
        <v>305.33</v>
      </c>
      <c r="L66" s="300">
        <f t="shared" si="4"/>
        <v>719.83</v>
      </c>
      <c r="M66" s="301">
        <v>4.12</v>
      </c>
      <c r="N66" s="301">
        <v>515</v>
      </c>
      <c r="O66" s="302">
        <f t="shared" si="5"/>
        <v>2121.8000000000002</v>
      </c>
      <c r="P66" s="302">
        <f t="shared" si="6"/>
        <v>1527335.2940000002</v>
      </c>
      <c r="Q66" s="302">
        <f t="shared" si="7"/>
        <v>1527335.2940000002</v>
      </c>
      <c r="R66" s="303">
        <f t="shared" si="8"/>
        <v>1</v>
      </c>
    </row>
    <row r="67" spans="1:18">
      <c r="A67" s="281">
        <v>65</v>
      </c>
      <c r="B67" s="282" t="s">
        <v>222</v>
      </c>
      <c r="C67" s="281" t="s">
        <v>1254</v>
      </c>
      <c r="D67" s="293">
        <f>SUMIF('TRIP-WR-II'!$C$6:$C$219,B67,'TRIP-WR-II'!$J$6:$J$219)</f>
        <v>0</v>
      </c>
      <c r="E67" s="293">
        <f>SUMIF('TRIP-WR-II'!$C$6:$C$219,B67,'TRIP-WR-II'!$K$6:$K$219)</f>
        <v>0</v>
      </c>
      <c r="F67" s="293">
        <f>SUMIF('TRIP-WR-II'!$C$6:$C$219,B67,'TRIP-WR-II'!$L$6:$L$219)</f>
        <v>0</v>
      </c>
      <c r="G67" s="293">
        <f>SUMIF('TRIP-WR-II'!$C$6:$C$219,B67,'TRIP-WR-II'!$M$6:$M$219)</f>
        <v>6.759027777777777</v>
      </c>
      <c r="H67" s="299">
        <f t="shared" si="0"/>
        <v>0</v>
      </c>
      <c r="I67" s="299">
        <f t="shared" si="1"/>
        <v>0</v>
      </c>
      <c r="J67" s="299">
        <f t="shared" si="2"/>
        <v>0</v>
      </c>
      <c r="K67" s="299">
        <f t="shared" si="3"/>
        <v>162.22</v>
      </c>
      <c r="L67" s="300">
        <f t="shared" si="4"/>
        <v>720</v>
      </c>
      <c r="M67" s="301">
        <v>220.58799999999999</v>
      </c>
      <c r="N67" s="301">
        <v>515</v>
      </c>
      <c r="O67" s="302">
        <f t="shared" si="5"/>
        <v>113602.81999999999</v>
      </c>
      <c r="P67" s="302">
        <f t="shared" si="6"/>
        <v>81794030.399999991</v>
      </c>
      <c r="Q67" s="302">
        <f t="shared" si="7"/>
        <v>81794030.399999991</v>
      </c>
      <c r="R67" s="303">
        <f t="shared" si="8"/>
        <v>1</v>
      </c>
    </row>
    <row r="68" spans="1:18">
      <c r="A68" s="281">
        <v>66</v>
      </c>
      <c r="B68" s="282" t="s">
        <v>1087</v>
      </c>
      <c r="C68" s="281" t="s">
        <v>1254</v>
      </c>
      <c r="D68" s="293">
        <f>SUMIF('TRIP-WR-II'!$C$6:$C$219,B68,'TRIP-WR-II'!$J$6:$J$219)</f>
        <v>0</v>
      </c>
      <c r="E68" s="293">
        <f>SUMIF('TRIP-WR-II'!$C$6:$C$219,B68,'TRIP-WR-II'!$K$6:$K$219)</f>
        <v>0</v>
      </c>
      <c r="F68" s="293">
        <f>SUMIF('TRIP-WR-II'!$C$6:$C$219,B68,'TRIP-WR-II'!$L$6:$L$219)</f>
        <v>0</v>
      </c>
      <c r="G68" s="293">
        <f>SUMIF('TRIP-WR-II'!$C$6:$C$219,B68,'TRIP-WR-II'!$M$6:$M$219)</f>
        <v>0</v>
      </c>
      <c r="H68" s="299">
        <f t="shared" ref="H68:H122" si="9">INT(D68)*24+HOUR(D68)+ROUND(MINUTE(D68)/60,2)</f>
        <v>0</v>
      </c>
      <c r="I68" s="299">
        <f t="shared" ref="I68:I122" si="10">INT(E68)*24+HOUR(E68)+ROUND(MINUTE(E68)/60,2)</f>
        <v>0</v>
      </c>
      <c r="J68" s="299">
        <f t="shared" ref="J68:J122" si="11">INT(F68)*24+HOUR(F68)+ROUND(MINUTE(F68)/60,2)</f>
        <v>0</v>
      </c>
      <c r="K68" s="299">
        <f t="shared" ref="K68:K122" si="12">INT(G68)*24+HOUR(G68)+ROUND(MINUTE(G68)/60,2)</f>
        <v>0</v>
      </c>
      <c r="L68" s="300">
        <f t="shared" ref="L68:L122" si="13">24*DAY($E$1)-(I68+J68)</f>
        <v>720</v>
      </c>
      <c r="M68" s="301">
        <v>25.71</v>
      </c>
      <c r="N68" s="301">
        <v>132</v>
      </c>
      <c r="O68" s="302">
        <f t="shared" ref="O68:O131" si="14">M68*N68</f>
        <v>3393.7200000000003</v>
      </c>
      <c r="P68" s="302">
        <f t="shared" ref="P68:P131" si="15">O68*(L68-H68)</f>
        <v>2443478.4000000004</v>
      </c>
      <c r="Q68" s="302">
        <f t="shared" ref="Q68:Q131" si="16">O68*L68</f>
        <v>2443478.4000000004</v>
      </c>
      <c r="R68" s="303">
        <f t="shared" ref="R68:R131" si="17">P68/Q68</f>
        <v>1</v>
      </c>
    </row>
    <row r="69" spans="1:18">
      <c r="A69" s="281">
        <v>67</v>
      </c>
      <c r="B69" s="282" t="s">
        <v>1088</v>
      </c>
      <c r="C69" s="281" t="s">
        <v>1254</v>
      </c>
      <c r="D69" s="293">
        <f>SUMIF('TRIP-WR-II'!$C$6:$C$219,B69,'TRIP-WR-II'!$J$6:$J$219)</f>
        <v>0</v>
      </c>
      <c r="E69" s="293">
        <f>SUMIF('TRIP-WR-II'!$C$6:$C$219,B69,'TRIP-WR-II'!$K$6:$K$219)</f>
        <v>0</v>
      </c>
      <c r="F69" s="293">
        <f>SUMIF('TRIP-WR-II'!$C$6:$C$219,B69,'TRIP-WR-II'!$L$6:$L$219)</f>
        <v>0</v>
      </c>
      <c r="G69" s="293">
        <f>SUMIF('TRIP-WR-II'!$C$6:$C$219,B69,'TRIP-WR-II'!$M$6:$M$219)</f>
        <v>0</v>
      </c>
      <c r="H69" s="299">
        <f t="shared" si="9"/>
        <v>0</v>
      </c>
      <c r="I69" s="299">
        <f t="shared" si="10"/>
        <v>0</v>
      </c>
      <c r="J69" s="299">
        <f t="shared" si="11"/>
        <v>0</v>
      </c>
      <c r="K69" s="299">
        <f t="shared" si="12"/>
        <v>0</v>
      </c>
      <c r="L69" s="300">
        <f t="shared" si="13"/>
        <v>720</v>
      </c>
      <c r="M69" s="301">
        <v>25.71</v>
      </c>
      <c r="N69" s="301">
        <v>132</v>
      </c>
      <c r="O69" s="302">
        <f t="shared" si="14"/>
        <v>3393.7200000000003</v>
      </c>
      <c r="P69" s="302">
        <f t="shared" si="15"/>
        <v>2443478.4000000004</v>
      </c>
      <c r="Q69" s="302">
        <f t="shared" si="16"/>
        <v>2443478.4000000004</v>
      </c>
      <c r="R69" s="303">
        <f t="shared" si="17"/>
        <v>1</v>
      </c>
    </row>
    <row r="70" spans="1:18">
      <c r="A70" s="281">
        <v>68</v>
      </c>
      <c r="B70" s="283" t="s">
        <v>1089</v>
      </c>
      <c r="C70" s="281" t="s">
        <v>1254</v>
      </c>
      <c r="D70" s="293">
        <f>SUMIF('TRIP-WR-II'!$C$6:$C$219,B70,'TRIP-WR-II'!$J$6:$J$219)</f>
        <v>0</v>
      </c>
      <c r="E70" s="293">
        <f>SUMIF('TRIP-WR-II'!$C$6:$C$219,B70,'TRIP-WR-II'!$K$6:$K$219)</f>
        <v>0</v>
      </c>
      <c r="F70" s="293">
        <f>SUMIF('TRIP-WR-II'!$C$6:$C$219,B70,'TRIP-WR-II'!$L$6:$L$219)</f>
        <v>0</v>
      </c>
      <c r="G70" s="293">
        <f>SUMIF('TRIP-WR-II'!$C$6:$C$219,B70,'TRIP-WR-II'!$M$6:$M$219)</f>
        <v>0</v>
      </c>
      <c r="H70" s="299">
        <f t="shared" si="9"/>
        <v>0</v>
      </c>
      <c r="I70" s="299">
        <f t="shared" si="10"/>
        <v>0</v>
      </c>
      <c r="J70" s="299">
        <f t="shared" si="11"/>
        <v>0</v>
      </c>
      <c r="K70" s="299">
        <f t="shared" si="12"/>
        <v>0</v>
      </c>
      <c r="L70" s="300">
        <f t="shared" si="13"/>
        <v>720</v>
      </c>
      <c r="M70" s="301">
        <v>29.66</v>
      </c>
      <c r="N70" s="301">
        <v>132</v>
      </c>
      <c r="O70" s="302">
        <f t="shared" si="14"/>
        <v>3915.12</v>
      </c>
      <c r="P70" s="302">
        <f t="shared" si="15"/>
        <v>2818886.4</v>
      </c>
      <c r="Q70" s="302">
        <f t="shared" si="16"/>
        <v>2818886.4</v>
      </c>
      <c r="R70" s="303">
        <f t="shared" si="17"/>
        <v>1</v>
      </c>
    </row>
    <row r="71" spans="1:18">
      <c r="A71" s="281">
        <v>69</v>
      </c>
      <c r="B71" s="282" t="s">
        <v>1090</v>
      </c>
      <c r="C71" s="281" t="s">
        <v>1254</v>
      </c>
      <c r="D71" s="293">
        <f>SUMIF('TRIP-WR-II'!$C$6:$C$219,B71,'TRIP-WR-II'!$J$6:$J$219)</f>
        <v>0</v>
      </c>
      <c r="E71" s="293">
        <f>SUMIF('TRIP-WR-II'!$C$6:$C$219,B71,'TRIP-WR-II'!$K$6:$K$219)</f>
        <v>0</v>
      </c>
      <c r="F71" s="293">
        <f>SUMIF('TRIP-WR-II'!$C$6:$C$219,B71,'TRIP-WR-II'!$L$6:$L$219)</f>
        <v>0</v>
      </c>
      <c r="G71" s="293">
        <f>SUMIF('TRIP-WR-II'!$C$6:$C$219,B71,'TRIP-WR-II'!$M$6:$M$219)</f>
        <v>0</v>
      </c>
      <c r="H71" s="299">
        <f t="shared" si="9"/>
        <v>0</v>
      </c>
      <c r="I71" s="299">
        <f t="shared" si="10"/>
        <v>0</v>
      </c>
      <c r="J71" s="299">
        <f t="shared" si="11"/>
        <v>0</v>
      </c>
      <c r="K71" s="299">
        <f t="shared" si="12"/>
        <v>0</v>
      </c>
      <c r="L71" s="300">
        <f t="shared" si="13"/>
        <v>720</v>
      </c>
      <c r="M71" s="301">
        <v>29.66</v>
      </c>
      <c r="N71" s="301">
        <v>132</v>
      </c>
      <c r="O71" s="302">
        <f t="shared" si="14"/>
        <v>3915.12</v>
      </c>
      <c r="P71" s="302">
        <f t="shared" si="15"/>
        <v>2818886.4</v>
      </c>
      <c r="Q71" s="302">
        <f t="shared" si="16"/>
        <v>2818886.4</v>
      </c>
      <c r="R71" s="303">
        <f t="shared" si="17"/>
        <v>1</v>
      </c>
    </row>
    <row r="72" spans="1:18">
      <c r="A72" s="281">
        <v>70</v>
      </c>
      <c r="B72" s="282" t="s">
        <v>1091</v>
      </c>
      <c r="C72" s="281" t="s">
        <v>1254</v>
      </c>
      <c r="D72" s="293">
        <f>SUMIF('TRIP-WR-II'!$C$6:$C$219,B72,'TRIP-WR-II'!$J$6:$J$219)</f>
        <v>0</v>
      </c>
      <c r="E72" s="293">
        <f>SUMIF('TRIP-WR-II'!$C$6:$C$219,B72,'TRIP-WR-II'!$K$6:$K$219)</f>
        <v>0</v>
      </c>
      <c r="F72" s="293">
        <f>SUMIF('TRIP-WR-II'!$C$6:$C$219,B72,'TRIP-WR-II'!$L$6:$L$219)</f>
        <v>0</v>
      </c>
      <c r="G72" s="293">
        <f>SUMIF('TRIP-WR-II'!$C$6:$C$219,B72,'TRIP-WR-II'!$M$6:$M$219)</f>
        <v>0</v>
      </c>
      <c r="H72" s="299">
        <f t="shared" si="9"/>
        <v>0</v>
      </c>
      <c r="I72" s="299">
        <f t="shared" si="10"/>
        <v>0</v>
      </c>
      <c r="J72" s="299">
        <f t="shared" si="11"/>
        <v>0</v>
      </c>
      <c r="K72" s="299">
        <f t="shared" si="12"/>
        <v>0</v>
      </c>
      <c r="L72" s="300">
        <f t="shared" si="13"/>
        <v>720</v>
      </c>
      <c r="M72" s="301">
        <v>233.65199999999999</v>
      </c>
      <c r="N72" s="301">
        <v>853.89251531618936</v>
      </c>
      <c r="O72" s="302">
        <f t="shared" si="14"/>
        <v>199513.69398865825</v>
      </c>
      <c r="P72" s="302">
        <f t="shared" si="15"/>
        <v>143649859.67183393</v>
      </c>
      <c r="Q72" s="302">
        <f t="shared" si="16"/>
        <v>143649859.67183393</v>
      </c>
      <c r="R72" s="303">
        <f t="shared" si="17"/>
        <v>1</v>
      </c>
    </row>
    <row r="73" spans="1:18">
      <c r="A73" s="281">
        <v>71</v>
      </c>
      <c r="B73" s="282" t="s">
        <v>985</v>
      </c>
      <c r="C73" s="281" t="s">
        <v>1254</v>
      </c>
      <c r="D73" s="293">
        <f>SUMIF('TRIP-WR-II'!$C$6:$C$219,B73,'TRIP-WR-II'!$J$6:$J$219)</f>
        <v>0</v>
      </c>
      <c r="E73" s="293">
        <f>SUMIF('TRIP-WR-II'!$C$6:$C$219,B73,'TRIP-WR-II'!$K$6:$K$219)</f>
        <v>0</v>
      </c>
      <c r="F73" s="293">
        <f>SUMIF('TRIP-WR-II'!$C$6:$C$219,B73,'TRIP-WR-II'!$L$6:$L$219)</f>
        <v>0</v>
      </c>
      <c r="G73" s="293">
        <f>SUMIF('TRIP-WR-II'!$C$6:$C$219,B73,'TRIP-WR-II'!$M$6:$M$219)</f>
        <v>1.3618055555555557</v>
      </c>
      <c r="H73" s="299">
        <f t="shared" si="9"/>
        <v>0</v>
      </c>
      <c r="I73" s="299">
        <f t="shared" si="10"/>
        <v>0</v>
      </c>
      <c r="J73" s="299">
        <f t="shared" si="11"/>
        <v>0</v>
      </c>
      <c r="K73" s="299">
        <f t="shared" si="12"/>
        <v>32.68</v>
      </c>
      <c r="L73" s="300">
        <f t="shared" si="13"/>
        <v>720</v>
      </c>
      <c r="M73" s="301">
        <v>292.04599999999999</v>
      </c>
      <c r="N73" s="301">
        <v>1263.1628577272431</v>
      </c>
      <c r="O73" s="302">
        <f t="shared" si="14"/>
        <v>368901.65994781046</v>
      </c>
      <c r="P73" s="302">
        <f t="shared" si="15"/>
        <v>265609195.16242352</v>
      </c>
      <c r="Q73" s="302">
        <f t="shared" si="16"/>
        <v>265609195.16242352</v>
      </c>
      <c r="R73" s="303">
        <f t="shared" si="17"/>
        <v>1</v>
      </c>
    </row>
    <row r="74" spans="1:18">
      <c r="A74" s="281">
        <v>72</v>
      </c>
      <c r="B74" s="282" t="s">
        <v>208</v>
      </c>
      <c r="C74" s="281" t="s">
        <v>1254</v>
      </c>
      <c r="D74" s="293">
        <f>SUMIF('TRIP-WR-II'!$C$6:$C$219,B74,'TRIP-WR-II'!$J$6:$J$219)</f>
        <v>0</v>
      </c>
      <c r="E74" s="293">
        <f>SUMIF('TRIP-WR-II'!$C$6:$C$219,B74,'TRIP-WR-II'!$K$6:$K$219)</f>
        <v>0</v>
      </c>
      <c r="F74" s="293">
        <f>SUMIF('TRIP-WR-II'!$C$6:$C$219,B74,'TRIP-WR-II'!$L$6:$L$219)</f>
        <v>0</v>
      </c>
      <c r="G74" s="293">
        <f>SUMIF('TRIP-WR-II'!$C$6:$C$219,B74,'TRIP-WR-II'!$M$6:$M$219)</f>
        <v>5.6416666666666666</v>
      </c>
      <c r="H74" s="299">
        <f t="shared" si="9"/>
        <v>0</v>
      </c>
      <c r="I74" s="299">
        <f t="shared" si="10"/>
        <v>0</v>
      </c>
      <c r="J74" s="299">
        <f t="shared" si="11"/>
        <v>0</v>
      </c>
      <c r="K74" s="299">
        <f t="shared" si="12"/>
        <v>135.4</v>
      </c>
      <c r="L74" s="300">
        <f t="shared" si="13"/>
        <v>720</v>
      </c>
      <c r="M74" s="301">
        <v>214.471</v>
      </c>
      <c r="N74" s="301">
        <v>405.18284971221095</v>
      </c>
      <c r="O74" s="302">
        <f t="shared" si="14"/>
        <v>86899.970960627601</v>
      </c>
      <c r="P74" s="302">
        <f t="shared" si="15"/>
        <v>62567979.091651872</v>
      </c>
      <c r="Q74" s="302">
        <f t="shared" si="16"/>
        <v>62567979.091651872</v>
      </c>
      <c r="R74" s="303">
        <f t="shared" si="17"/>
        <v>1</v>
      </c>
    </row>
    <row r="75" spans="1:18">
      <c r="A75" s="281">
        <v>73</v>
      </c>
      <c r="B75" s="285" t="s">
        <v>210</v>
      </c>
      <c r="C75" s="281" t="s">
        <v>1254</v>
      </c>
      <c r="D75" s="293">
        <f>SUMIF('TRIP-WR-II'!$C$6:$C$219,B75,'TRIP-WR-II'!$J$6:$J$219)</f>
        <v>0</v>
      </c>
      <c r="E75" s="293">
        <f>SUMIF('TRIP-WR-II'!$C$6:$C$219,B75,'TRIP-WR-II'!$K$6:$K$219)</f>
        <v>0</v>
      </c>
      <c r="F75" s="293">
        <f>SUMIF('TRIP-WR-II'!$C$6:$C$219,B75,'TRIP-WR-II'!$L$6:$L$219)</f>
        <v>6.3194444444444442E-2</v>
      </c>
      <c r="G75" s="293">
        <f>SUMIF('TRIP-WR-II'!$C$6:$C$219,B75,'TRIP-WR-II'!$M$6:$M$219)</f>
        <v>0.5395833333333333</v>
      </c>
      <c r="H75" s="299">
        <f t="shared" si="9"/>
        <v>0</v>
      </c>
      <c r="I75" s="299">
        <f t="shared" si="10"/>
        <v>0</v>
      </c>
      <c r="J75" s="299">
        <f t="shared" si="11"/>
        <v>1.52</v>
      </c>
      <c r="K75" s="299">
        <f t="shared" si="12"/>
        <v>12.95</v>
      </c>
      <c r="L75" s="300">
        <f t="shared" si="13"/>
        <v>718.48</v>
      </c>
      <c r="M75" s="301">
        <v>213.8</v>
      </c>
      <c r="N75" s="301">
        <v>404.79129904747685</v>
      </c>
      <c r="O75" s="302">
        <f t="shared" si="14"/>
        <v>86544.379736350558</v>
      </c>
      <c r="P75" s="302">
        <f t="shared" si="15"/>
        <v>62180405.95297315</v>
      </c>
      <c r="Q75" s="302">
        <f t="shared" si="16"/>
        <v>62180405.95297315</v>
      </c>
      <c r="R75" s="303">
        <f t="shared" si="17"/>
        <v>1</v>
      </c>
    </row>
    <row r="76" spans="1:18">
      <c r="A76" s="281">
        <v>74</v>
      </c>
      <c r="B76" s="282" t="s">
        <v>1092</v>
      </c>
      <c r="C76" s="281" t="s">
        <v>1254</v>
      </c>
      <c r="D76" s="293">
        <f>SUMIF('TRIP-WR-II'!$C$6:$C$219,B76,'TRIP-WR-II'!$J$6:$J$219)</f>
        <v>0</v>
      </c>
      <c r="E76" s="293">
        <f>SUMIF('TRIP-WR-II'!$C$6:$C$219,B76,'TRIP-WR-II'!$K$6:$K$219)</f>
        <v>0</v>
      </c>
      <c r="F76" s="293">
        <f>SUMIF('TRIP-WR-II'!$C$6:$C$219,B76,'TRIP-WR-II'!$L$6:$L$219)</f>
        <v>0</v>
      </c>
      <c r="G76" s="293">
        <f>SUMIF('TRIP-WR-II'!$C$6:$C$219,B76,'TRIP-WR-II'!$M$6:$M$219)</f>
        <v>0</v>
      </c>
      <c r="H76" s="299">
        <f t="shared" si="9"/>
        <v>0</v>
      </c>
      <c r="I76" s="299">
        <f t="shared" si="10"/>
        <v>0</v>
      </c>
      <c r="J76" s="299">
        <f t="shared" si="11"/>
        <v>0</v>
      </c>
      <c r="K76" s="299">
        <f t="shared" si="12"/>
        <v>0</v>
      </c>
      <c r="L76" s="300">
        <f t="shared" si="13"/>
        <v>720</v>
      </c>
      <c r="M76" s="301">
        <v>28.548999999999999</v>
      </c>
      <c r="N76" s="301">
        <v>132</v>
      </c>
      <c r="O76" s="302">
        <f t="shared" si="14"/>
        <v>3768.4679999999998</v>
      </c>
      <c r="P76" s="302">
        <f t="shared" si="15"/>
        <v>2713296.96</v>
      </c>
      <c r="Q76" s="302">
        <f t="shared" si="16"/>
        <v>2713296.96</v>
      </c>
      <c r="R76" s="303">
        <f t="shared" si="17"/>
        <v>1</v>
      </c>
    </row>
    <row r="77" spans="1:18">
      <c r="A77" s="281">
        <v>75</v>
      </c>
      <c r="B77" s="282" t="s">
        <v>1093</v>
      </c>
      <c r="C77" s="281" t="s">
        <v>1254</v>
      </c>
      <c r="D77" s="293">
        <f>SUMIF('TRIP-WR-II'!$C$6:$C$219,B77,'TRIP-WR-II'!$J$6:$J$219)</f>
        <v>0</v>
      </c>
      <c r="E77" s="293">
        <f>SUMIF('TRIP-WR-II'!$C$6:$C$219,B77,'TRIP-WR-II'!$K$6:$K$219)</f>
        <v>0</v>
      </c>
      <c r="F77" s="293">
        <f>SUMIF('TRIP-WR-II'!$C$6:$C$219,B77,'TRIP-WR-II'!$L$6:$L$219)</f>
        <v>0</v>
      </c>
      <c r="G77" s="293">
        <f>SUMIF('TRIP-WR-II'!$C$6:$C$219,B77,'TRIP-WR-II'!$M$6:$M$219)</f>
        <v>0</v>
      </c>
      <c r="H77" s="299">
        <f t="shared" si="9"/>
        <v>0</v>
      </c>
      <c r="I77" s="299">
        <f t="shared" si="10"/>
        <v>0</v>
      </c>
      <c r="J77" s="299">
        <f t="shared" si="11"/>
        <v>0</v>
      </c>
      <c r="K77" s="299">
        <f t="shared" si="12"/>
        <v>0</v>
      </c>
      <c r="L77" s="300">
        <f t="shared" si="13"/>
        <v>720</v>
      </c>
      <c r="M77" s="301">
        <v>18.3</v>
      </c>
      <c r="N77" s="301">
        <v>132</v>
      </c>
      <c r="O77" s="302">
        <f t="shared" si="14"/>
        <v>2415.6</v>
      </c>
      <c r="P77" s="302">
        <f t="shared" si="15"/>
        <v>1739232</v>
      </c>
      <c r="Q77" s="302">
        <f t="shared" si="16"/>
        <v>1739232</v>
      </c>
      <c r="R77" s="303">
        <f t="shared" si="17"/>
        <v>1</v>
      </c>
    </row>
    <row r="78" spans="1:18">
      <c r="A78" s="281">
        <v>76</v>
      </c>
      <c r="B78" s="282" t="s">
        <v>865</v>
      </c>
      <c r="C78" s="281" t="s">
        <v>1254</v>
      </c>
      <c r="D78" s="293">
        <f>SUMIF('TRIP-WR-II'!$C$6:$C$219,B78,'TRIP-WR-II'!$J$6:$J$219)</f>
        <v>0</v>
      </c>
      <c r="E78" s="293">
        <f>SUMIF('TRIP-WR-II'!$C$6:$C$219,B78,'TRIP-WR-II'!$K$6:$K$219)</f>
        <v>0</v>
      </c>
      <c r="F78" s="293">
        <f>SUMIF('TRIP-WR-II'!$C$6:$C$219,B78,'TRIP-WR-II'!$L$6:$L$219)</f>
        <v>0</v>
      </c>
      <c r="G78" s="293">
        <f>SUMIF('TRIP-WR-II'!$C$6:$C$219,B78,'TRIP-WR-II'!$M$6:$M$219)</f>
        <v>1.1069444444444445</v>
      </c>
      <c r="H78" s="299">
        <f t="shared" si="9"/>
        <v>0</v>
      </c>
      <c r="I78" s="299">
        <f t="shared" si="10"/>
        <v>0</v>
      </c>
      <c r="J78" s="299">
        <f t="shared" si="11"/>
        <v>0</v>
      </c>
      <c r="K78" s="299">
        <f t="shared" si="12"/>
        <v>26.57</v>
      </c>
      <c r="L78" s="300">
        <f t="shared" si="13"/>
        <v>720</v>
      </c>
      <c r="M78" s="301">
        <v>12.234999999999999</v>
      </c>
      <c r="N78" s="301">
        <v>132</v>
      </c>
      <c r="O78" s="302">
        <f t="shared" si="14"/>
        <v>1615.02</v>
      </c>
      <c r="P78" s="302">
        <f t="shared" si="15"/>
        <v>1162814.3999999999</v>
      </c>
      <c r="Q78" s="302">
        <f t="shared" si="16"/>
        <v>1162814.3999999999</v>
      </c>
      <c r="R78" s="303">
        <f t="shared" si="17"/>
        <v>1</v>
      </c>
    </row>
    <row r="79" spans="1:18">
      <c r="A79" s="281">
        <v>77</v>
      </c>
      <c r="B79" s="282" t="s">
        <v>579</v>
      </c>
      <c r="C79" s="281" t="s">
        <v>1254</v>
      </c>
      <c r="D79" s="293">
        <f>SUMIF('TRIP-WR-II'!$C$6:$C$219,B79,'TRIP-WR-II'!$J$6:$J$219)</f>
        <v>4.0972222222222299E-2</v>
      </c>
      <c r="E79" s="293">
        <f>SUMIF('TRIP-WR-II'!$C$6:$C$219,B79,'TRIP-WR-II'!$K$6:$K$219)</f>
        <v>0</v>
      </c>
      <c r="F79" s="293">
        <f>SUMIF('TRIP-WR-II'!$C$6:$C$219,B79,'TRIP-WR-II'!$L$6:$L$219)</f>
        <v>0</v>
      </c>
      <c r="G79" s="293">
        <f>SUMIF('TRIP-WR-II'!$C$6:$C$219,B79,'TRIP-WR-II'!$M$6:$M$219)</f>
        <v>0</v>
      </c>
      <c r="H79" s="299">
        <f t="shared" si="9"/>
        <v>0.98</v>
      </c>
      <c r="I79" s="299">
        <f t="shared" si="10"/>
        <v>0</v>
      </c>
      <c r="J79" s="299">
        <f t="shared" si="11"/>
        <v>0</v>
      </c>
      <c r="K79" s="299">
        <f t="shared" si="12"/>
        <v>0</v>
      </c>
      <c r="L79" s="300">
        <f t="shared" si="13"/>
        <v>720</v>
      </c>
      <c r="M79" s="301">
        <v>228.47399999999999</v>
      </c>
      <c r="N79" s="301">
        <v>412.75481131168709</v>
      </c>
      <c r="O79" s="302">
        <f t="shared" si="14"/>
        <v>94303.742759626388</v>
      </c>
      <c r="P79" s="302">
        <f t="shared" si="15"/>
        <v>67806277.119026557</v>
      </c>
      <c r="Q79" s="302">
        <f t="shared" si="16"/>
        <v>67898694.786930993</v>
      </c>
      <c r="R79" s="303">
        <f t="shared" si="17"/>
        <v>0.99863888888888885</v>
      </c>
    </row>
    <row r="80" spans="1:18">
      <c r="A80" s="281">
        <v>78</v>
      </c>
      <c r="B80" s="282" t="s">
        <v>1094</v>
      </c>
      <c r="C80" s="281" t="s">
        <v>1254</v>
      </c>
      <c r="D80" s="293">
        <f>SUMIF('TRIP-WR-II'!$C$6:$C$219,B80,'TRIP-WR-II'!$J$6:$J$219)</f>
        <v>0</v>
      </c>
      <c r="E80" s="293">
        <f>SUMIF('TRIP-WR-II'!$C$6:$C$219,B80,'TRIP-WR-II'!$K$6:$K$219)</f>
        <v>0</v>
      </c>
      <c r="F80" s="293">
        <f>SUMIF('TRIP-WR-II'!$C$6:$C$219,B80,'TRIP-WR-II'!$L$6:$L$219)</f>
        <v>0</v>
      </c>
      <c r="G80" s="293">
        <f>SUMIF('TRIP-WR-II'!$C$6:$C$219,B80,'TRIP-WR-II'!$M$6:$M$219)</f>
        <v>0</v>
      </c>
      <c r="H80" s="299">
        <f t="shared" si="9"/>
        <v>0</v>
      </c>
      <c r="I80" s="299">
        <f t="shared" si="10"/>
        <v>0</v>
      </c>
      <c r="J80" s="299">
        <f t="shared" si="11"/>
        <v>0</v>
      </c>
      <c r="K80" s="299">
        <f t="shared" si="12"/>
        <v>0</v>
      </c>
      <c r="L80" s="300">
        <f t="shared" si="13"/>
        <v>720</v>
      </c>
      <c r="M80" s="301">
        <v>228.47399999999999</v>
      </c>
      <c r="N80" s="301">
        <v>412.75481131168709</v>
      </c>
      <c r="O80" s="302">
        <f t="shared" si="14"/>
        <v>94303.742759626388</v>
      </c>
      <c r="P80" s="302">
        <f t="shared" si="15"/>
        <v>67898694.786930993</v>
      </c>
      <c r="Q80" s="302">
        <f t="shared" si="16"/>
        <v>67898694.786930993</v>
      </c>
      <c r="R80" s="303">
        <f t="shared" si="17"/>
        <v>1</v>
      </c>
    </row>
    <row r="81" spans="1:18">
      <c r="A81" s="281">
        <v>79</v>
      </c>
      <c r="B81" s="282" t="s">
        <v>1095</v>
      </c>
      <c r="C81" s="281" t="s">
        <v>1254</v>
      </c>
      <c r="D81" s="293">
        <f>SUMIF('TRIP-WR-II'!$C$6:$C$219,B81,'TRIP-WR-II'!$J$6:$J$219)</f>
        <v>0</v>
      </c>
      <c r="E81" s="293">
        <f>SUMIF('TRIP-WR-II'!$C$6:$C$219,B81,'TRIP-WR-II'!$K$6:$K$219)</f>
        <v>0</v>
      </c>
      <c r="F81" s="293">
        <f>SUMIF('TRIP-WR-II'!$C$6:$C$219,B81,'TRIP-WR-II'!$L$6:$L$219)</f>
        <v>0</v>
      </c>
      <c r="G81" s="293">
        <f>SUMIF('TRIP-WR-II'!$C$6:$C$219,B81,'TRIP-WR-II'!$M$6:$M$219)</f>
        <v>0</v>
      </c>
      <c r="H81" s="299">
        <f t="shared" si="9"/>
        <v>0</v>
      </c>
      <c r="I81" s="299">
        <f t="shared" si="10"/>
        <v>0</v>
      </c>
      <c r="J81" s="299">
        <f t="shared" si="11"/>
        <v>0</v>
      </c>
      <c r="K81" s="299">
        <f t="shared" si="12"/>
        <v>0</v>
      </c>
      <c r="L81" s="300">
        <f t="shared" si="13"/>
        <v>720</v>
      </c>
      <c r="M81" s="301">
        <v>46.655999999999999</v>
      </c>
      <c r="N81" s="301">
        <v>515</v>
      </c>
      <c r="O81" s="302">
        <f t="shared" si="14"/>
        <v>24027.84</v>
      </c>
      <c r="P81" s="302">
        <f t="shared" si="15"/>
        <v>17300044.800000001</v>
      </c>
      <c r="Q81" s="302">
        <f t="shared" si="16"/>
        <v>17300044.800000001</v>
      </c>
      <c r="R81" s="303">
        <f t="shared" si="17"/>
        <v>1</v>
      </c>
    </row>
    <row r="82" spans="1:18">
      <c r="A82" s="281">
        <v>80</v>
      </c>
      <c r="B82" s="283" t="s">
        <v>1096</v>
      </c>
      <c r="C82" s="281" t="s">
        <v>1254</v>
      </c>
      <c r="D82" s="293">
        <f>SUMIF('TRIP-WR-II'!$C$6:$C$219,B82,'TRIP-WR-II'!$J$6:$J$219)</f>
        <v>0</v>
      </c>
      <c r="E82" s="293">
        <f>SUMIF('TRIP-WR-II'!$C$6:$C$219,B82,'TRIP-WR-II'!$K$6:$K$219)</f>
        <v>0</v>
      </c>
      <c r="F82" s="293">
        <f>SUMIF('TRIP-WR-II'!$C$6:$C$219,B82,'TRIP-WR-II'!$L$6:$L$219)</f>
        <v>0</v>
      </c>
      <c r="G82" s="293">
        <f>SUMIF('TRIP-WR-II'!$C$6:$C$219,B82,'TRIP-WR-II'!$M$6:$M$219)</f>
        <v>0</v>
      </c>
      <c r="H82" s="299">
        <f t="shared" si="9"/>
        <v>0</v>
      </c>
      <c r="I82" s="299">
        <f t="shared" si="10"/>
        <v>0</v>
      </c>
      <c r="J82" s="299">
        <f t="shared" si="11"/>
        <v>0</v>
      </c>
      <c r="K82" s="299">
        <f t="shared" si="12"/>
        <v>0</v>
      </c>
      <c r="L82" s="300">
        <f t="shared" si="13"/>
        <v>720</v>
      </c>
      <c r="M82" s="301">
        <v>46.655999999999999</v>
      </c>
      <c r="N82" s="301">
        <v>515</v>
      </c>
      <c r="O82" s="302">
        <f t="shared" si="14"/>
        <v>24027.84</v>
      </c>
      <c r="P82" s="302">
        <f t="shared" si="15"/>
        <v>17300044.800000001</v>
      </c>
      <c r="Q82" s="302">
        <f t="shared" si="16"/>
        <v>17300044.800000001</v>
      </c>
      <c r="R82" s="303">
        <f t="shared" si="17"/>
        <v>1</v>
      </c>
    </row>
    <row r="83" spans="1:18">
      <c r="A83" s="281">
        <v>81</v>
      </c>
      <c r="B83" s="283" t="s">
        <v>452</v>
      </c>
      <c r="C83" s="281" t="s">
        <v>1254</v>
      </c>
      <c r="D83" s="293">
        <f>SUMIF('TRIP-WR-II'!$C$6:$C$219,B83,'TRIP-WR-II'!$J$6:$J$219)</f>
        <v>0.28125000000000006</v>
      </c>
      <c r="E83" s="293">
        <f>SUMIF('TRIP-WR-II'!$C$6:$C$219,B83,'TRIP-WR-II'!$K$6:$K$219)</f>
        <v>0</v>
      </c>
      <c r="F83" s="293">
        <f>SUMIF('TRIP-WR-II'!$C$6:$C$219,B83,'TRIP-WR-II'!$L$6:$L$219)</f>
        <v>0</v>
      </c>
      <c r="G83" s="293">
        <f>SUMIF('TRIP-WR-II'!$C$6:$C$219,B83,'TRIP-WR-II'!$M$6:$M$219)</f>
        <v>0</v>
      </c>
      <c r="H83" s="299">
        <f t="shared" si="9"/>
        <v>6.75</v>
      </c>
      <c r="I83" s="299">
        <f t="shared" si="10"/>
        <v>0</v>
      </c>
      <c r="J83" s="299">
        <f t="shared" si="11"/>
        <v>0</v>
      </c>
      <c r="K83" s="299">
        <f t="shared" si="12"/>
        <v>0</v>
      </c>
      <c r="L83" s="300">
        <f t="shared" si="13"/>
        <v>720</v>
      </c>
      <c r="M83" s="301">
        <v>99.468000000000004</v>
      </c>
      <c r="N83" s="301">
        <v>605</v>
      </c>
      <c r="O83" s="302">
        <f t="shared" si="14"/>
        <v>60178.14</v>
      </c>
      <c r="P83" s="302">
        <f t="shared" si="15"/>
        <v>42922058.354999997</v>
      </c>
      <c r="Q83" s="302">
        <f t="shared" si="16"/>
        <v>43328260.799999997</v>
      </c>
      <c r="R83" s="303">
        <f t="shared" si="17"/>
        <v>0.99062499999999998</v>
      </c>
    </row>
    <row r="84" spans="1:18">
      <c r="A84" s="281">
        <v>82</v>
      </c>
      <c r="B84" s="283" t="s">
        <v>454</v>
      </c>
      <c r="C84" s="281" t="s">
        <v>1254</v>
      </c>
      <c r="D84" s="293">
        <f>SUMIF('TRIP-WR-II'!$C$6:$C$219,B84,'TRIP-WR-II'!$J$6:$J$219)</f>
        <v>0.28194444444444444</v>
      </c>
      <c r="E84" s="293">
        <f>SUMIF('TRIP-WR-II'!$C$6:$C$219,B84,'TRIP-WR-II'!$K$6:$K$219)</f>
        <v>0</v>
      </c>
      <c r="F84" s="293">
        <f>SUMIF('TRIP-WR-II'!$C$6:$C$219,B84,'TRIP-WR-II'!$L$6:$L$219)</f>
        <v>0</v>
      </c>
      <c r="G84" s="293">
        <f>SUMIF('TRIP-WR-II'!$C$6:$C$219,B84,'TRIP-WR-II'!$M$6:$M$219)</f>
        <v>6.1111111111111116E-2</v>
      </c>
      <c r="H84" s="299">
        <f t="shared" si="9"/>
        <v>6.77</v>
      </c>
      <c r="I84" s="299">
        <f t="shared" si="10"/>
        <v>0</v>
      </c>
      <c r="J84" s="299">
        <f t="shared" si="11"/>
        <v>0</v>
      </c>
      <c r="K84" s="299">
        <f t="shared" si="12"/>
        <v>1.47</v>
      </c>
      <c r="L84" s="300">
        <f t="shared" si="13"/>
        <v>720</v>
      </c>
      <c r="M84" s="301">
        <v>99.468000000000004</v>
      </c>
      <c r="N84" s="301">
        <v>605</v>
      </c>
      <c r="O84" s="302">
        <f t="shared" si="14"/>
        <v>60178.14</v>
      </c>
      <c r="P84" s="302">
        <f t="shared" si="15"/>
        <v>42920854.792199999</v>
      </c>
      <c r="Q84" s="302">
        <f t="shared" si="16"/>
        <v>43328260.799999997</v>
      </c>
      <c r="R84" s="303">
        <f t="shared" si="17"/>
        <v>0.99059722222222224</v>
      </c>
    </row>
    <row r="85" spans="1:18">
      <c r="A85" s="281">
        <v>83</v>
      </c>
      <c r="B85" s="283" t="s">
        <v>1097</v>
      </c>
      <c r="C85" s="281" t="s">
        <v>1254</v>
      </c>
      <c r="D85" s="293">
        <f>SUMIF('TRIP-WR-II'!$C$6:$C$219,B85,'TRIP-WR-II'!$J$6:$J$219)</f>
        <v>0</v>
      </c>
      <c r="E85" s="293">
        <f>SUMIF('TRIP-WR-II'!$C$6:$C$219,B85,'TRIP-WR-II'!$K$6:$K$219)</f>
        <v>0</v>
      </c>
      <c r="F85" s="293">
        <f>SUMIF('TRIP-WR-II'!$C$6:$C$219,B85,'TRIP-WR-II'!$L$6:$L$219)</f>
        <v>0</v>
      </c>
      <c r="G85" s="293">
        <f>SUMIF('TRIP-WR-II'!$C$6:$C$219,B85,'TRIP-WR-II'!$M$6:$M$219)</f>
        <v>0.33055555555555555</v>
      </c>
      <c r="H85" s="299">
        <f t="shared" si="9"/>
        <v>0</v>
      </c>
      <c r="I85" s="299">
        <f t="shared" si="10"/>
        <v>0</v>
      </c>
      <c r="J85" s="299">
        <f t="shared" si="11"/>
        <v>0</v>
      </c>
      <c r="K85" s="299">
        <f t="shared" si="12"/>
        <v>7.93</v>
      </c>
      <c r="L85" s="300">
        <f t="shared" si="13"/>
        <v>720</v>
      </c>
      <c r="M85" s="301">
        <v>282.85599999999999</v>
      </c>
      <c r="N85" s="301">
        <v>528.16032806597525</v>
      </c>
      <c r="O85" s="302">
        <f t="shared" si="14"/>
        <v>149393.31775542948</v>
      </c>
      <c r="P85" s="302">
        <f t="shared" si="15"/>
        <v>107563188.78390923</v>
      </c>
      <c r="Q85" s="302">
        <f t="shared" si="16"/>
        <v>107563188.78390923</v>
      </c>
      <c r="R85" s="303">
        <f t="shared" si="17"/>
        <v>1</v>
      </c>
    </row>
    <row r="86" spans="1:18">
      <c r="A86" s="281">
        <v>84</v>
      </c>
      <c r="B86" s="283" t="s">
        <v>1098</v>
      </c>
      <c r="C86" s="281" t="s">
        <v>1254</v>
      </c>
      <c r="D86" s="293">
        <f>SUMIF('TRIP-WR-II'!$C$6:$C$219,B86,'TRIP-WR-II'!$J$6:$J$219)</f>
        <v>0</v>
      </c>
      <c r="E86" s="293">
        <f>SUMIF('TRIP-WR-II'!$C$6:$C$219,B86,'TRIP-WR-II'!$K$6:$K$219)</f>
        <v>0</v>
      </c>
      <c r="F86" s="293">
        <f>SUMIF('TRIP-WR-II'!$C$6:$C$219,B86,'TRIP-WR-II'!$L$6:$L$219)</f>
        <v>0</v>
      </c>
      <c r="G86" s="293">
        <f>SUMIF('TRIP-WR-II'!$C$6:$C$219,B86,'TRIP-WR-II'!$M$6:$M$219)</f>
        <v>0.1875</v>
      </c>
      <c r="H86" s="299">
        <f t="shared" si="9"/>
        <v>0</v>
      </c>
      <c r="I86" s="299">
        <f t="shared" si="10"/>
        <v>0</v>
      </c>
      <c r="J86" s="299">
        <f t="shared" si="11"/>
        <v>0</v>
      </c>
      <c r="K86" s="299">
        <f t="shared" si="12"/>
        <v>4.5</v>
      </c>
      <c r="L86" s="300">
        <f t="shared" si="13"/>
        <v>720</v>
      </c>
      <c r="M86" s="301">
        <v>282.85599999999999</v>
      </c>
      <c r="N86" s="301">
        <v>528.16032806597525</v>
      </c>
      <c r="O86" s="302">
        <f t="shared" si="14"/>
        <v>149393.31775542948</v>
      </c>
      <c r="P86" s="302">
        <f t="shared" si="15"/>
        <v>107563188.78390923</v>
      </c>
      <c r="Q86" s="302">
        <f t="shared" si="16"/>
        <v>107563188.78390923</v>
      </c>
      <c r="R86" s="303">
        <f t="shared" si="17"/>
        <v>1</v>
      </c>
    </row>
    <row r="87" spans="1:18">
      <c r="A87" s="281">
        <v>85</v>
      </c>
      <c r="B87" s="283" t="s">
        <v>315</v>
      </c>
      <c r="C87" s="281" t="s">
        <v>1254</v>
      </c>
      <c r="D87" s="293">
        <f>SUMIF('TRIP-WR-II'!$C$6:$C$219,B87,'TRIP-WR-II'!$J$6:$J$219)</f>
        <v>0</v>
      </c>
      <c r="E87" s="293">
        <f>SUMIF('TRIP-WR-II'!$C$6:$C$219,B87,'TRIP-WR-II'!$K$6:$K$219)</f>
        <v>0</v>
      </c>
      <c r="F87" s="293">
        <f>SUMIF('TRIP-WR-II'!$C$6:$C$219,B87,'TRIP-WR-II'!$L$6:$L$219)</f>
        <v>0</v>
      </c>
      <c r="G87" s="293">
        <f>SUMIF('TRIP-WR-II'!$C$6:$C$219,B87,'TRIP-WR-II'!$M$6:$M$219)</f>
        <v>0.51875000000000004</v>
      </c>
      <c r="H87" s="299">
        <f t="shared" si="9"/>
        <v>0</v>
      </c>
      <c r="I87" s="299">
        <f t="shared" si="10"/>
        <v>0</v>
      </c>
      <c r="J87" s="299">
        <f t="shared" si="11"/>
        <v>0</v>
      </c>
      <c r="K87" s="299">
        <f t="shared" si="12"/>
        <v>12.45</v>
      </c>
      <c r="L87" s="300">
        <f t="shared" si="13"/>
        <v>720</v>
      </c>
      <c r="M87" s="301">
        <v>314.053</v>
      </c>
      <c r="N87" s="301">
        <v>516.92645683268029</v>
      </c>
      <c r="O87" s="302">
        <f t="shared" si="14"/>
        <v>162342.30454767373</v>
      </c>
      <c r="P87" s="302">
        <f t="shared" si="15"/>
        <v>116886459.27432509</v>
      </c>
      <c r="Q87" s="302">
        <f t="shared" si="16"/>
        <v>116886459.27432509</v>
      </c>
      <c r="R87" s="303">
        <f t="shared" si="17"/>
        <v>1</v>
      </c>
    </row>
    <row r="88" spans="1:18">
      <c r="A88" s="281">
        <v>86</v>
      </c>
      <c r="B88" s="282" t="s">
        <v>815</v>
      </c>
      <c r="C88" s="281" t="s">
        <v>1254</v>
      </c>
      <c r="D88" s="293">
        <f>SUMIF('TRIP-WR-II'!$C$6:$C$219,B88,'TRIP-WR-II'!$J$6:$J$219)</f>
        <v>0</v>
      </c>
      <c r="E88" s="293">
        <f>SUMIF('TRIP-WR-II'!$C$6:$C$219,B88,'TRIP-WR-II'!$K$6:$K$219)</f>
        <v>0</v>
      </c>
      <c r="F88" s="293">
        <f>SUMIF('TRIP-WR-II'!$C$6:$C$219,B88,'TRIP-WR-II'!$L$6:$L$219)</f>
        <v>0</v>
      </c>
      <c r="G88" s="293">
        <f>SUMIF('TRIP-WR-II'!$C$6:$C$219,B88,'TRIP-WR-II'!$M$6:$M$219)</f>
        <v>0.27916666666666667</v>
      </c>
      <c r="H88" s="299">
        <f t="shared" si="9"/>
        <v>0</v>
      </c>
      <c r="I88" s="299">
        <f t="shared" si="10"/>
        <v>0</v>
      </c>
      <c r="J88" s="299">
        <f t="shared" si="11"/>
        <v>0</v>
      </c>
      <c r="K88" s="299">
        <f t="shared" si="12"/>
        <v>6.7</v>
      </c>
      <c r="L88" s="300">
        <f t="shared" si="13"/>
        <v>720</v>
      </c>
      <c r="M88" s="301">
        <v>314.053</v>
      </c>
      <c r="N88" s="301">
        <v>516.92645683268029</v>
      </c>
      <c r="O88" s="302">
        <f t="shared" si="14"/>
        <v>162342.30454767373</v>
      </c>
      <c r="P88" s="302">
        <f t="shared" si="15"/>
        <v>116886459.27432509</v>
      </c>
      <c r="Q88" s="302">
        <f t="shared" si="16"/>
        <v>116886459.27432509</v>
      </c>
      <c r="R88" s="303">
        <f t="shared" si="17"/>
        <v>1</v>
      </c>
    </row>
    <row r="89" spans="1:18">
      <c r="A89" s="281">
        <v>87</v>
      </c>
      <c r="B89" s="282" t="s">
        <v>1099</v>
      </c>
      <c r="C89" s="281" t="s">
        <v>1254</v>
      </c>
      <c r="D89" s="293">
        <f>SUMIF('TRIP-WR-II'!$C$6:$C$219,B89,'TRIP-WR-II'!$J$6:$J$219)</f>
        <v>0</v>
      </c>
      <c r="E89" s="293">
        <f>SUMIF('TRIP-WR-II'!$C$6:$C$219,B89,'TRIP-WR-II'!$K$6:$K$219)</f>
        <v>0</v>
      </c>
      <c r="F89" s="293">
        <f>SUMIF('TRIP-WR-II'!$C$6:$C$219,B89,'TRIP-WR-II'!$L$6:$L$219)</f>
        <v>0</v>
      </c>
      <c r="G89" s="293">
        <f>SUMIF('TRIP-WR-II'!$C$6:$C$219,B89,'TRIP-WR-II'!$M$6:$M$219)</f>
        <v>0</v>
      </c>
      <c r="H89" s="299">
        <f t="shared" si="9"/>
        <v>0</v>
      </c>
      <c r="I89" s="299">
        <f t="shared" si="10"/>
        <v>0</v>
      </c>
      <c r="J89" s="299">
        <f t="shared" si="11"/>
        <v>0</v>
      </c>
      <c r="K89" s="299">
        <f t="shared" si="12"/>
        <v>0</v>
      </c>
      <c r="L89" s="300">
        <f t="shared" si="13"/>
        <v>720</v>
      </c>
      <c r="M89" s="301">
        <v>274.16399999999999</v>
      </c>
      <c r="N89" s="301">
        <v>1170.2371389013683</v>
      </c>
      <c r="O89" s="302">
        <f t="shared" si="14"/>
        <v>320836.89494975476</v>
      </c>
      <c r="P89" s="302">
        <f t="shared" si="15"/>
        <v>231002564.36382341</v>
      </c>
      <c r="Q89" s="302">
        <f t="shared" si="16"/>
        <v>231002564.36382341</v>
      </c>
      <c r="R89" s="303">
        <f t="shared" si="17"/>
        <v>1</v>
      </c>
    </row>
    <row r="90" spans="1:18">
      <c r="A90" s="281">
        <v>88</v>
      </c>
      <c r="B90" s="282" t="s">
        <v>1100</v>
      </c>
      <c r="C90" s="281" t="s">
        <v>1254</v>
      </c>
      <c r="D90" s="293">
        <f>SUMIF('TRIP-WR-II'!$C$6:$C$219,B90,'TRIP-WR-II'!$J$6:$J$219)</f>
        <v>0</v>
      </c>
      <c r="E90" s="293">
        <f>SUMIF('TRIP-WR-II'!$C$6:$C$219,B90,'TRIP-WR-II'!$K$6:$K$219)</f>
        <v>0</v>
      </c>
      <c r="F90" s="293">
        <f>SUMIF('TRIP-WR-II'!$C$6:$C$219,B90,'TRIP-WR-II'!$L$6:$L$219)</f>
        <v>0</v>
      </c>
      <c r="G90" s="293">
        <f>SUMIF('TRIP-WR-II'!$C$6:$C$219,B90,'TRIP-WR-II'!$M$6:$M$219)</f>
        <v>0</v>
      </c>
      <c r="H90" s="299">
        <f t="shared" si="9"/>
        <v>0</v>
      </c>
      <c r="I90" s="299">
        <f t="shared" si="10"/>
        <v>0</v>
      </c>
      <c r="J90" s="299">
        <f t="shared" si="11"/>
        <v>0</v>
      </c>
      <c r="K90" s="299">
        <f t="shared" si="12"/>
        <v>0</v>
      </c>
      <c r="L90" s="300">
        <f t="shared" si="13"/>
        <v>720</v>
      </c>
      <c r="M90" s="301">
        <v>275.63499999999999</v>
      </c>
      <c r="N90" s="301">
        <v>1178.6279672613041</v>
      </c>
      <c r="O90" s="302">
        <f t="shared" si="14"/>
        <v>324871.11975606956</v>
      </c>
      <c r="P90" s="302">
        <f t="shared" si="15"/>
        <v>233907206.22437009</v>
      </c>
      <c r="Q90" s="302">
        <f t="shared" si="16"/>
        <v>233907206.22437009</v>
      </c>
      <c r="R90" s="303">
        <f t="shared" si="17"/>
        <v>1</v>
      </c>
    </row>
    <row r="91" spans="1:18">
      <c r="A91" s="281">
        <v>89</v>
      </c>
      <c r="B91" s="285" t="s">
        <v>871</v>
      </c>
      <c r="C91" s="281" t="s">
        <v>1254</v>
      </c>
      <c r="D91" s="293">
        <f>SUMIF('TRIP-WR-II'!$C$6:$C$219,B91,'TRIP-WR-II'!$J$6:$J$219)</f>
        <v>0</v>
      </c>
      <c r="E91" s="293">
        <f>SUMIF('TRIP-WR-II'!$C$6:$C$219,B91,'TRIP-WR-II'!$K$6:$K$219)</f>
        <v>0</v>
      </c>
      <c r="F91" s="293">
        <f>SUMIF('TRIP-WR-II'!$C$6:$C$219,B91,'TRIP-WR-II'!$L$6:$L$219)</f>
        <v>0</v>
      </c>
      <c r="G91" s="293">
        <f>SUMIF('TRIP-WR-II'!$C$6:$C$219,B91,'TRIP-WR-II'!$M$6:$M$219)</f>
        <v>1.523611111111111</v>
      </c>
      <c r="H91" s="299">
        <f t="shared" si="9"/>
        <v>0</v>
      </c>
      <c r="I91" s="299">
        <f t="shared" si="10"/>
        <v>0</v>
      </c>
      <c r="J91" s="299">
        <f t="shared" si="11"/>
        <v>0</v>
      </c>
      <c r="K91" s="299">
        <f t="shared" si="12"/>
        <v>36.57</v>
      </c>
      <c r="L91" s="300">
        <f t="shared" si="13"/>
        <v>720</v>
      </c>
      <c r="M91" s="301">
        <v>311.81</v>
      </c>
      <c r="N91" s="301">
        <v>1347.3419199261234</v>
      </c>
      <c r="O91" s="302">
        <f t="shared" si="14"/>
        <v>420114.68405216455</v>
      </c>
      <c r="P91" s="302">
        <f t="shared" si="15"/>
        <v>302482572.51755846</v>
      </c>
      <c r="Q91" s="302">
        <f t="shared" si="16"/>
        <v>302482572.51755846</v>
      </c>
      <c r="R91" s="303">
        <f t="shared" si="17"/>
        <v>1</v>
      </c>
    </row>
    <row r="92" spans="1:18">
      <c r="A92" s="281">
        <v>90</v>
      </c>
      <c r="B92" s="283" t="s">
        <v>1101</v>
      </c>
      <c r="C92" s="281" t="s">
        <v>1254</v>
      </c>
      <c r="D92" s="293">
        <f>SUMIF('TRIP-WR-II'!$C$6:$C$219,B92,'TRIP-WR-II'!$J$6:$J$219)</f>
        <v>0</v>
      </c>
      <c r="E92" s="293">
        <f>SUMIF('TRIP-WR-II'!$C$6:$C$219,B92,'TRIP-WR-II'!$K$6:$K$219)</f>
        <v>0</v>
      </c>
      <c r="F92" s="293">
        <f>SUMIF('TRIP-WR-II'!$C$6:$C$219,B92,'TRIP-WR-II'!$L$6:$L$219)</f>
        <v>0</v>
      </c>
      <c r="G92" s="293">
        <f>SUMIF('TRIP-WR-II'!$C$6:$C$219,B92,'TRIP-WR-II'!$M$6:$M$219)</f>
        <v>0</v>
      </c>
      <c r="H92" s="299">
        <f t="shared" si="9"/>
        <v>0</v>
      </c>
      <c r="I92" s="299">
        <f t="shared" si="10"/>
        <v>0</v>
      </c>
      <c r="J92" s="299">
        <f t="shared" si="11"/>
        <v>0</v>
      </c>
      <c r="K92" s="299">
        <f t="shared" si="12"/>
        <v>0</v>
      </c>
      <c r="L92" s="300">
        <f t="shared" si="13"/>
        <v>720</v>
      </c>
      <c r="M92" s="301">
        <v>102.152</v>
      </c>
      <c r="N92" s="301">
        <v>515</v>
      </c>
      <c r="O92" s="302">
        <f t="shared" si="14"/>
        <v>52608.28</v>
      </c>
      <c r="P92" s="302">
        <f t="shared" si="15"/>
        <v>37877961.600000001</v>
      </c>
      <c r="Q92" s="302">
        <f t="shared" si="16"/>
        <v>37877961.600000001</v>
      </c>
      <c r="R92" s="303">
        <f t="shared" si="17"/>
        <v>1</v>
      </c>
    </row>
    <row r="93" spans="1:18">
      <c r="A93" s="281">
        <v>91</v>
      </c>
      <c r="B93" s="283" t="s">
        <v>592</v>
      </c>
      <c r="C93" s="281" t="s">
        <v>1254</v>
      </c>
      <c r="D93" s="293">
        <f>SUMIF('TRIP-WR-II'!$C$6:$C$219,B93,'TRIP-WR-II'!$J$6:$J$219)</f>
        <v>0</v>
      </c>
      <c r="E93" s="293">
        <f>SUMIF('TRIP-WR-II'!$C$6:$C$219,B93,'TRIP-WR-II'!$K$6:$K$219)</f>
        <v>0</v>
      </c>
      <c r="F93" s="293">
        <f>SUMIF('TRIP-WR-II'!$C$6:$C$219,B93,'TRIP-WR-II'!$L$6:$L$219)</f>
        <v>0</v>
      </c>
      <c r="G93" s="293">
        <f>SUMIF('TRIP-WR-II'!$C$6:$C$219,B93,'TRIP-WR-II'!$M$6:$M$219)</f>
        <v>0.70902777777777781</v>
      </c>
      <c r="H93" s="299">
        <f t="shared" si="9"/>
        <v>0</v>
      </c>
      <c r="I93" s="299">
        <f t="shared" si="10"/>
        <v>0</v>
      </c>
      <c r="J93" s="299">
        <f t="shared" si="11"/>
        <v>0</v>
      </c>
      <c r="K93" s="299">
        <f t="shared" si="12"/>
        <v>17.02</v>
      </c>
      <c r="L93" s="300">
        <f t="shared" si="13"/>
        <v>720</v>
      </c>
      <c r="M93" s="301">
        <v>102.152</v>
      </c>
      <c r="N93" s="301">
        <v>515</v>
      </c>
      <c r="O93" s="302">
        <f t="shared" si="14"/>
        <v>52608.28</v>
      </c>
      <c r="P93" s="302">
        <f t="shared" si="15"/>
        <v>37877961.600000001</v>
      </c>
      <c r="Q93" s="302">
        <f t="shared" si="16"/>
        <v>37877961.600000001</v>
      </c>
      <c r="R93" s="303">
        <f t="shared" si="17"/>
        <v>1</v>
      </c>
    </row>
    <row r="94" spans="1:18">
      <c r="A94" s="281">
        <v>92</v>
      </c>
      <c r="B94" s="283" t="s">
        <v>882</v>
      </c>
      <c r="C94" s="281" t="s">
        <v>1254</v>
      </c>
      <c r="D94" s="293">
        <f>SUMIF('TRIP-WR-II'!$C$6:$C$219,B94,'TRIP-WR-II'!$J$6:$J$219)</f>
        <v>0</v>
      </c>
      <c r="E94" s="293">
        <f>SUMIF('TRIP-WR-II'!$C$6:$C$219,B94,'TRIP-WR-II'!$K$6:$K$219)</f>
        <v>0</v>
      </c>
      <c r="F94" s="293">
        <f>SUMIF('TRIP-WR-II'!$C$6:$C$219,B94,'TRIP-WR-II'!$L$6:$L$219)</f>
        <v>0.66944444444444451</v>
      </c>
      <c r="G94" s="293">
        <f>SUMIF('TRIP-WR-II'!$C$6:$C$219,B94,'TRIP-WR-II'!$M$6:$M$219)</f>
        <v>0.28402777777777771</v>
      </c>
      <c r="H94" s="299">
        <f t="shared" si="9"/>
        <v>0</v>
      </c>
      <c r="I94" s="299">
        <f t="shared" si="10"/>
        <v>0</v>
      </c>
      <c r="J94" s="299">
        <f t="shared" si="11"/>
        <v>16.07</v>
      </c>
      <c r="K94" s="299">
        <f t="shared" si="12"/>
        <v>6.82</v>
      </c>
      <c r="L94" s="300">
        <f t="shared" si="13"/>
        <v>703.93</v>
      </c>
      <c r="M94" s="301">
        <v>336.74200000000002</v>
      </c>
      <c r="N94" s="301">
        <v>523.32658881301052</v>
      </c>
      <c r="O94" s="302">
        <f t="shared" si="14"/>
        <v>176226.04217007081</v>
      </c>
      <c r="P94" s="302">
        <f t="shared" si="15"/>
        <v>124050797.86477794</v>
      </c>
      <c r="Q94" s="302">
        <f t="shared" si="16"/>
        <v>124050797.86477794</v>
      </c>
      <c r="R94" s="303">
        <f t="shared" si="17"/>
        <v>1</v>
      </c>
    </row>
    <row r="95" spans="1:18">
      <c r="A95" s="281">
        <v>93</v>
      </c>
      <c r="B95" s="282" t="s">
        <v>332</v>
      </c>
      <c r="C95" s="281" t="s">
        <v>1254</v>
      </c>
      <c r="D95" s="293">
        <f>SUMIF('TRIP-WR-II'!$C$6:$C$219,B95,'TRIP-WR-II'!$J$6:$J$219)</f>
        <v>0</v>
      </c>
      <c r="E95" s="293">
        <f>SUMIF('TRIP-WR-II'!$C$6:$C$219,B95,'TRIP-WR-II'!$K$6:$K$219)</f>
        <v>0</v>
      </c>
      <c r="F95" s="293">
        <f>SUMIF('TRIP-WR-II'!$C$6:$C$219,B95,'TRIP-WR-II'!$L$6:$L$219)</f>
        <v>0.97499999999999987</v>
      </c>
      <c r="G95" s="293">
        <f>SUMIF('TRIP-WR-II'!$C$6:$C$219,B95,'TRIP-WR-II'!$M$6:$M$219)</f>
        <v>0.54652777777777783</v>
      </c>
      <c r="H95" s="299">
        <f t="shared" si="9"/>
        <v>0</v>
      </c>
      <c r="I95" s="299">
        <f t="shared" si="10"/>
        <v>0</v>
      </c>
      <c r="J95" s="299">
        <f t="shared" si="11"/>
        <v>23.4</v>
      </c>
      <c r="K95" s="299">
        <f t="shared" si="12"/>
        <v>13.12</v>
      </c>
      <c r="L95" s="300">
        <f t="shared" si="13"/>
        <v>696.6</v>
      </c>
      <c r="M95" s="301">
        <v>336.74200000000002</v>
      </c>
      <c r="N95" s="301">
        <v>523.32658881301052</v>
      </c>
      <c r="O95" s="302">
        <f t="shared" si="14"/>
        <v>176226.04217007081</v>
      </c>
      <c r="P95" s="302">
        <f t="shared" si="15"/>
        <v>122759060.97567134</v>
      </c>
      <c r="Q95" s="302">
        <f t="shared" si="16"/>
        <v>122759060.97567134</v>
      </c>
      <c r="R95" s="303">
        <f t="shared" si="17"/>
        <v>1</v>
      </c>
    </row>
    <row r="96" spans="1:18">
      <c r="A96" s="281">
        <v>94</v>
      </c>
      <c r="B96" s="282" t="s">
        <v>1102</v>
      </c>
      <c r="C96" s="281" t="s">
        <v>1254</v>
      </c>
      <c r="D96" s="293">
        <f>SUMIF('TRIP-WR-II'!$C$6:$C$219,B96,'TRIP-WR-II'!$J$6:$J$219)</f>
        <v>0</v>
      </c>
      <c r="E96" s="293">
        <f>SUMIF('TRIP-WR-II'!$C$6:$C$219,B96,'TRIP-WR-II'!$K$6:$K$219)</f>
        <v>0</v>
      </c>
      <c r="F96" s="293">
        <f>SUMIF('TRIP-WR-II'!$C$6:$C$219,B96,'TRIP-WR-II'!$L$6:$L$219)</f>
        <v>0</v>
      </c>
      <c r="G96" s="293">
        <f>SUMIF('TRIP-WR-II'!$C$6:$C$219,B96,'TRIP-WR-II'!$M$6:$M$219)</f>
        <v>0</v>
      </c>
      <c r="H96" s="299">
        <f t="shared" si="9"/>
        <v>0</v>
      </c>
      <c r="I96" s="299">
        <f t="shared" si="10"/>
        <v>0</v>
      </c>
      <c r="J96" s="299">
        <f t="shared" si="11"/>
        <v>0</v>
      </c>
      <c r="K96" s="299">
        <f t="shared" si="12"/>
        <v>0</v>
      </c>
      <c r="L96" s="300">
        <f t="shared" si="13"/>
        <v>720</v>
      </c>
      <c r="M96" s="301">
        <v>28.55</v>
      </c>
      <c r="N96" s="301">
        <v>687</v>
      </c>
      <c r="O96" s="302">
        <f t="shared" si="14"/>
        <v>19613.850000000002</v>
      </c>
      <c r="P96" s="302">
        <f t="shared" si="15"/>
        <v>14121972.000000002</v>
      </c>
      <c r="Q96" s="302">
        <f t="shared" si="16"/>
        <v>14121972.000000002</v>
      </c>
      <c r="R96" s="303">
        <f t="shared" si="17"/>
        <v>1</v>
      </c>
    </row>
    <row r="97" spans="1:18">
      <c r="A97" s="281">
        <v>95</v>
      </c>
      <c r="B97" s="282" t="s">
        <v>1103</v>
      </c>
      <c r="C97" s="281" t="s">
        <v>1254</v>
      </c>
      <c r="D97" s="293">
        <f>SUMIF('TRIP-WR-II'!$C$6:$C$219,B97,'TRIP-WR-II'!$J$6:$J$219)</f>
        <v>0</v>
      </c>
      <c r="E97" s="293">
        <f>SUMIF('TRIP-WR-II'!$C$6:$C$219,B97,'TRIP-WR-II'!$K$6:$K$219)</f>
        <v>0</v>
      </c>
      <c r="F97" s="293">
        <f>SUMIF('TRIP-WR-II'!$C$6:$C$219,B97,'TRIP-WR-II'!$L$6:$L$219)</f>
        <v>0</v>
      </c>
      <c r="G97" s="293">
        <f>SUMIF('TRIP-WR-II'!$C$6:$C$219,B97,'TRIP-WR-II'!$M$6:$M$219)</f>
        <v>0</v>
      </c>
      <c r="H97" s="299">
        <f t="shared" si="9"/>
        <v>0</v>
      </c>
      <c r="I97" s="299">
        <f t="shared" si="10"/>
        <v>0</v>
      </c>
      <c r="J97" s="299">
        <f t="shared" si="11"/>
        <v>0</v>
      </c>
      <c r="K97" s="299">
        <f t="shared" si="12"/>
        <v>0</v>
      </c>
      <c r="L97" s="300">
        <f t="shared" si="13"/>
        <v>720</v>
      </c>
      <c r="M97" s="301">
        <v>28.55</v>
      </c>
      <c r="N97" s="301">
        <v>687</v>
      </c>
      <c r="O97" s="302">
        <f t="shared" si="14"/>
        <v>19613.850000000002</v>
      </c>
      <c r="P97" s="302">
        <f t="shared" si="15"/>
        <v>14121972.000000002</v>
      </c>
      <c r="Q97" s="302">
        <f t="shared" si="16"/>
        <v>14121972.000000002</v>
      </c>
      <c r="R97" s="303">
        <f t="shared" si="17"/>
        <v>1</v>
      </c>
    </row>
    <row r="98" spans="1:18">
      <c r="A98" s="281">
        <v>96</v>
      </c>
      <c r="B98" s="282" t="s">
        <v>1104</v>
      </c>
      <c r="C98" s="281" t="s">
        <v>1254</v>
      </c>
      <c r="D98" s="293">
        <f>SUMIF('TRIP-WR-II'!$C$6:$C$219,B98,'TRIP-WR-II'!$J$6:$J$219)</f>
        <v>0.18541666666666673</v>
      </c>
      <c r="E98" s="293">
        <f>SUMIF('TRIP-WR-II'!$C$6:$C$219,B98,'TRIP-WR-II'!$K$6:$K$219)</f>
        <v>0</v>
      </c>
      <c r="F98" s="293">
        <f>SUMIF('TRIP-WR-II'!$C$6:$C$219,B98,'TRIP-WR-II'!$L$6:$L$219)</f>
        <v>0</v>
      </c>
      <c r="G98" s="293">
        <f>SUMIF('TRIP-WR-II'!$C$6:$C$219,B98,'TRIP-WR-II'!$M$6:$M$219)</f>
        <v>8.6486111111111104</v>
      </c>
      <c r="H98" s="299">
        <f t="shared" si="9"/>
        <v>4.45</v>
      </c>
      <c r="I98" s="299">
        <f t="shared" si="10"/>
        <v>0</v>
      </c>
      <c r="J98" s="299">
        <f t="shared" si="11"/>
        <v>0</v>
      </c>
      <c r="K98" s="299">
        <f t="shared" si="12"/>
        <v>207.57</v>
      </c>
      <c r="L98" s="300">
        <f t="shared" si="13"/>
        <v>720</v>
      </c>
      <c r="M98" s="301">
        <v>5.4429999999999996</v>
      </c>
      <c r="N98" s="301">
        <v>515</v>
      </c>
      <c r="O98" s="302">
        <f t="shared" si="14"/>
        <v>2803.145</v>
      </c>
      <c r="P98" s="302">
        <f t="shared" si="15"/>
        <v>2005790.4047499998</v>
      </c>
      <c r="Q98" s="302">
        <f t="shared" si="16"/>
        <v>2018264.4</v>
      </c>
      <c r="R98" s="303">
        <f t="shared" si="17"/>
        <v>0.99381944444444437</v>
      </c>
    </row>
    <row r="99" spans="1:18">
      <c r="A99" s="281">
        <v>97</v>
      </c>
      <c r="B99" s="282" t="s">
        <v>1105</v>
      </c>
      <c r="C99" s="281" t="s">
        <v>1254</v>
      </c>
      <c r="D99" s="293">
        <f>SUMIF('TRIP-WR-II'!$C$6:$C$219,B99,'TRIP-WR-II'!$J$6:$J$219)</f>
        <v>0</v>
      </c>
      <c r="E99" s="293">
        <f>SUMIF('TRIP-WR-II'!$C$6:$C$219,B99,'TRIP-WR-II'!$K$6:$K$219)</f>
        <v>0</v>
      </c>
      <c r="F99" s="293">
        <f>SUMIF('TRIP-WR-II'!$C$6:$C$219,B99,'TRIP-WR-II'!$L$6:$L$219)</f>
        <v>0</v>
      </c>
      <c r="G99" s="293">
        <f>SUMIF('TRIP-WR-II'!$C$6:$C$219,B99,'TRIP-WR-II'!$M$6:$M$219)</f>
        <v>0.49166666666666664</v>
      </c>
      <c r="H99" s="299">
        <f t="shared" si="9"/>
        <v>0</v>
      </c>
      <c r="I99" s="299">
        <f t="shared" si="10"/>
        <v>0</v>
      </c>
      <c r="J99" s="299">
        <f t="shared" si="11"/>
        <v>0</v>
      </c>
      <c r="K99" s="299">
        <f t="shared" si="12"/>
        <v>11.8</v>
      </c>
      <c r="L99" s="300">
        <f t="shared" si="13"/>
        <v>720</v>
      </c>
      <c r="M99" s="301">
        <v>5.4429999999999996</v>
      </c>
      <c r="N99" s="301">
        <v>515</v>
      </c>
      <c r="O99" s="302">
        <f t="shared" si="14"/>
        <v>2803.145</v>
      </c>
      <c r="P99" s="302">
        <f t="shared" si="15"/>
        <v>2018264.4</v>
      </c>
      <c r="Q99" s="302">
        <f t="shared" si="16"/>
        <v>2018264.4</v>
      </c>
      <c r="R99" s="303">
        <f t="shared" si="17"/>
        <v>1</v>
      </c>
    </row>
    <row r="100" spans="1:18">
      <c r="A100" s="281">
        <v>98</v>
      </c>
      <c r="B100" s="282" t="s">
        <v>1106</v>
      </c>
      <c r="C100" s="281" t="s">
        <v>1254</v>
      </c>
      <c r="D100" s="293">
        <f>SUMIF('TRIP-WR-II'!$C$6:$C$219,B100,'TRIP-WR-II'!$J$6:$J$219)</f>
        <v>0</v>
      </c>
      <c r="E100" s="293">
        <f>SUMIF('TRIP-WR-II'!$C$6:$C$219,B100,'TRIP-WR-II'!$K$6:$K$219)</f>
        <v>0</v>
      </c>
      <c r="F100" s="293">
        <f>SUMIF('TRIP-WR-II'!$C$6:$C$219,B100,'TRIP-WR-II'!$L$6:$L$219)</f>
        <v>0</v>
      </c>
      <c r="G100" s="293">
        <f>SUMIF('TRIP-WR-II'!$C$6:$C$219,B100,'TRIP-WR-II'!$M$6:$M$219)</f>
        <v>0</v>
      </c>
      <c r="H100" s="299">
        <f t="shared" si="9"/>
        <v>0</v>
      </c>
      <c r="I100" s="299">
        <f t="shared" si="10"/>
        <v>0</v>
      </c>
      <c r="J100" s="299">
        <f t="shared" si="11"/>
        <v>0</v>
      </c>
      <c r="K100" s="299">
        <f t="shared" si="12"/>
        <v>0</v>
      </c>
      <c r="L100" s="300">
        <f t="shared" si="13"/>
        <v>720</v>
      </c>
      <c r="M100" s="301">
        <v>245.7</v>
      </c>
      <c r="N100" s="301">
        <v>1732.6455031426481</v>
      </c>
      <c r="O100" s="302">
        <f t="shared" si="14"/>
        <v>425711.0001221486</v>
      </c>
      <c r="P100" s="302">
        <f t="shared" si="15"/>
        <v>306511920.08794701</v>
      </c>
      <c r="Q100" s="302">
        <f t="shared" si="16"/>
        <v>306511920.08794701</v>
      </c>
      <c r="R100" s="303">
        <f t="shared" si="17"/>
        <v>1</v>
      </c>
    </row>
    <row r="101" spans="1:18">
      <c r="A101" s="281">
        <v>99</v>
      </c>
      <c r="B101" s="282" t="s">
        <v>1107</v>
      </c>
      <c r="C101" s="281" t="s">
        <v>1254</v>
      </c>
      <c r="D101" s="293">
        <f>SUMIF('TRIP-WR-II'!$C$6:$C$219,B101,'TRIP-WR-II'!$J$6:$J$219)</f>
        <v>0</v>
      </c>
      <c r="E101" s="293">
        <f>SUMIF('TRIP-WR-II'!$C$6:$C$219,B101,'TRIP-WR-II'!$K$6:$K$219)</f>
        <v>0</v>
      </c>
      <c r="F101" s="293">
        <f>SUMIF('TRIP-WR-II'!$C$6:$C$219,B101,'TRIP-WR-II'!$L$6:$L$219)</f>
        <v>0</v>
      </c>
      <c r="G101" s="293">
        <f>SUMIF('TRIP-WR-II'!$C$6:$C$219,B101,'TRIP-WR-II'!$M$6:$M$219)</f>
        <v>0</v>
      </c>
      <c r="H101" s="299">
        <f t="shared" si="9"/>
        <v>0</v>
      </c>
      <c r="I101" s="299">
        <f t="shared" si="10"/>
        <v>0</v>
      </c>
      <c r="J101" s="299">
        <f t="shared" si="11"/>
        <v>0</v>
      </c>
      <c r="K101" s="299">
        <f t="shared" si="12"/>
        <v>0</v>
      </c>
      <c r="L101" s="300">
        <f t="shared" si="13"/>
        <v>720</v>
      </c>
      <c r="M101" s="301">
        <v>0.62</v>
      </c>
      <c r="N101" s="301">
        <v>515</v>
      </c>
      <c r="O101" s="302">
        <f t="shared" si="14"/>
        <v>319.3</v>
      </c>
      <c r="P101" s="302">
        <f t="shared" si="15"/>
        <v>229896</v>
      </c>
      <c r="Q101" s="302">
        <f t="shared" si="16"/>
        <v>229896</v>
      </c>
      <c r="R101" s="303">
        <f t="shared" si="17"/>
        <v>1</v>
      </c>
    </row>
    <row r="102" spans="1:18">
      <c r="A102" s="281">
        <v>100</v>
      </c>
      <c r="B102" s="282" t="s">
        <v>1108</v>
      </c>
      <c r="C102" s="281" t="s">
        <v>1254</v>
      </c>
      <c r="D102" s="293">
        <f>SUMIF('TRIP-WR-II'!$C$6:$C$219,B102,'TRIP-WR-II'!$J$6:$J$219)</f>
        <v>0.41041666666666671</v>
      </c>
      <c r="E102" s="293">
        <f>SUMIF('TRIP-WR-II'!$C$6:$C$219,B102,'TRIP-WR-II'!$K$6:$K$219)</f>
        <v>0</v>
      </c>
      <c r="F102" s="293">
        <f>SUMIF('TRIP-WR-II'!$C$6:$C$219,B102,'TRIP-WR-II'!$L$6:$L$219)</f>
        <v>0</v>
      </c>
      <c r="G102" s="293">
        <f>SUMIF('TRIP-WR-II'!$C$6:$C$219,B102,'TRIP-WR-II'!$M$6:$M$219)</f>
        <v>0</v>
      </c>
      <c r="H102" s="299">
        <f t="shared" si="9"/>
        <v>9.85</v>
      </c>
      <c r="I102" s="299">
        <f t="shared" si="10"/>
        <v>0</v>
      </c>
      <c r="J102" s="299">
        <f t="shared" si="11"/>
        <v>0</v>
      </c>
      <c r="K102" s="299">
        <f t="shared" si="12"/>
        <v>0</v>
      </c>
      <c r="L102" s="300">
        <f t="shared" si="13"/>
        <v>720</v>
      </c>
      <c r="M102" s="301">
        <v>116.879</v>
      </c>
      <c r="N102" s="301">
        <v>515</v>
      </c>
      <c r="O102" s="302">
        <f t="shared" si="14"/>
        <v>60192.685000000005</v>
      </c>
      <c r="P102" s="302">
        <f t="shared" si="15"/>
        <v>42745835.252750002</v>
      </c>
      <c r="Q102" s="302">
        <f t="shared" si="16"/>
        <v>43338733.200000003</v>
      </c>
      <c r="R102" s="303">
        <f t="shared" si="17"/>
        <v>0.98631944444444442</v>
      </c>
    </row>
    <row r="103" spans="1:18">
      <c r="A103" s="281">
        <v>101</v>
      </c>
      <c r="B103" s="282" t="s">
        <v>563</v>
      </c>
      <c r="C103" s="281" t="s">
        <v>1254</v>
      </c>
      <c r="D103" s="293">
        <f>SUMIF('TRIP-WR-II'!$C$6:$C$219,B103,'TRIP-WR-II'!$J$6:$J$219)</f>
        <v>3.4722222222222099E-2</v>
      </c>
      <c r="E103" s="293">
        <f>SUMIF('TRIP-WR-II'!$C$6:$C$219,B103,'TRIP-WR-II'!$K$6:$K$219)</f>
        <v>0</v>
      </c>
      <c r="F103" s="293">
        <f>SUMIF('TRIP-WR-II'!$C$6:$C$219,B103,'TRIP-WR-II'!$L$6:$L$219)</f>
        <v>0</v>
      </c>
      <c r="G103" s="293">
        <f>SUMIF('TRIP-WR-II'!$C$6:$C$219,B103,'TRIP-WR-II'!$M$6:$M$219)</f>
        <v>0</v>
      </c>
      <c r="H103" s="299">
        <f t="shared" si="9"/>
        <v>0.83</v>
      </c>
      <c r="I103" s="299">
        <f t="shared" si="10"/>
        <v>0</v>
      </c>
      <c r="J103" s="299">
        <f t="shared" si="11"/>
        <v>0</v>
      </c>
      <c r="K103" s="299">
        <f t="shared" si="12"/>
        <v>0</v>
      </c>
      <c r="L103" s="300">
        <f t="shared" si="13"/>
        <v>720</v>
      </c>
      <c r="M103" s="301">
        <v>242.23</v>
      </c>
      <c r="N103" s="301">
        <v>1724.1067753748696</v>
      </c>
      <c r="O103" s="302">
        <f t="shared" si="14"/>
        <v>417630.38419905462</v>
      </c>
      <c r="P103" s="302">
        <f t="shared" si="15"/>
        <v>300347243.40443408</v>
      </c>
      <c r="Q103" s="302">
        <f t="shared" si="16"/>
        <v>300693876.62331933</v>
      </c>
      <c r="R103" s="303">
        <f t="shared" si="17"/>
        <v>0.99884722222222211</v>
      </c>
    </row>
    <row r="104" spans="1:18">
      <c r="A104" s="281">
        <v>102</v>
      </c>
      <c r="B104" s="282" t="s">
        <v>1109</v>
      </c>
      <c r="C104" s="281" t="s">
        <v>1254</v>
      </c>
      <c r="D104" s="293">
        <f>SUMIF('TRIP-WR-II'!$C$6:$C$219,B104,'TRIP-WR-II'!$J$6:$J$219)</f>
        <v>0</v>
      </c>
      <c r="E104" s="293">
        <f>SUMIF('TRIP-WR-II'!$C$6:$C$219,B104,'TRIP-WR-II'!$K$6:$K$219)</f>
        <v>0</v>
      </c>
      <c r="F104" s="293">
        <f>SUMIF('TRIP-WR-II'!$C$6:$C$219,B104,'TRIP-WR-II'!$L$6:$L$219)</f>
        <v>0</v>
      </c>
      <c r="G104" s="293">
        <f>SUMIF('TRIP-WR-II'!$C$6:$C$219,B104,'TRIP-WR-II'!$M$6:$M$219)</f>
        <v>0</v>
      </c>
      <c r="H104" s="299">
        <f t="shared" si="9"/>
        <v>0</v>
      </c>
      <c r="I104" s="299">
        <f t="shared" si="10"/>
        <v>0</v>
      </c>
      <c r="J104" s="299">
        <f t="shared" si="11"/>
        <v>0</v>
      </c>
      <c r="K104" s="299">
        <f t="shared" si="12"/>
        <v>0</v>
      </c>
      <c r="L104" s="300">
        <f t="shared" si="13"/>
        <v>720</v>
      </c>
      <c r="M104" s="301">
        <v>0.62</v>
      </c>
      <c r="N104" s="301">
        <v>515</v>
      </c>
      <c r="O104" s="302">
        <f t="shared" si="14"/>
        <v>319.3</v>
      </c>
      <c r="P104" s="302">
        <f t="shared" si="15"/>
        <v>229896</v>
      </c>
      <c r="Q104" s="302">
        <f t="shared" si="16"/>
        <v>229896</v>
      </c>
      <c r="R104" s="303">
        <f t="shared" si="17"/>
        <v>1</v>
      </c>
    </row>
    <row r="105" spans="1:18">
      <c r="A105" s="281">
        <v>103</v>
      </c>
      <c r="B105" s="282" t="s">
        <v>1110</v>
      </c>
      <c r="C105" s="281" t="s">
        <v>1254</v>
      </c>
      <c r="D105" s="293">
        <f>SUMIF('TRIP-WR-II'!$C$6:$C$219,B105,'TRIP-WR-II'!$J$6:$J$219)</f>
        <v>0</v>
      </c>
      <c r="E105" s="293">
        <f>SUMIF('TRIP-WR-II'!$C$6:$C$219,B105,'TRIP-WR-II'!$K$6:$K$219)</f>
        <v>0</v>
      </c>
      <c r="F105" s="293">
        <f>SUMIF('TRIP-WR-II'!$C$6:$C$219,B105,'TRIP-WR-II'!$L$6:$L$219)</f>
        <v>0</v>
      </c>
      <c r="G105" s="293">
        <f>SUMIF('TRIP-WR-II'!$C$6:$C$219,B105,'TRIP-WR-II'!$M$6:$M$219)</f>
        <v>0</v>
      </c>
      <c r="H105" s="299">
        <f t="shared" si="9"/>
        <v>0</v>
      </c>
      <c r="I105" s="299">
        <f t="shared" si="10"/>
        <v>0</v>
      </c>
      <c r="J105" s="299">
        <f t="shared" si="11"/>
        <v>0</v>
      </c>
      <c r="K105" s="299">
        <f t="shared" si="12"/>
        <v>0</v>
      </c>
      <c r="L105" s="300">
        <f t="shared" si="13"/>
        <v>720</v>
      </c>
      <c r="M105" s="301">
        <v>49.73</v>
      </c>
      <c r="N105" s="301">
        <v>687</v>
      </c>
      <c r="O105" s="302">
        <f t="shared" si="14"/>
        <v>34164.509999999995</v>
      </c>
      <c r="P105" s="302">
        <f t="shared" si="15"/>
        <v>24598447.199999996</v>
      </c>
      <c r="Q105" s="302">
        <f t="shared" si="16"/>
        <v>24598447.199999996</v>
      </c>
      <c r="R105" s="303">
        <f t="shared" si="17"/>
        <v>1</v>
      </c>
    </row>
    <row r="106" spans="1:18">
      <c r="A106" s="281">
        <v>104</v>
      </c>
      <c r="B106" s="282" t="s">
        <v>878</v>
      </c>
      <c r="C106" s="281" t="s">
        <v>1254</v>
      </c>
      <c r="D106" s="293">
        <f>SUMIF('TRIP-WR-II'!$C$6:$C$219,B106,'TRIP-WR-II'!$J$6:$J$219)</f>
        <v>0</v>
      </c>
      <c r="E106" s="293">
        <f>SUMIF('TRIP-WR-II'!$C$6:$C$219,B106,'TRIP-WR-II'!$K$6:$K$219)</f>
        <v>0</v>
      </c>
      <c r="F106" s="293">
        <f>SUMIF('TRIP-WR-II'!$C$6:$C$219,B106,'TRIP-WR-II'!$L$6:$L$219)</f>
        <v>0</v>
      </c>
      <c r="G106" s="293">
        <f>SUMIF('TRIP-WR-II'!$C$6:$C$219,B106,'TRIP-WR-II'!$M$6:$M$219)</f>
        <v>1.5798611111111114</v>
      </c>
      <c r="H106" s="299">
        <f t="shared" si="9"/>
        <v>0</v>
      </c>
      <c r="I106" s="299">
        <f t="shared" si="10"/>
        <v>0</v>
      </c>
      <c r="J106" s="299">
        <f t="shared" si="11"/>
        <v>0</v>
      </c>
      <c r="K106" s="299">
        <f t="shared" si="12"/>
        <v>37.92</v>
      </c>
      <c r="L106" s="300">
        <f t="shared" si="13"/>
        <v>720</v>
      </c>
      <c r="M106" s="301">
        <v>49.73</v>
      </c>
      <c r="N106" s="301">
        <v>687</v>
      </c>
      <c r="O106" s="302">
        <f t="shared" si="14"/>
        <v>34164.509999999995</v>
      </c>
      <c r="P106" s="302">
        <f t="shared" si="15"/>
        <v>24598447.199999996</v>
      </c>
      <c r="Q106" s="302">
        <f t="shared" si="16"/>
        <v>24598447.199999996</v>
      </c>
      <c r="R106" s="303">
        <f t="shared" si="17"/>
        <v>1</v>
      </c>
    </row>
    <row r="107" spans="1:18">
      <c r="A107" s="281">
        <v>105</v>
      </c>
      <c r="B107" s="282" t="s">
        <v>588</v>
      </c>
      <c r="C107" s="281" t="s">
        <v>1254</v>
      </c>
      <c r="D107" s="293">
        <f>SUMIF('TRIP-WR-II'!$C$6:$C$219,B107,'TRIP-WR-II'!$J$6:$J$219)</f>
        <v>0</v>
      </c>
      <c r="E107" s="293">
        <f>SUMIF('TRIP-WR-II'!$C$6:$C$219,B107,'TRIP-WR-II'!$K$6:$K$219)</f>
        <v>0</v>
      </c>
      <c r="F107" s="293">
        <f>SUMIF('TRIP-WR-II'!$C$6:$C$219,B107,'TRIP-WR-II'!$L$6:$L$219)</f>
        <v>0</v>
      </c>
      <c r="G107" s="293">
        <f>SUMIF('TRIP-WR-II'!$C$6:$C$219,B107,'TRIP-WR-II'!$M$6:$M$219)</f>
        <v>0.14722222222222234</v>
      </c>
      <c r="H107" s="299">
        <f t="shared" si="9"/>
        <v>0</v>
      </c>
      <c r="I107" s="299">
        <f t="shared" si="10"/>
        <v>0</v>
      </c>
      <c r="J107" s="299">
        <f t="shared" si="11"/>
        <v>0</v>
      </c>
      <c r="K107" s="299">
        <f t="shared" si="12"/>
        <v>3.5300000000000002</v>
      </c>
      <c r="L107" s="300">
        <f t="shared" si="13"/>
        <v>720</v>
      </c>
      <c r="M107" s="301">
        <v>15.456</v>
      </c>
      <c r="N107" s="301">
        <v>687</v>
      </c>
      <c r="O107" s="302">
        <f t="shared" si="14"/>
        <v>10618.271999999999</v>
      </c>
      <c r="P107" s="302">
        <f t="shared" si="15"/>
        <v>7645155.8399999989</v>
      </c>
      <c r="Q107" s="302">
        <f t="shared" si="16"/>
        <v>7645155.8399999989</v>
      </c>
      <c r="R107" s="303">
        <f t="shared" si="17"/>
        <v>1</v>
      </c>
    </row>
    <row r="108" spans="1:18">
      <c r="A108" s="281">
        <v>106</v>
      </c>
      <c r="B108" s="282" t="s">
        <v>1011</v>
      </c>
      <c r="C108" s="281" t="s">
        <v>1254</v>
      </c>
      <c r="D108" s="293">
        <f>SUMIF('TRIP-WR-II'!$C$6:$C$219,B108,'TRIP-WR-II'!$J$6:$J$219)</f>
        <v>0</v>
      </c>
      <c r="E108" s="293">
        <f>SUMIF('TRIP-WR-II'!$C$6:$C$219,B108,'TRIP-WR-II'!$K$6:$K$219)</f>
        <v>0</v>
      </c>
      <c r="F108" s="293">
        <f>SUMIF('TRIP-WR-II'!$C$6:$C$219,B108,'TRIP-WR-II'!$L$6:$L$219)</f>
        <v>0</v>
      </c>
      <c r="G108" s="293">
        <f>SUMIF('TRIP-WR-II'!$C$6:$C$219,B108,'TRIP-WR-II'!$M$6:$M$219)</f>
        <v>5.6944444444444464E-2</v>
      </c>
      <c r="H108" s="299">
        <f t="shared" si="9"/>
        <v>0</v>
      </c>
      <c r="I108" s="299">
        <f t="shared" si="10"/>
        <v>0</v>
      </c>
      <c r="J108" s="299">
        <f t="shared" si="11"/>
        <v>0</v>
      </c>
      <c r="K108" s="299">
        <f t="shared" si="12"/>
        <v>1.37</v>
      </c>
      <c r="L108" s="300">
        <f t="shared" si="13"/>
        <v>720</v>
      </c>
      <c r="M108" s="301">
        <v>15.456</v>
      </c>
      <c r="N108" s="301">
        <v>687</v>
      </c>
      <c r="O108" s="302">
        <f t="shared" si="14"/>
        <v>10618.271999999999</v>
      </c>
      <c r="P108" s="302">
        <f t="shared" si="15"/>
        <v>7645155.8399999989</v>
      </c>
      <c r="Q108" s="302">
        <f t="shared" si="16"/>
        <v>7645155.8399999989</v>
      </c>
      <c r="R108" s="303">
        <f t="shared" si="17"/>
        <v>1</v>
      </c>
    </row>
    <row r="109" spans="1:18">
      <c r="A109" s="281">
        <v>107</v>
      </c>
      <c r="B109" s="282" t="s">
        <v>1111</v>
      </c>
      <c r="C109" s="281" t="s">
        <v>1254</v>
      </c>
      <c r="D109" s="293">
        <f>SUMIF('TRIP-WR-II'!$C$6:$C$219,B109,'TRIP-WR-II'!$J$6:$J$219)</f>
        <v>0</v>
      </c>
      <c r="E109" s="293">
        <f>SUMIF('TRIP-WR-II'!$C$6:$C$219,B109,'TRIP-WR-II'!$K$6:$K$219)</f>
        <v>0</v>
      </c>
      <c r="F109" s="293">
        <f>SUMIF('TRIP-WR-II'!$C$6:$C$219,B109,'TRIP-WR-II'!$L$6:$L$219)</f>
        <v>0</v>
      </c>
      <c r="G109" s="293">
        <f>SUMIF('TRIP-WR-II'!$C$6:$C$219,B109,'TRIP-WR-II'!$M$6:$M$219)</f>
        <v>0</v>
      </c>
      <c r="H109" s="299">
        <f t="shared" si="9"/>
        <v>0</v>
      </c>
      <c r="I109" s="299">
        <f t="shared" si="10"/>
        <v>0</v>
      </c>
      <c r="J109" s="299">
        <f t="shared" si="11"/>
        <v>0</v>
      </c>
      <c r="K109" s="299">
        <f t="shared" si="12"/>
        <v>0</v>
      </c>
      <c r="L109" s="300">
        <f t="shared" si="13"/>
        <v>720</v>
      </c>
      <c r="M109" s="301">
        <v>229.74</v>
      </c>
      <c r="N109" s="301">
        <v>809.53325108817683</v>
      </c>
      <c r="O109" s="302">
        <f t="shared" si="14"/>
        <v>185982.16910499774</v>
      </c>
      <c r="P109" s="302">
        <f t="shared" si="15"/>
        <v>133907161.75559837</v>
      </c>
      <c r="Q109" s="302">
        <f t="shared" si="16"/>
        <v>133907161.75559837</v>
      </c>
      <c r="R109" s="303">
        <f t="shared" si="17"/>
        <v>1</v>
      </c>
    </row>
    <row r="110" spans="1:18">
      <c r="A110" s="281">
        <v>108</v>
      </c>
      <c r="B110" s="282" t="s">
        <v>1112</v>
      </c>
      <c r="C110" s="281" t="s">
        <v>1254</v>
      </c>
      <c r="D110" s="293">
        <f>SUMIF('TRIP-WR-II'!$C$6:$C$219,B110,'TRIP-WR-II'!$J$6:$J$219)</f>
        <v>0</v>
      </c>
      <c r="E110" s="293">
        <f>SUMIF('TRIP-WR-II'!$C$6:$C$219,B110,'TRIP-WR-II'!$K$6:$K$219)</f>
        <v>0</v>
      </c>
      <c r="F110" s="293">
        <f>SUMIF('TRIP-WR-II'!$C$6:$C$219,B110,'TRIP-WR-II'!$L$6:$L$219)</f>
        <v>0</v>
      </c>
      <c r="G110" s="293">
        <f>SUMIF('TRIP-WR-II'!$C$6:$C$219,B110,'TRIP-WR-II'!$M$6:$M$219)</f>
        <v>0</v>
      </c>
      <c r="H110" s="299">
        <f t="shared" si="9"/>
        <v>0</v>
      </c>
      <c r="I110" s="299">
        <f t="shared" si="10"/>
        <v>0</v>
      </c>
      <c r="J110" s="299">
        <f t="shared" si="11"/>
        <v>0</v>
      </c>
      <c r="K110" s="299">
        <f t="shared" si="12"/>
        <v>0</v>
      </c>
      <c r="L110" s="300">
        <f t="shared" si="13"/>
        <v>720</v>
      </c>
      <c r="M110" s="301">
        <v>229.74</v>
      </c>
      <c r="N110" s="301">
        <v>809.53325108817683</v>
      </c>
      <c r="O110" s="302">
        <f t="shared" si="14"/>
        <v>185982.16910499774</v>
      </c>
      <c r="P110" s="302">
        <f t="shared" si="15"/>
        <v>133907161.75559837</v>
      </c>
      <c r="Q110" s="302">
        <f t="shared" si="16"/>
        <v>133907161.75559837</v>
      </c>
      <c r="R110" s="303">
        <f t="shared" si="17"/>
        <v>1</v>
      </c>
    </row>
    <row r="111" spans="1:18">
      <c r="A111" s="281">
        <v>109</v>
      </c>
      <c r="B111" s="282" t="s">
        <v>798</v>
      </c>
      <c r="C111" s="281" t="s">
        <v>1254</v>
      </c>
      <c r="D111" s="293">
        <f>SUMIF('TRIP-WR-II'!$C$6:$C$219,B111,'TRIP-WR-II'!$J$6:$J$219)</f>
        <v>0</v>
      </c>
      <c r="E111" s="293">
        <f>SUMIF('TRIP-WR-II'!$C$6:$C$219,B111,'TRIP-WR-II'!$K$6:$K$219)</f>
        <v>0</v>
      </c>
      <c r="F111" s="293">
        <f>SUMIF('TRIP-WR-II'!$C$6:$C$219,B111,'TRIP-WR-II'!$L$6:$L$219)</f>
        <v>0</v>
      </c>
      <c r="G111" s="293">
        <f>SUMIF('TRIP-WR-II'!$C$6:$C$219,B111,'TRIP-WR-II'!$M$6:$M$219)</f>
        <v>2.6194444444444445</v>
      </c>
      <c r="H111" s="299">
        <f t="shared" si="9"/>
        <v>0</v>
      </c>
      <c r="I111" s="299">
        <f t="shared" si="10"/>
        <v>0</v>
      </c>
      <c r="J111" s="299">
        <f t="shared" si="11"/>
        <v>0</v>
      </c>
      <c r="K111" s="299">
        <f t="shared" si="12"/>
        <v>62.87</v>
      </c>
      <c r="L111" s="300">
        <f t="shared" si="13"/>
        <v>720</v>
      </c>
      <c r="M111" s="301">
        <v>336.63</v>
      </c>
      <c r="N111" s="301">
        <v>1433.43876057944</v>
      </c>
      <c r="O111" s="302">
        <f t="shared" si="14"/>
        <v>482538.48997385689</v>
      </c>
      <c r="P111" s="302">
        <f t="shared" si="15"/>
        <v>347427712.78117698</v>
      </c>
      <c r="Q111" s="302">
        <f t="shared" si="16"/>
        <v>347427712.78117698</v>
      </c>
      <c r="R111" s="303">
        <f t="shared" si="17"/>
        <v>1</v>
      </c>
    </row>
    <row r="112" spans="1:18">
      <c r="A112" s="281">
        <v>110</v>
      </c>
      <c r="B112" s="282" t="s">
        <v>1113</v>
      </c>
      <c r="C112" s="281" t="s">
        <v>1254</v>
      </c>
      <c r="D112" s="293">
        <f>SUMIF('TRIP-WR-II'!$C$6:$C$219,B112,'TRIP-WR-II'!$J$6:$J$219)</f>
        <v>0</v>
      </c>
      <c r="E112" s="293">
        <f>SUMIF('TRIP-WR-II'!$C$6:$C$219,B112,'TRIP-WR-II'!$K$6:$K$219)</f>
        <v>9.7222222222222987E-3</v>
      </c>
      <c r="F112" s="293">
        <f>SUMIF('TRIP-WR-II'!$C$6:$C$219,B112,'TRIP-WR-II'!$L$6:$L$219)</f>
        <v>0</v>
      </c>
      <c r="G112" s="293">
        <f>SUMIF('TRIP-WR-II'!$C$6:$C$219,B112,'TRIP-WR-II'!$M$6:$M$219)</f>
        <v>0</v>
      </c>
      <c r="H112" s="299">
        <f t="shared" si="9"/>
        <v>0</v>
      </c>
      <c r="I112" s="299">
        <f t="shared" si="10"/>
        <v>0.23</v>
      </c>
      <c r="J112" s="299">
        <f t="shared" si="11"/>
        <v>0</v>
      </c>
      <c r="K112" s="299">
        <f t="shared" si="12"/>
        <v>0</v>
      </c>
      <c r="L112" s="300">
        <f t="shared" si="13"/>
        <v>719.77</v>
      </c>
      <c r="M112" s="301">
        <v>143.53900000000002</v>
      </c>
      <c r="N112" s="301">
        <v>687</v>
      </c>
      <c r="O112" s="302">
        <f t="shared" si="14"/>
        <v>98611.293000000005</v>
      </c>
      <c r="P112" s="302">
        <f t="shared" si="15"/>
        <v>70977450.362609997</v>
      </c>
      <c r="Q112" s="302">
        <f t="shared" si="16"/>
        <v>70977450.362609997</v>
      </c>
      <c r="R112" s="303">
        <f t="shared" si="17"/>
        <v>1</v>
      </c>
    </row>
    <row r="113" spans="1:18">
      <c r="A113" s="281">
        <v>111</v>
      </c>
      <c r="B113" s="282" t="s">
        <v>1114</v>
      </c>
      <c r="C113" s="281" t="s">
        <v>1254</v>
      </c>
      <c r="D113" s="293">
        <f>SUMIF('TRIP-WR-II'!$C$6:$C$219,B113,'TRIP-WR-II'!$J$6:$J$219)</f>
        <v>0</v>
      </c>
      <c r="E113" s="293">
        <f>SUMIF('TRIP-WR-II'!$C$6:$C$219,B113,'TRIP-WR-II'!$K$6:$K$219)</f>
        <v>0</v>
      </c>
      <c r="F113" s="293">
        <f>SUMIF('TRIP-WR-II'!$C$6:$C$219,B113,'TRIP-WR-II'!$L$6:$L$219)</f>
        <v>0</v>
      </c>
      <c r="G113" s="293">
        <f>SUMIF('TRIP-WR-II'!$C$6:$C$219,B113,'TRIP-WR-II'!$M$6:$M$219)</f>
        <v>0</v>
      </c>
      <c r="H113" s="299">
        <f t="shared" si="9"/>
        <v>0</v>
      </c>
      <c r="I113" s="299">
        <f t="shared" si="10"/>
        <v>0</v>
      </c>
      <c r="J113" s="299">
        <f t="shared" si="11"/>
        <v>0</v>
      </c>
      <c r="K113" s="299">
        <f t="shared" si="12"/>
        <v>0</v>
      </c>
      <c r="L113" s="300">
        <f t="shared" si="13"/>
        <v>720</v>
      </c>
      <c r="M113" s="301">
        <v>143.53900000000002</v>
      </c>
      <c r="N113" s="301">
        <v>687</v>
      </c>
      <c r="O113" s="302">
        <f t="shared" si="14"/>
        <v>98611.293000000005</v>
      </c>
      <c r="P113" s="302">
        <f t="shared" si="15"/>
        <v>71000130.960000008</v>
      </c>
      <c r="Q113" s="302">
        <f t="shared" si="16"/>
        <v>71000130.960000008</v>
      </c>
      <c r="R113" s="303">
        <f t="shared" si="17"/>
        <v>1</v>
      </c>
    </row>
    <row r="114" spans="1:18">
      <c r="A114" s="281">
        <v>112</v>
      </c>
      <c r="B114" s="282" t="s">
        <v>571</v>
      </c>
      <c r="C114" s="281" t="s">
        <v>1254</v>
      </c>
      <c r="D114" s="293">
        <f>SUMIF('TRIP-WR-II'!$C$6:$C$219,B114,'TRIP-WR-II'!$J$6:$J$219)</f>
        <v>0</v>
      </c>
      <c r="E114" s="293">
        <f>SUMIF('TRIP-WR-II'!$C$6:$C$219,B114,'TRIP-WR-II'!$K$6:$K$219)</f>
        <v>0</v>
      </c>
      <c r="F114" s="293">
        <f>SUMIF('TRIP-WR-II'!$C$6:$C$219,B114,'TRIP-WR-II'!$L$6:$L$219)</f>
        <v>0</v>
      </c>
      <c r="G114" s="293">
        <f>SUMIF('TRIP-WR-II'!$C$6:$C$219,B114,'TRIP-WR-II'!$M$6:$M$219)</f>
        <v>3.6805555555555536E-2</v>
      </c>
      <c r="H114" s="299">
        <f t="shared" si="9"/>
        <v>0</v>
      </c>
      <c r="I114" s="299">
        <f t="shared" si="10"/>
        <v>0</v>
      </c>
      <c r="J114" s="299">
        <f t="shared" si="11"/>
        <v>0</v>
      </c>
      <c r="K114" s="299">
        <f t="shared" si="12"/>
        <v>0.88</v>
      </c>
      <c r="L114" s="300">
        <f t="shared" si="13"/>
        <v>720</v>
      </c>
      <c r="M114" s="301">
        <v>140</v>
      </c>
      <c r="N114" s="301">
        <v>515</v>
      </c>
      <c r="O114" s="302">
        <f t="shared" si="14"/>
        <v>72100</v>
      </c>
      <c r="P114" s="302">
        <f t="shared" si="15"/>
        <v>51912000</v>
      </c>
      <c r="Q114" s="302">
        <f t="shared" si="16"/>
        <v>51912000</v>
      </c>
      <c r="R114" s="303">
        <f t="shared" si="17"/>
        <v>1</v>
      </c>
    </row>
    <row r="115" spans="1:18">
      <c r="A115" s="281">
        <v>113</v>
      </c>
      <c r="B115" s="282" t="s">
        <v>546</v>
      </c>
      <c r="C115" s="281" t="s">
        <v>1254</v>
      </c>
      <c r="D115" s="293">
        <f>SUMIF('TRIP-WR-II'!$C$6:$C$219,B115,'TRIP-WR-II'!$J$6:$J$219)</f>
        <v>0</v>
      </c>
      <c r="E115" s="293">
        <f>SUMIF('TRIP-WR-II'!$C$6:$C$219,B115,'TRIP-WR-II'!$K$6:$K$219)</f>
        <v>0</v>
      </c>
      <c r="F115" s="293">
        <f>SUMIF('TRIP-WR-II'!$C$6:$C$219,B115,'TRIP-WR-II'!$L$6:$L$219)</f>
        <v>0</v>
      </c>
      <c r="G115" s="293">
        <f>SUMIF('TRIP-WR-II'!$C$6:$C$219,B115,'TRIP-WR-II'!$M$6:$M$219)</f>
        <v>9.0277777777777707E-2</v>
      </c>
      <c r="H115" s="299">
        <f t="shared" si="9"/>
        <v>0</v>
      </c>
      <c r="I115" s="299">
        <f t="shared" si="10"/>
        <v>0</v>
      </c>
      <c r="J115" s="299">
        <f t="shared" si="11"/>
        <v>0</v>
      </c>
      <c r="K115" s="299">
        <f t="shared" si="12"/>
        <v>2.17</v>
      </c>
      <c r="L115" s="300">
        <f t="shared" si="13"/>
        <v>720</v>
      </c>
      <c r="M115" s="301">
        <v>49</v>
      </c>
      <c r="N115" s="301">
        <v>515</v>
      </c>
      <c r="O115" s="302">
        <f t="shared" si="14"/>
        <v>25235</v>
      </c>
      <c r="P115" s="302">
        <f t="shared" si="15"/>
        <v>18169200</v>
      </c>
      <c r="Q115" s="302">
        <f t="shared" si="16"/>
        <v>18169200</v>
      </c>
      <c r="R115" s="303">
        <f t="shared" si="17"/>
        <v>1</v>
      </c>
    </row>
    <row r="116" spans="1:18">
      <c r="A116" s="281">
        <v>114</v>
      </c>
      <c r="B116" s="282" t="s">
        <v>401</v>
      </c>
      <c r="C116" s="281" t="s">
        <v>1254</v>
      </c>
      <c r="D116" s="293">
        <f>SUMIF('TRIP-WR-II'!$C$6:$C$219,B116,'TRIP-WR-II'!$J$6:$J$219)</f>
        <v>0.10555555555555551</v>
      </c>
      <c r="E116" s="293">
        <f>SUMIF('TRIP-WR-II'!$C$6:$C$219,B116,'TRIP-WR-II'!$K$6:$K$219)</f>
        <v>0</v>
      </c>
      <c r="F116" s="293">
        <f>SUMIF('TRIP-WR-II'!$C$6:$C$219,B116,'TRIP-WR-II'!$L$6:$L$219)</f>
        <v>0</v>
      </c>
      <c r="G116" s="293">
        <f>SUMIF('TRIP-WR-II'!$C$6:$C$219,B116,'TRIP-WR-II'!$M$6:$M$219)</f>
        <v>2.9847222222222225</v>
      </c>
      <c r="H116" s="299">
        <f t="shared" si="9"/>
        <v>2.5300000000000002</v>
      </c>
      <c r="I116" s="299">
        <f t="shared" si="10"/>
        <v>0</v>
      </c>
      <c r="J116" s="299">
        <f t="shared" si="11"/>
        <v>0</v>
      </c>
      <c r="K116" s="299">
        <f t="shared" si="12"/>
        <v>71.63</v>
      </c>
      <c r="L116" s="300">
        <f t="shared" si="13"/>
        <v>720</v>
      </c>
      <c r="M116" s="301">
        <v>321.20299999999997</v>
      </c>
      <c r="N116" s="301">
        <v>160.08125345080165</v>
      </c>
      <c r="O116" s="302">
        <f t="shared" si="14"/>
        <v>51418.578852157836</v>
      </c>
      <c r="P116" s="302">
        <f t="shared" si="15"/>
        <v>36891287.769057684</v>
      </c>
      <c r="Q116" s="302">
        <f t="shared" si="16"/>
        <v>37021376.77355364</v>
      </c>
      <c r="R116" s="303">
        <f t="shared" si="17"/>
        <v>0.99648611111111118</v>
      </c>
    </row>
    <row r="117" spans="1:18">
      <c r="A117" s="281">
        <v>115</v>
      </c>
      <c r="B117" s="282" t="s">
        <v>341</v>
      </c>
      <c r="C117" s="281" t="s">
        <v>1254</v>
      </c>
      <c r="D117" s="293">
        <f>SUMIF('TRIP-WR-II'!$C$6:$C$219,B117,'TRIP-WR-II'!$J$6:$J$219)</f>
        <v>0.1027777777777778</v>
      </c>
      <c r="E117" s="293">
        <f>SUMIF('TRIP-WR-II'!$C$6:$C$219,B117,'TRIP-WR-II'!$K$6:$K$219)</f>
        <v>0</v>
      </c>
      <c r="F117" s="293">
        <f>SUMIF('TRIP-WR-II'!$C$6:$C$219,B117,'TRIP-WR-II'!$L$6:$L$219)</f>
        <v>0</v>
      </c>
      <c r="G117" s="293">
        <f>SUMIF('TRIP-WR-II'!$C$6:$C$219,B117,'TRIP-WR-II'!$M$6:$M$219)</f>
        <v>0</v>
      </c>
      <c r="H117" s="299">
        <f t="shared" si="9"/>
        <v>2.4699999999999998</v>
      </c>
      <c r="I117" s="299">
        <f t="shared" si="10"/>
        <v>0</v>
      </c>
      <c r="J117" s="299">
        <f t="shared" si="11"/>
        <v>0</v>
      </c>
      <c r="K117" s="299">
        <f t="shared" si="12"/>
        <v>0</v>
      </c>
      <c r="L117" s="300">
        <f t="shared" si="13"/>
        <v>720</v>
      </c>
      <c r="M117" s="301">
        <v>231.27</v>
      </c>
      <c r="N117" s="301">
        <v>827.34530846377652</v>
      </c>
      <c r="O117" s="302">
        <f t="shared" si="14"/>
        <v>191340.14948841761</v>
      </c>
      <c r="P117" s="302">
        <f t="shared" si="15"/>
        <v>137292297.46242428</v>
      </c>
      <c r="Q117" s="302">
        <f t="shared" si="16"/>
        <v>137764907.63166067</v>
      </c>
      <c r="R117" s="303">
        <f t="shared" si="17"/>
        <v>0.9965694444444444</v>
      </c>
    </row>
    <row r="118" spans="1:18">
      <c r="A118" s="281">
        <v>116</v>
      </c>
      <c r="B118" s="282" t="s">
        <v>528</v>
      </c>
      <c r="C118" s="282" t="s">
        <v>1255</v>
      </c>
      <c r="D118" s="293">
        <f>SUMIF('TRIP-WR-II'!$C$6:$C$219,B118,'TRIP-WR-II'!$J$6:$J$219)</f>
        <v>4.9305555555555602E-2</v>
      </c>
      <c r="E118" s="293">
        <f>SUMIF('TRIP-WR-II'!$C$6:$C$219,B118,'TRIP-WR-II'!$K$6:$K$219)</f>
        <v>0</v>
      </c>
      <c r="F118" s="293">
        <f>SUMIF('TRIP-WR-II'!$C$6:$C$219,B118,'TRIP-WR-II'!$L$6:$L$219)</f>
        <v>0</v>
      </c>
      <c r="G118" s="293">
        <f>SUMIF('TRIP-WR-II'!$C$6:$C$219,B118,'TRIP-WR-II'!$M$6:$M$219)</f>
        <v>0</v>
      </c>
      <c r="H118" s="299">
        <f t="shared" si="9"/>
        <v>1.18</v>
      </c>
      <c r="I118" s="299">
        <f t="shared" si="10"/>
        <v>0</v>
      </c>
      <c r="J118" s="299">
        <f t="shared" si="11"/>
        <v>0</v>
      </c>
      <c r="K118" s="299">
        <f t="shared" si="12"/>
        <v>0</v>
      </c>
      <c r="L118" s="300">
        <f t="shared" si="13"/>
        <v>720</v>
      </c>
      <c r="M118" s="301">
        <v>129.435</v>
      </c>
      <c r="N118" s="301">
        <v>2250</v>
      </c>
      <c r="O118" s="302">
        <f t="shared" si="14"/>
        <v>291228.75</v>
      </c>
      <c r="P118" s="302">
        <f t="shared" si="15"/>
        <v>209341050.07500002</v>
      </c>
      <c r="Q118" s="302">
        <f t="shared" si="16"/>
        <v>209684700</v>
      </c>
      <c r="R118" s="303">
        <f t="shared" si="17"/>
        <v>0.99836111111111114</v>
      </c>
    </row>
    <row r="119" spans="1:18">
      <c r="A119" s="281">
        <v>117</v>
      </c>
      <c r="B119" s="282" t="s">
        <v>1115</v>
      </c>
      <c r="C119" s="282" t="s">
        <v>1256</v>
      </c>
      <c r="D119" s="293">
        <f>SUMIF('TRIP-WR-II'!$C$6:$C$219,B119,'TRIP-WR-II'!$J$6:$J$219)</f>
        <v>0</v>
      </c>
      <c r="E119" s="293">
        <f>SUMIF('TRIP-WR-II'!$C$6:$C$219,B119,'TRIP-WR-II'!$K$6:$K$219)</f>
        <v>0</v>
      </c>
      <c r="F119" s="293">
        <f>SUMIF('TRIP-WR-II'!$C$6:$C$219,B119,'TRIP-WR-II'!$L$6:$L$219)</f>
        <v>0</v>
      </c>
      <c r="G119" s="293">
        <f>SUMIF('TRIP-WR-II'!$C$6:$C$219,B119,'TRIP-WR-II'!$M$6:$M$219)</f>
        <v>0</v>
      </c>
      <c r="H119" s="299">
        <f t="shared" si="9"/>
        <v>0</v>
      </c>
      <c r="I119" s="299">
        <f t="shared" si="10"/>
        <v>0</v>
      </c>
      <c r="J119" s="299">
        <f t="shared" si="11"/>
        <v>0</v>
      </c>
      <c r="K119" s="299">
        <f t="shared" si="12"/>
        <v>0</v>
      </c>
      <c r="L119" s="300">
        <f t="shared" si="13"/>
        <v>720</v>
      </c>
      <c r="M119" s="301">
        <v>127.934</v>
      </c>
      <c r="N119" s="301">
        <v>2250</v>
      </c>
      <c r="O119" s="302">
        <f t="shared" si="14"/>
        <v>287851.5</v>
      </c>
      <c r="P119" s="302">
        <f t="shared" si="15"/>
        <v>207253080</v>
      </c>
      <c r="Q119" s="302">
        <f t="shared" si="16"/>
        <v>207253080</v>
      </c>
      <c r="R119" s="303">
        <f t="shared" si="17"/>
        <v>1</v>
      </c>
    </row>
    <row r="120" spans="1:18">
      <c r="A120" s="281">
        <v>118</v>
      </c>
      <c r="B120" s="286" t="s">
        <v>1116</v>
      </c>
      <c r="C120" s="282" t="s">
        <v>1256</v>
      </c>
      <c r="D120" s="293">
        <f>SUMIF('TRIP-WR-II'!$C$6:$C$219,B120,'TRIP-WR-II'!$J$6:$J$219)</f>
        <v>0</v>
      </c>
      <c r="E120" s="293">
        <f>SUMIF('TRIP-WR-II'!$C$6:$C$219,B120,'TRIP-WR-II'!$K$6:$K$219)</f>
        <v>0</v>
      </c>
      <c r="F120" s="293">
        <f>SUMIF('TRIP-WR-II'!$C$6:$C$219,B120,'TRIP-WR-II'!$L$6:$L$219)</f>
        <v>0</v>
      </c>
      <c r="G120" s="293">
        <f>SUMIF('TRIP-WR-II'!$C$6:$C$219,B120,'TRIP-WR-II'!$M$6:$M$219)</f>
        <v>0</v>
      </c>
      <c r="H120" s="299">
        <f t="shared" si="9"/>
        <v>0</v>
      </c>
      <c r="I120" s="299">
        <f t="shared" si="10"/>
        <v>0</v>
      </c>
      <c r="J120" s="299">
        <f t="shared" si="11"/>
        <v>0</v>
      </c>
      <c r="K120" s="299">
        <f t="shared" si="12"/>
        <v>0</v>
      </c>
      <c r="L120" s="300">
        <f t="shared" si="13"/>
        <v>720</v>
      </c>
      <c r="M120" s="301">
        <v>233.70699999999999</v>
      </c>
      <c r="N120" s="301">
        <v>235.89216611952025</v>
      </c>
      <c r="O120" s="302">
        <f t="shared" si="14"/>
        <v>55129.650467294719</v>
      </c>
      <c r="P120" s="302">
        <f t="shared" si="15"/>
        <v>39693348.336452201</v>
      </c>
      <c r="Q120" s="302">
        <f t="shared" si="16"/>
        <v>39693348.336452201</v>
      </c>
      <c r="R120" s="303">
        <f t="shared" si="17"/>
        <v>1</v>
      </c>
    </row>
    <row r="121" spans="1:18">
      <c r="A121" s="281">
        <v>119</v>
      </c>
      <c r="B121" s="286" t="s">
        <v>1117</v>
      </c>
      <c r="C121" s="282" t="s">
        <v>1256</v>
      </c>
      <c r="D121" s="293">
        <f>SUMIF('TRIP-WR-II'!$C$6:$C$219,B121,'TRIP-WR-II'!$J$6:$J$219)</f>
        <v>0</v>
      </c>
      <c r="E121" s="293">
        <f>SUMIF('TRIP-WR-II'!$C$6:$C$219,B121,'TRIP-WR-II'!$K$6:$K$219)</f>
        <v>0</v>
      </c>
      <c r="F121" s="293">
        <f>SUMIF('TRIP-WR-II'!$C$6:$C$219,B121,'TRIP-WR-II'!$L$6:$L$219)</f>
        <v>0</v>
      </c>
      <c r="G121" s="293">
        <f>SUMIF('TRIP-WR-II'!$C$6:$C$219,B121,'TRIP-WR-II'!$M$6:$M$219)</f>
        <v>0</v>
      </c>
      <c r="H121" s="299">
        <f t="shared" si="9"/>
        <v>0</v>
      </c>
      <c r="I121" s="299">
        <f t="shared" si="10"/>
        <v>0</v>
      </c>
      <c r="J121" s="299">
        <f t="shared" si="11"/>
        <v>0</v>
      </c>
      <c r="K121" s="299">
        <f t="shared" si="12"/>
        <v>0</v>
      </c>
      <c r="L121" s="300">
        <f t="shared" si="13"/>
        <v>720</v>
      </c>
      <c r="M121" s="301">
        <v>142.80000000000001</v>
      </c>
      <c r="N121" s="301">
        <v>272.02087234041886</v>
      </c>
      <c r="O121" s="302">
        <f t="shared" si="14"/>
        <v>38844.580570211816</v>
      </c>
      <c r="P121" s="302">
        <f t="shared" si="15"/>
        <v>27968098.010552507</v>
      </c>
      <c r="Q121" s="302">
        <f t="shared" si="16"/>
        <v>27968098.010552507</v>
      </c>
      <c r="R121" s="303">
        <f t="shared" si="17"/>
        <v>1</v>
      </c>
    </row>
    <row r="122" spans="1:18">
      <c r="A122" s="281">
        <v>120</v>
      </c>
      <c r="B122" s="286" t="s">
        <v>1118</v>
      </c>
      <c r="C122" s="282" t="s">
        <v>1256</v>
      </c>
      <c r="D122" s="293">
        <f>SUMIF('TRIP-WR-II'!$C$6:$C$219,B122,'TRIP-WR-II'!$J$6:$J$219)</f>
        <v>0</v>
      </c>
      <c r="E122" s="293">
        <f>SUMIF('TRIP-WR-II'!$C$6:$C$219,B122,'TRIP-WR-II'!$K$6:$K$219)</f>
        <v>0</v>
      </c>
      <c r="F122" s="293">
        <f>SUMIF('TRIP-WR-II'!$C$6:$C$219,B122,'TRIP-WR-II'!$L$6:$L$219)</f>
        <v>0</v>
      </c>
      <c r="G122" s="293">
        <f>SUMIF('TRIP-WR-II'!$C$6:$C$219,B122,'TRIP-WR-II'!$M$6:$M$219)</f>
        <v>0</v>
      </c>
      <c r="H122" s="299">
        <f t="shared" si="9"/>
        <v>0</v>
      </c>
      <c r="I122" s="299">
        <f t="shared" si="10"/>
        <v>0</v>
      </c>
      <c r="J122" s="299">
        <f t="shared" si="11"/>
        <v>0</v>
      </c>
      <c r="K122" s="299">
        <f t="shared" si="12"/>
        <v>0</v>
      </c>
      <c r="L122" s="300">
        <f t="shared" si="13"/>
        <v>720</v>
      </c>
      <c r="M122" s="301">
        <v>201.8</v>
      </c>
      <c r="N122" s="301">
        <v>224.56894947816625</v>
      </c>
      <c r="O122" s="302">
        <f t="shared" si="14"/>
        <v>45318.014004693949</v>
      </c>
      <c r="P122" s="302">
        <f t="shared" si="15"/>
        <v>32628970.083379641</v>
      </c>
      <c r="Q122" s="302">
        <f t="shared" si="16"/>
        <v>32628970.083379641</v>
      </c>
      <c r="R122" s="303">
        <f t="shared" si="17"/>
        <v>1</v>
      </c>
    </row>
    <row r="123" spans="1:18">
      <c r="A123" s="281">
        <v>121</v>
      </c>
      <c r="B123" s="285" t="s">
        <v>301</v>
      </c>
      <c r="C123" s="366" t="s">
        <v>1257</v>
      </c>
      <c r="D123" s="293">
        <f>SUMIF('TRIP-WR-II'!$C$6:$C$219,B123,'TRIP-WR-II'!$J$6:$J$219)</f>
        <v>0</v>
      </c>
      <c r="E123" s="293">
        <f>SUMIF('TRIP-WR-II'!$C$6:$C$219,B123,'TRIP-WR-II'!$K$6:$K$219)</f>
        <v>0</v>
      </c>
      <c r="F123" s="293">
        <f>SUMIF('TRIP-WR-II'!$C$6:$C$219,B123,'TRIP-WR-II'!$L$6:$L$219)</f>
        <v>0</v>
      </c>
      <c r="G123" s="293">
        <f>SUMIF('TRIP-WR-II'!$C$6:$C$219,B123,'TRIP-WR-II'!$M$6:$M$219)</f>
        <v>3.4027777777777768E-2</v>
      </c>
      <c r="H123" s="299">
        <f t="shared" ref="H123:H186" si="18">INT(D123)*24+HOUR(D123)+ROUND(MINUTE(D123)/60,2)</f>
        <v>0</v>
      </c>
      <c r="I123" s="299">
        <f t="shared" ref="I123:I186" si="19">INT(E123)*24+HOUR(E123)+ROUND(MINUTE(E123)/60,2)</f>
        <v>0</v>
      </c>
      <c r="J123" s="299">
        <f t="shared" ref="J123:J186" si="20">INT(F123)*24+HOUR(F123)+ROUND(MINUTE(F123)/60,2)</f>
        <v>0</v>
      </c>
      <c r="K123" s="299">
        <f t="shared" ref="K123:K186" si="21">INT(G123)*24+HOUR(G123)+ROUND(MINUTE(G123)/60,2)</f>
        <v>0.82</v>
      </c>
      <c r="L123" s="300">
        <f t="shared" ref="L123:L186" si="22">24*DAY($E$1)-(I123+J123)</f>
        <v>720</v>
      </c>
      <c r="M123" s="304">
        <v>315</v>
      </c>
      <c r="N123" s="281">
        <v>1</v>
      </c>
      <c r="O123" s="302">
        <f t="shared" si="14"/>
        <v>315</v>
      </c>
      <c r="P123" s="302">
        <f t="shared" si="15"/>
        <v>226800</v>
      </c>
      <c r="Q123" s="302">
        <f t="shared" si="16"/>
        <v>226800</v>
      </c>
      <c r="R123" s="303">
        <f t="shared" si="17"/>
        <v>1</v>
      </c>
    </row>
    <row r="124" spans="1:18">
      <c r="A124" s="281">
        <v>122</v>
      </c>
      <c r="B124" s="285" t="s">
        <v>1119</v>
      </c>
      <c r="C124" s="366" t="s">
        <v>1257</v>
      </c>
      <c r="D124" s="293">
        <f>SUMIF('TRIP-WR-II'!$C$6:$C$219,B124,'TRIP-WR-II'!$J$6:$J$219)</f>
        <v>0</v>
      </c>
      <c r="E124" s="293">
        <f>SUMIF('TRIP-WR-II'!$C$6:$C$219,B124,'TRIP-WR-II'!$K$6:$K$219)</f>
        <v>0</v>
      </c>
      <c r="F124" s="293">
        <f>SUMIF('TRIP-WR-II'!$C$6:$C$219,B124,'TRIP-WR-II'!$L$6:$L$219)</f>
        <v>0</v>
      </c>
      <c r="G124" s="293">
        <f>SUMIF('TRIP-WR-II'!$C$6:$C$219,B124,'TRIP-WR-II'!$M$6:$M$219)</f>
        <v>0</v>
      </c>
      <c r="H124" s="299">
        <f t="shared" si="18"/>
        <v>0</v>
      </c>
      <c r="I124" s="299">
        <f t="shared" si="19"/>
        <v>0</v>
      </c>
      <c r="J124" s="299">
        <f t="shared" si="20"/>
        <v>0</v>
      </c>
      <c r="K124" s="299">
        <f t="shared" si="21"/>
        <v>0</v>
      </c>
      <c r="L124" s="300">
        <f t="shared" si="22"/>
        <v>720</v>
      </c>
      <c r="M124" s="304">
        <v>315</v>
      </c>
      <c r="N124" s="281">
        <v>1</v>
      </c>
      <c r="O124" s="302">
        <f t="shared" si="14"/>
        <v>315</v>
      </c>
      <c r="P124" s="302">
        <f t="shared" si="15"/>
        <v>226800</v>
      </c>
      <c r="Q124" s="302">
        <f t="shared" si="16"/>
        <v>226800</v>
      </c>
      <c r="R124" s="303">
        <f t="shared" si="17"/>
        <v>1</v>
      </c>
    </row>
    <row r="125" spans="1:18">
      <c r="A125" s="281">
        <v>123</v>
      </c>
      <c r="B125" s="285" t="s">
        <v>1120</v>
      </c>
      <c r="C125" s="366" t="s">
        <v>1257</v>
      </c>
      <c r="D125" s="293">
        <f>SUMIF('TRIP-WR-II'!$C$6:$C$219,B125,'TRIP-WR-II'!$J$6:$J$219)</f>
        <v>0</v>
      </c>
      <c r="E125" s="293">
        <f>SUMIF('TRIP-WR-II'!$C$6:$C$219,B125,'TRIP-WR-II'!$K$6:$K$219)</f>
        <v>0</v>
      </c>
      <c r="F125" s="293">
        <f>SUMIF('TRIP-WR-II'!$C$6:$C$219,B125,'TRIP-WR-II'!$L$6:$L$219)</f>
        <v>0</v>
      </c>
      <c r="G125" s="293">
        <f>SUMIF('TRIP-WR-II'!$C$6:$C$219,B125,'TRIP-WR-II'!$M$6:$M$219)</f>
        <v>0</v>
      </c>
      <c r="H125" s="299">
        <f t="shared" si="18"/>
        <v>0</v>
      </c>
      <c r="I125" s="299">
        <f t="shared" si="19"/>
        <v>0</v>
      </c>
      <c r="J125" s="299">
        <f t="shared" si="20"/>
        <v>0</v>
      </c>
      <c r="K125" s="299">
        <f t="shared" si="21"/>
        <v>0</v>
      </c>
      <c r="L125" s="300">
        <f t="shared" si="22"/>
        <v>720</v>
      </c>
      <c r="M125" s="304">
        <v>315</v>
      </c>
      <c r="N125" s="281">
        <v>1</v>
      </c>
      <c r="O125" s="302">
        <f t="shared" si="14"/>
        <v>315</v>
      </c>
      <c r="P125" s="302">
        <f t="shared" si="15"/>
        <v>226800</v>
      </c>
      <c r="Q125" s="302">
        <f t="shared" si="16"/>
        <v>226800</v>
      </c>
      <c r="R125" s="303">
        <f t="shared" si="17"/>
        <v>1</v>
      </c>
    </row>
    <row r="126" spans="1:18">
      <c r="A126" s="281">
        <v>124</v>
      </c>
      <c r="B126" s="285" t="s">
        <v>1121</v>
      </c>
      <c r="C126" s="366" t="s">
        <v>1257</v>
      </c>
      <c r="D126" s="293">
        <f>SUMIF('TRIP-WR-II'!$C$6:$C$219,B126,'TRIP-WR-II'!$J$6:$J$219)</f>
        <v>0</v>
      </c>
      <c r="E126" s="293">
        <f>SUMIF('TRIP-WR-II'!$C$6:$C$219,B126,'TRIP-WR-II'!$K$6:$K$219)</f>
        <v>0</v>
      </c>
      <c r="F126" s="293">
        <f>SUMIF('TRIP-WR-II'!$C$6:$C$219,B126,'TRIP-WR-II'!$L$6:$L$219)</f>
        <v>0</v>
      </c>
      <c r="G126" s="293">
        <f>SUMIF('TRIP-WR-II'!$C$6:$C$219,B126,'TRIP-WR-II'!$M$6:$M$219)</f>
        <v>0</v>
      </c>
      <c r="H126" s="299">
        <f t="shared" si="18"/>
        <v>0</v>
      </c>
      <c r="I126" s="299">
        <f t="shared" si="19"/>
        <v>0</v>
      </c>
      <c r="J126" s="299">
        <f t="shared" si="20"/>
        <v>0</v>
      </c>
      <c r="K126" s="299">
        <f t="shared" si="21"/>
        <v>0</v>
      </c>
      <c r="L126" s="300">
        <f t="shared" si="22"/>
        <v>720</v>
      </c>
      <c r="M126" s="304">
        <v>315</v>
      </c>
      <c r="N126" s="281">
        <v>1</v>
      </c>
      <c r="O126" s="302">
        <f t="shared" si="14"/>
        <v>315</v>
      </c>
      <c r="P126" s="302">
        <f t="shared" si="15"/>
        <v>226800</v>
      </c>
      <c r="Q126" s="302">
        <f t="shared" si="16"/>
        <v>226800</v>
      </c>
      <c r="R126" s="303">
        <f t="shared" si="17"/>
        <v>1</v>
      </c>
    </row>
    <row r="127" spans="1:18">
      <c r="A127" s="281">
        <v>125</v>
      </c>
      <c r="B127" s="285" t="s">
        <v>1122</v>
      </c>
      <c r="C127" s="366" t="s">
        <v>1257</v>
      </c>
      <c r="D127" s="293">
        <f>SUMIF('TRIP-WR-II'!$C$6:$C$219,B127,'TRIP-WR-II'!$J$6:$J$219)</f>
        <v>0</v>
      </c>
      <c r="E127" s="293">
        <f>SUMIF('TRIP-WR-II'!$C$6:$C$219,B127,'TRIP-WR-II'!$K$6:$K$219)</f>
        <v>0</v>
      </c>
      <c r="F127" s="293">
        <f>SUMIF('TRIP-WR-II'!$C$6:$C$219,B127,'TRIP-WR-II'!$L$6:$L$219)</f>
        <v>0</v>
      </c>
      <c r="G127" s="293">
        <f>SUMIF('TRIP-WR-II'!$C$6:$C$219,B127,'TRIP-WR-II'!$M$6:$M$219)</f>
        <v>0</v>
      </c>
      <c r="H127" s="299">
        <f t="shared" si="18"/>
        <v>0</v>
      </c>
      <c r="I127" s="299">
        <f t="shared" si="19"/>
        <v>0</v>
      </c>
      <c r="J127" s="299">
        <f t="shared" si="20"/>
        <v>0</v>
      </c>
      <c r="K127" s="299">
        <f t="shared" si="21"/>
        <v>0</v>
      </c>
      <c r="L127" s="300">
        <f t="shared" si="22"/>
        <v>720</v>
      </c>
      <c r="M127" s="304">
        <v>315</v>
      </c>
      <c r="N127" s="281">
        <v>1</v>
      </c>
      <c r="O127" s="302">
        <f t="shared" si="14"/>
        <v>315</v>
      </c>
      <c r="P127" s="302">
        <f t="shared" si="15"/>
        <v>226800</v>
      </c>
      <c r="Q127" s="302">
        <f t="shared" si="16"/>
        <v>226800</v>
      </c>
      <c r="R127" s="303">
        <f t="shared" si="17"/>
        <v>1</v>
      </c>
    </row>
    <row r="128" spans="1:18">
      <c r="A128" s="281">
        <v>126</v>
      </c>
      <c r="B128" s="285" t="s">
        <v>327</v>
      </c>
      <c r="C128" s="366" t="s">
        <v>1257</v>
      </c>
      <c r="D128" s="293">
        <f>SUMIF('TRIP-WR-II'!$C$6:$C$219,B128,'TRIP-WR-II'!$J$6:$J$219)</f>
        <v>0.12638888888888888</v>
      </c>
      <c r="E128" s="293">
        <f>SUMIF('TRIP-WR-II'!$C$6:$C$219,B128,'TRIP-WR-II'!$K$6:$K$219)</f>
        <v>0</v>
      </c>
      <c r="F128" s="293">
        <f>SUMIF('TRIP-WR-II'!$C$6:$C$219,B128,'TRIP-WR-II'!$L$6:$L$219)</f>
        <v>0</v>
      </c>
      <c r="G128" s="293">
        <f>SUMIF('TRIP-WR-II'!$C$6:$C$219,B128,'TRIP-WR-II'!$M$6:$M$219)</f>
        <v>0</v>
      </c>
      <c r="H128" s="299">
        <f t="shared" si="18"/>
        <v>3.03</v>
      </c>
      <c r="I128" s="299">
        <f t="shared" si="19"/>
        <v>0</v>
      </c>
      <c r="J128" s="299">
        <f t="shared" si="20"/>
        <v>0</v>
      </c>
      <c r="K128" s="299">
        <f t="shared" si="21"/>
        <v>0</v>
      </c>
      <c r="L128" s="300">
        <f t="shared" si="22"/>
        <v>720</v>
      </c>
      <c r="M128" s="304">
        <v>315</v>
      </c>
      <c r="N128" s="281">
        <v>1</v>
      </c>
      <c r="O128" s="302">
        <f t="shared" si="14"/>
        <v>315</v>
      </c>
      <c r="P128" s="302">
        <f t="shared" si="15"/>
        <v>225845.55000000002</v>
      </c>
      <c r="Q128" s="302">
        <f t="shared" si="16"/>
        <v>226800</v>
      </c>
      <c r="R128" s="303">
        <f t="shared" si="17"/>
        <v>0.99579166666666674</v>
      </c>
    </row>
    <row r="129" spans="1:18">
      <c r="A129" s="281">
        <v>127</v>
      </c>
      <c r="B129" s="285" t="s">
        <v>1123</v>
      </c>
      <c r="C129" s="366" t="s">
        <v>1257</v>
      </c>
      <c r="D129" s="293">
        <f>SUMIF('TRIP-WR-II'!$C$6:$C$219,B129,'TRIP-WR-II'!$J$6:$J$219)</f>
        <v>0</v>
      </c>
      <c r="E129" s="293">
        <f>SUMIF('TRIP-WR-II'!$C$6:$C$219,B129,'TRIP-WR-II'!$K$6:$K$219)</f>
        <v>0</v>
      </c>
      <c r="F129" s="293">
        <f>SUMIF('TRIP-WR-II'!$C$6:$C$219,B129,'TRIP-WR-II'!$L$6:$L$219)</f>
        <v>0</v>
      </c>
      <c r="G129" s="293">
        <f>SUMIF('TRIP-WR-II'!$C$6:$C$219,B129,'TRIP-WR-II'!$M$6:$M$219)</f>
        <v>0</v>
      </c>
      <c r="H129" s="299">
        <f t="shared" si="18"/>
        <v>0</v>
      </c>
      <c r="I129" s="299">
        <f t="shared" si="19"/>
        <v>0</v>
      </c>
      <c r="J129" s="299">
        <f t="shared" si="20"/>
        <v>0</v>
      </c>
      <c r="K129" s="299">
        <f t="shared" si="21"/>
        <v>0</v>
      </c>
      <c r="L129" s="300">
        <f t="shared" si="22"/>
        <v>720</v>
      </c>
      <c r="M129" s="304">
        <v>315</v>
      </c>
      <c r="N129" s="281">
        <v>1</v>
      </c>
      <c r="O129" s="302">
        <f t="shared" si="14"/>
        <v>315</v>
      </c>
      <c r="P129" s="302">
        <f t="shared" si="15"/>
        <v>226800</v>
      </c>
      <c r="Q129" s="302">
        <f t="shared" si="16"/>
        <v>226800</v>
      </c>
      <c r="R129" s="303">
        <f t="shared" si="17"/>
        <v>1</v>
      </c>
    </row>
    <row r="130" spans="1:18">
      <c r="A130" s="281">
        <v>128</v>
      </c>
      <c r="B130" s="285" t="s">
        <v>1124</v>
      </c>
      <c r="C130" s="366" t="s">
        <v>1257</v>
      </c>
      <c r="D130" s="293">
        <f>SUMIF('TRIP-WR-II'!$C$6:$C$219,B130,'TRIP-WR-II'!$J$6:$J$219)</f>
        <v>0</v>
      </c>
      <c r="E130" s="293">
        <f>SUMIF('TRIP-WR-II'!$C$6:$C$219,B130,'TRIP-WR-II'!$K$6:$K$219)</f>
        <v>0</v>
      </c>
      <c r="F130" s="293">
        <f>SUMIF('TRIP-WR-II'!$C$6:$C$219,B130,'TRIP-WR-II'!$L$6:$L$219)</f>
        <v>0</v>
      </c>
      <c r="G130" s="293">
        <f>SUMIF('TRIP-WR-II'!$C$6:$C$219,B130,'TRIP-WR-II'!$M$6:$M$219)</f>
        <v>0</v>
      </c>
      <c r="H130" s="299">
        <f t="shared" si="18"/>
        <v>0</v>
      </c>
      <c r="I130" s="299">
        <f t="shared" si="19"/>
        <v>0</v>
      </c>
      <c r="J130" s="299">
        <f t="shared" si="20"/>
        <v>0</v>
      </c>
      <c r="K130" s="299">
        <f t="shared" si="21"/>
        <v>0</v>
      </c>
      <c r="L130" s="300">
        <f t="shared" si="22"/>
        <v>720</v>
      </c>
      <c r="M130" s="304">
        <v>315</v>
      </c>
      <c r="N130" s="281">
        <v>1</v>
      </c>
      <c r="O130" s="302">
        <f t="shared" si="14"/>
        <v>315</v>
      </c>
      <c r="P130" s="302">
        <f t="shared" si="15"/>
        <v>226800</v>
      </c>
      <c r="Q130" s="302">
        <f t="shared" si="16"/>
        <v>226800</v>
      </c>
      <c r="R130" s="303">
        <f t="shared" si="17"/>
        <v>1</v>
      </c>
    </row>
    <row r="131" spans="1:18">
      <c r="A131" s="281">
        <v>129</v>
      </c>
      <c r="B131" s="285" t="s">
        <v>1125</v>
      </c>
      <c r="C131" s="366" t="s">
        <v>1257</v>
      </c>
      <c r="D131" s="293">
        <f>SUMIF('TRIP-WR-II'!$C$6:$C$219,B131,'TRIP-WR-II'!$J$6:$J$219)</f>
        <v>0</v>
      </c>
      <c r="E131" s="293">
        <f>SUMIF('TRIP-WR-II'!$C$6:$C$219,B131,'TRIP-WR-II'!$K$6:$K$219)</f>
        <v>0</v>
      </c>
      <c r="F131" s="293">
        <f>SUMIF('TRIP-WR-II'!$C$6:$C$219,B131,'TRIP-WR-II'!$L$6:$L$219)</f>
        <v>0</v>
      </c>
      <c r="G131" s="293">
        <f>SUMIF('TRIP-WR-II'!$C$6:$C$219,B131,'TRIP-WR-II'!$M$6:$M$219)</f>
        <v>0</v>
      </c>
      <c r="H131" s="299">
        <f t="shared" si="18"/>
        <v>0</v>
      </c>
      <c r="I131" s="299">
        <f t="shared" si="19"/>
        <v>0</v>
      </c>
      <c r="J131" s="299">
        <f t="shared" si="20"/>
        <v>0</v>
      </c>
      <c r="K131" s="299">
        <f t="shared" si="21"/>
        <v>0</v>
      </c>
      <c r="L131" s="300">
        <f t="shared" si="22"/>
        <v>720</v>
      </c>
      <c r="M131" s="304">
        <v>315</v>
      </c>
      <c r="N131" s="281">
        <v>1</v>
      </c>
      <c r="O131" s="302">
        <f t="shared" si="14"/>
        <v>315</v>
      </c>
      <c r="P131" s="302">
        <f t="shared" si="15"/>
        <v>226800</v>
      </c>
      <c r="Q131" s="302">
        <f t="shared" si="16"/>
        <v>226800</v>
      </c>
      <c r="R131" s="303">
        <f t="shared" si="17"/>
        <v>1</v>
      </c>
    </row>
    <row r="132" spans="1:18">
      <c r="A132" s="281">
        <v>130</v>
      </c>
      <c r="B132" s="285" t="s">
        <v>1126</v>
      </c>
      <c r="C132" s="366" t="s">
        <v>1257</v>
      </c>
      <c r="D132" s="293">
        <f>SUMIF('TRIP-WR-II'!$C$6:$C$219,B132,'TRIP-WR-II'!$J$6:$J$219)</f>
        <v>0</v>
      </c>
      <c r="E132" s="293">
        <f>SUMIF('TRIP-WR-II'!$C$6:$C$219,B132,'TRIP-WR-II'!$K$6:$K$219)</f>
        <v>0</v>
      </c>
      <c r="F132" s="293">
        <f>SUMIF('TRIP-WR-II'!$C$6:$C$219,B132,'TRIP-WR-II'!$L$6:$L$219)</f>
        <v>0</v>
      </c>
      <c r="G132" s="293">
        <f>SUMIF('TRIP-WR-II'!$C$6:$C$219,B132,'TRIP-WR-II'!$M$6:$M$219)</f>
        <v>0</v>
      </c>
      <c r="H132" s="299">
        <f t="shared" si="18"/>
        <v>0</v>
      </c>
      <c r="I132" s="299">
        <f t="shared" si="19"/>
        <v>0</v>
      </c>
      <c r="J132" s="299">
        <f t="shared" si="20"/>
        <v>0</v>
      </c>
      <c r="K132" s="299">
        <f t="shared" si="21"/>
        <v>0</v>
      </c>
      <c r="L132" s="300">
        <f t="shared" si="22"/>
        <v>720</v>
      </c>
      <c r="M132" s="304">
        <v>315</v>
      </c>
      <c r="N132" s="281">
        <v>1</v>
      </c>
      <c r="O132" s="302">
        <f t="shared" ref="O132:O195" si="23">M132*N132</f>
        <v>315</v>
      </c>
      <c r="P132" s="302">
        <f t="shared" ref="P132:P195" si="24">O132*(L132-H132)</f>
        <v>226800</v>
      </c>
      <c r="Q132" s="302">
        <f t="shared" ref="Q132:Q195" si="25">O132*L132</f>
        <v>226800</v>
      </c>
      <c r="R132" s="303">
        <f t="shared" ref="R132:R195" si="26">P132/Q132</f>
        <v>1</v>
      </c>
    </row>
    <row r="133" spans="1:18">
      <c r="A133" s="281">
        <v>131</v>
      </c>
      <c r="B133" s="285" t="s">
        <v>797</v>
      </c>
      <c r="C133" s="366" t="s">
        <v>1257</v>
      </c>
      <c r="D133" s="293">
        <f>SUMIF('TRIP-WR-II'!$C$6:$C$219,B133,'TRIP-WR-II'!$J$6:$J$219)</f>
        <v>0.20902777777777781</v>
      </c>
      <c r="E133" s="293">
        <f>SUMIF('TRIP-WR-II'!$C$6:$C$219,B133,'TRIP-WR-II'!$K$6:$K$219)</f>
        <v>0</v>
      </c>
      <c r="F133" s="293">
        <f>SUMIF('TRIP-WR-II'!$C$6:$C$219,B133,'TRIP-WR-II'!$L$6:$L$219)</f>
        <v>0</v>
      </c>
      <c r="G133" s="293">
        <f>SUMIF('TRIP-WR-II'!$C$6:$C$219,B133,'TRIP-WR-II'!$M$6:$M$219)</f>
        <v>0</v>
      </c>
      <c r="H133" s="299">
        <f t="shared" si="18"/>
        <v>5.0199999999999996</v>
      </c>
      <c r="I133" s="299">
        <f t="shared" si="19"/>
        <v>0</v>
      </c>
      <c r="J133" s="299">
        <f t="shared" si="20"/>
        <v>0</v>
      </c>
      <c r="K133" s="299">
        <f t="shared" si="21"/>
        <v>0</v>
      </c>
      <c r="L133" s="300">
        <f t="shared" si="22"/>
        <v>720</v>
      </c>
      <c r="M133" s="304">
        <v>315</v>
      </c>
      <c r="N133" s="281">
        <v>1</v>
      </c>
      <c r="O133" s="302">
        <f t="shared" si="23"/>
        <v>315</v>
      </c>
      <c r="P133" s="302">
        <f t="shared" si="24"/>
        <v>225218.7</v>
      </c>
      <c r="Q133" s="302">
        <f t="shared" si="25"/>
        <v>226800</v>
      </c>
      <c r="R133" s="303">
        <f t="shared" si="26"/>
        <v>0.99302777777777784</v>
      </c>
    </row>
    <row r="134" spans="1:18">
      <c r="A134" s="281">
        <v>132</v>
      </c>
      <c r="B134" s="285" t="s">
        <v>1127</v>
      </c>
      <c r="C134" s="366" t="s">
        <v>1257</v>
      </c>
      <c r="D134" s="293">
        <f>SUMIF('TRIP-WR-II'!$C$6:$C$219,B134,'TRIP-WR-II'!$J$6:$J$219)</f>
        <v>0</v>
      </c>
      <c r="E134" s="293">
        <f>SUMIF('TRIP-WR-II'!$C$6:$C$219,B134,'TRIP-WR-II'!$K$6:$K$219)</f>
        <v>0</v>
      </c>
      <c r="F134" s="293">
        <f>SUMIF('TRIP-WR-II'!$C$6:$C$219,B134,'TRIP-WR-II'!$L$6:$L$219)</f>
        <v>0</v>
      </c>
      <c r="G134" s="293">
        <f>SUMIF('TRIP-WR-II'!$C$6:$C$219,B134,'TRIP-WR-II'!$M$6:$M$219)</f>
        <v>0</v>
      </c>
      <c r="H134" s="299">
        <f t="shared" si="18"/>
        <v>0</v>
      </c>
      <c r="I134" s="299">
        <f t="shared" si="19"/>
        <v>0</v>
      </c>
      <c r="J134" s="299">
        <f t="shared" si="20"/>
        <v>0</v>
      </c>
      <c r="K134" s="299">
        <f t="shared" si="21"/>
        <v>0</v>
      </c>
      <c r="L134" s="300">
        <f t="shared" si="22"/>
        <v>720</v>
      </c>
      <c r="M134" s="304">
        <v>315</v>
      </c>
      <c r="N134" s="281">
        <v>1</v>
      </c>
      <c r="O134" s="302">
        <f t="shared" si="23"/>
        <v>315</v>
      </c>
      <c r="P134" s="302">
        <f t="shared" si="24"/>
        <v>226800</v>
      </c>
      <c r="Q134" s="302">
        <f t="shared" si="25"/>
        <v>226800</v>
      </c>
      <c r="R134" s="303">
        <f t="shared" si="26"/>
        <v>1</v>
      </c>
    </row>
    <row r="135" spans="1:18">
      <c r="A135" s="281">
        <v>133</v>
      </c>
      <c r="B135" s="285" t="s">
        <v>1128</v>
      </c>
      <c r="C135" s="366" t="s">
        <v>1257</v>
      </c>
      <c r="D135" s="293">
        <f>SUMIF('TRIP-WR-II'!$C$6:$C$219,B135,'TRIP-WR-II'!$J$6:$J$219)</f>
        <v>0</v>
      </c>
      <c r="E135" s="293">
        <f>SUMIF('TRIP-WR-II'!$C$6:$C$219,B135,'TRIP-WR-II'!$K$6:$K$219)</f>
        <v>0</v>
      </c>
      <c r="F135" s="293">
        <f>SUMIF('TRIP-WR-II'!$C$6:$C$219,B135,'TRIP-WR-II'!$L$6:$L$219)</f>
        <v>0</v>
      </c>
      <c r="G135" s="293">
        <f>SUMIF('TRIP-WR-II'!$C$6:$C$219,B135,'TRIP-WR-II'!$M$6:$M$219)</f>
        <v>0</v>
      </c>
      <c r="H135" s="299">
        <f t="shared" si="18"/>
        <v>0</v>
      </c>
      <c r="I135" s="299">
        <f t="shared" si="19"/>
        <v>0</v>
      </c>
      <c r="J135" s="299">
        <f t="shared" si="20"/>
        <v>0</v>
      </c>
      <c r="K135" s="299">
        <f t="shared" si="21"/>
        <v>0</v>
      </c>
      <c r="L135" s="300">
        <f t="shared" si="22"/>
        <v>720</v>
      </c>
      <c r="M135" s="304">
        <v>315</v>
      </c>
      <c r="N135" s="281">
        <v>1</v>
      </c>
      <c r="O135" s="302">
        <f t="shared" si="23"/>
        <v>315</v>
      </c>
      <c r="P135" s="302">
        <f t="shared" si="24"/>
        <v>226800</v>
      </c>
      <c r="Q135" s="302">
        <f t="shared" si="25"/>
        <v>226800</v>
      </c>
      <c r="R135" s="303">
        <f t="shared" si="26"/>
        <v>1</v>
      </c>
    </row>
    <row r="136" spans="1:18">
      <c r="A136" s="281">
        <v>134</v>
      </c>
      <c r="B136" s="285" t="s">
        <v>1129</v>
      </c>
      <c r="C136" s="366" t="s">
        <v>1257</v>
      </c>
      <c r="D136" s="293">
        <f>SUMIF('TRIP-WR-II'!$C$6:$C$219,B136,'TRIP-WR-II'!$J$6:$J$219)</f>
        <v>0</v>
      </c>
      <c r="E136" s="293">
        <f>SUMIF('TRIP-WR-II'!$C$6:$C$219,B136,'TRIP-WR-II'!$K$6:$K$219)</f>
        <v>0</v>
      </c>
      <c r="F136" s="293">
        <f>SUMIF('TRIP-WR-II'!$C$6:$C$219,B136,'TRIP-WR-II'!$L$6:$L$219)</f>
        <v>0</v>
      </c>
      <c r="G136" s="293">
        <f>SUMIF('TRIP-WR-II'!$C$6:$C$219,B136,'TRIP-WR-II'!$M$6:$M$219)</f>
        <v>0</v>
      </c>
      <c r="H136" s="299">
        <f t="shared" si="18"/>
        <v>0</v>
      </c>
      <c r="I136" s="299">
        <f t="shared" si="19"/>
        <v>0</v>
      </c>
      <c r="J136" s="299">
        <f t="shared" si="20"/>
        <v>0</v>
      </c>
      <c r="K136" s="299">
        <f t="shared" si="21"/>
        <v>0</v>
      </c>
      <c r="L136" s="300">
        <f t="shared" si="22"/>
        <v>720</v>
      </c>
      <c r="M136" s="304">
        <v>315</v>
      </c>
      <c r="N136" s="281">
        <v>1</v>
      </c>
      <c r="O136" s="302">
        <f t="shared" si="23"/>
        <v>315</v>
      </c>
      <c r="P136" s="302">
        <f t="shared" si="24"/>
        <v>226800</v>
      </c>
      <c r="Q136" s="302">
        <f t="shared" si="25"/>
        <v>226800</v>
      </c>
      <c r="R136" s="303">
        <f t="shared" si="26"/>
        <v>1</v>
      </c>
    </row>
    <row r="137" spans="1:18">
      <c r="A137" s="281">
        <v>135</v>
      </c>
      <c r="B137" s="285" t="s">
        <v>1130</v>
      </c>
      <c r="C137" s="366" t="s">
        <v>1257</v>
      </c>
      <c r="D137" s="293">
        <f>SUMIF('TRIP-WR-II'!$C$6:$C$219,B137,'TRIP-WR-II'!$J$6:$J$219)</f>
        <v>0</v>
      </c>
      <c r="E137" s="293">
        <f>SUMIF('TRIP-WR-II'!$C$6:$C$219,B137,'TRIP-WR-II'!$K$6:$K$219)</f>
        <v>0</v>
      </c>
      <c r="F137" s="293">
        <f>SUMIF('TRIP-WR-II'!$C$6:$C$219,B137,'TRIP-WR-II'!$L$6:$L$219)</f>
        <v>0</v>
      </c>
      <c r="G137" s="293">
        <f>SUMIF('TRIP-WR-II'!$C$6:$C$219,B137,'TRIP-WR-II'!$M$6:$M$219)</f>
        <v>0</v>
      </c>
      <c r="H137" s="299">
        <f t="shared" si="18"/>
        <v>0</v>
      </c>
      <c r="I137" s="299">
        <f t="shared" si="19"/>
        <v>0</v>
      </c>
      <c r="J137" s="299">
        <f t="shared" si="20"/>
        <v>0</v>
      </c>
      <c r="K137" s="299">
        <f t="shared" si="21"/>
        <v>0</v>
      </c>
      <c r="L137" s="300">
        <f t="shared" si="22"/>
        <v>720</v>
      </c>
      <c r="M137" s="304">
        <v>315</v>
      </c>
      <c r="N137" s="281">
        <v>1</v>
      </c>
      <c r="O137" s="302">
        <f t="shared" si="23"/>
        <v>315</v>
      </c>
      <c r="P137" s="302">
        <f t="shared" si="24"/>
        <v>226800</v>
      </c>
      <c r="Q137" s="302">
        <f t="shared" si="25"/>
        <v>226800</v>
      </c>
      <c r="R137" s="303">
        <f t="shared" si="26"/>
        <v>1</v>
      </c>
    </row>
    <row r="138" spans="1:18">
      <c r="A138" s="281">
        <v>136</v>
      </c>
      <c r="B138" s="285" t="s">
        <v>1131</v>
      </c>
      <c r="C138" s="366" t="s">
        <v>1257</v>
      </c>
      <c r="D138" s="293">
        <f>SUMIF('TRIP-WR-II'!$C$6:$C$219,B138,'TRIP-WR-II'!$J$6:$J$219)</f>
        <v>0</v>
      </c>
      <c r="E138" s="293">
        <f>SUMIF('TRIP-WR-II'!$C$6:$C$219,B138,'TRIP-WR-II'!$K$6:$K$219)</f>
        <v>0</v>
      </c>
      <c r="F138" s="293">
        <f>SUMIF('TRIP-WR-II'!$C$6:$C$219,B138,'TRIP-WR-II'!$L$6:$L$219)</f>
        <v>0</v>
      </c>
      <c r="G138" s="293">
        <f>SUMIF('TRIP-WR-II'!$C$6:$C$219,B138,'TRIP-WR-II'!$M$6:$M$219)</f>
        <v>0</v>
      </c>
      <c r="H138" s="299">
        <f t="shared" si="18"/>
        <v>0</v>
      </c>
      <c r="I138" s="299">
        <f t="shared" si="19"/>
        <v>0</v>
      </c>
      <c r="J138" s="299">
        <f t="shared" si="20"/>
        <v>0</v>
      </c>
      <c r="K138" s="299">
        <f t="shared" si="21"/>
        <v>0</v>
      </c>
      <c r="L138" s="300">
        <f t="shared" si="22"/>
        <v>720</v>
      </c>
      <c r="M138" s="304">
        <v>315</v>
      </c>
      <c r="N138" s="281">
        <v>1</v>
      </c>
      <c r="O138" s="302">
        <f t="shared" si="23"/>
        <v>315</v>
      </c>
      <c r="P138" s="302">
        <f t="shared" si="24"/>
        <v>226800</v>
      </c>
      <c r="Q138" s="302">
        <f t="shared" si="25"/>
        <v>226800</v>
      </c>
      <c r="R138" s="303">
        <f t="shared" si="26"/>
        <v>1</v>
      </c>
    </row>
    <row r="139" spans="1:18">
      <c r="A139" s="281">
        <v>137</v>
      </c>
      <c r="B139" s="285" t="s">
        <v>384</v>
      </c>
      <c r="C139" s="366" t="s">
        <v>1257</v>
      </c>
      <c r="D139" s="293">
        <f>SUMIF('TRIP-WR-II'!$C$6:$C$219,B139,'TRIP-WR-II'!$J$6:$J$219)</f>
        <v>0.46805555555555556</v>
      </c>
      <c r="E139" s="293">
        <f>SUMIF('TRIP-WR-II'!$C$6:$C$219,B139,'TRIP-WR-II'!$K$6:$K$219)</f>
        <v>0</v>
      </c>
      <c r="F139" s="293">
        <f>SUMIF('TRIP-WR-II'!$C$6:$C$219,B139,'TRIP-WR-II'!$L$6:$L$219)</f>
        <v>0</v>
      </c>
      <c r="G139" s="293">
        <f>SUMIF('TRIP-WR-II'!$C$6:$C$219,B139,'TRIP-WR-II'!$M$6:$M$219)</f>
        <v>0</v>
      </c>
      <c r="H139" s="299">
        <f t="shared" si="18"/>
        <v>11.23</v>
      </c>
      <c r="I139" s="299">
        <f t="shared" si="19"/>
        <v>0</v>
      </c>
      <c r="J139" s="299">
        <f t="shared" si="20"/>
        <v>0</v>
      </c>
      <c r="K139" s="299">
        <f t="shared" si="21"/>
        <v>0</v>
      </c>
      <c r="L139" s="300">
        <f t="shared" si="22"/>
        <v>720</v>
      </c>
      <c r="M139" s="304">
        <v>315</v>
      </c>
      <c r="N139" s="281">
        <v>1</v>
      </c>
      <c r="O139" s="302">
        <f t="shared" si="23"/>
        <v>315</v>
      </c>
      <c r="P139" s="302">
        <f t="shared" si="24"/>
        <v>223262.55</v>
      </c>
      <c r="Q139" s="302">
        <f t="shared" si="25"/>
        <v>226800</v>
      </c>
      <c r="R139" s="303">
        <f t="shared" si="26"/>
        <v>0.98440277777777774</v>
      </c>
    </row>
    <row r="140" spans="1:18">
      <c r="A140" s="281">
        <v>138</v>
      </c>
      <c r="B140" s="285" t="s">
        <v>803</v>
      </c>
      <c r="C140" s="366" t="s">
        <v>1257</v>
      </c>
      <c r="D140" s="293">
        <f>SUMIF('TRIP-WR-II'!$C$6:$C$219,B140,'TRIP-WR-II'!$J$6:$J$219)</f>
        <v>8.1249999999999989E-2</v>
      </c>
      <c r="E140" s="293">
        <f>SUMIF('TRIP-WR-II'!$C$6:$C$219,B140,'TRIP-WR-II'!$K$6:$K$219)</f>
        <v>0</v>
      </c>
      <c r="F140" s="293">
        <f>SUMIF('TRIP-WR-II'!$C$6:$C$219,B140,'TRIP-WR-II'!$L$6:$L$219)</f>
        <v>0</v>
      </c>
      <c r="G140" s="293">
        <f>SUMIF('TRIP-WR-II'!$C$6:$C$219,B140,'TRIP-WR-II'!$M$6:$M$219)</f>
        <v>0</v>
      </c>
      <c r="H140" s="299">
        <f t="shared" si="18"/>
        <v>1.95</v>
      </c>
      <c r="I140" s="299">
        <f t="shared" si="19"/>
        <v>0</v>
      </c>
      <c r="J140" s="299">
        <f t="shared" si="20"/>
        <v>0</v>
      </c>
      <c r="K140" s="299">
        <f t="shared" si="21"/>
        <v>0</v>
      </c>
      <c r="L140" s="300">
        <f t="shared" si="22"/>
        <v>720</v>
      </c>
      <c r="M140" s="304">
        <v>315</v>
      </c>
      <c r="N140" s="281">
        <v>1</v>
      </c>
      <c r="O140" s="302">
        <f t="shared" si="23"/>
        <v>315</v>
      </c>
      <c r="P140" s="302">
        <f t="shared" si="24"/>
        <v>226185.75</v>
      </c>
      <c r="Q140" s="302">
        <f t="shared" si="25"/>
        <v>226800</v>
      </c>
      <c r="R140" s="303">
        <f t="shared" si="26"/>
        <v>0.99729166666666669</v>
      </c>
    </row>
    <row r="141" spans="1:18">
      <c r="A141" s="281">
        <v>139</v>
      </c>
      <c r="B141" s="285" t="s">
        <v>1132</v>
      </c>
      <c r="C141" s="366" t="s">
        <v>1257</v>
      </c>
      <c r="D141" s="293">
        <f>SUMIF('TRIP-WR-II'!$C$6:$C$219,B141,'TRIP-WR-II'!$J$6:$J$219)</f>
        <v>0</v>
      </c>
      <c r="E141" s="293">
        <f>SUMIF('TRIP-WR-II'!$C$6:$C$219,B141,'TRIP-WR-II'!$K$6:$K$219)</f>
        <v>0</v>
      </c>
      <c r="F141" s="293">
        <f>SUMIF('TRIP-WR-II'!$C$6:$C$219,B141,'TRIP-WR-II'!$L$6:$L$219)</f>
        <v>0</v>
      </c>
      <c r="G141" s="293">
        <f>SUMIF('TRIP-WR-II'!$C$6:$C$219,B141,'TRIP-WR-II'!$M$6:$M$219)</f>
        <v>0</v>
      </c>
      <c r="H141" s="299">
        <f t="shared" si="18"/>
        <v>0</v>
      </c>
      <c r="I141" s="299">
        <f t="shared" si="19"/>
        <v>0</v>
      </c>
      <c r="J141" s="299">
        <f t="shared" si="20"/>
        <v>0</v>
      </c>
      <c r="K141" s="299">
        <f t="shared" si="21"/>
        <v>0</v>
      </c>
      <c r="L141" s="300">
        <f t="shared" si="22"/>
        <v>720</v>
      </c>
      <c r="M141" s="304">
        <v>315</v>
      </c>
      <c r="N141" s="281">
        <v>1</v>
      </c>
      <c r="O141" s="302">
        <f t="shared" si="23"/>
        <v>315</v>
      </c>
      <c r="P141" s="302">
        <f t="shared" si="24"/>
        <v>226800</v>
      </c>
      <c r="Q141" s="302">
        <f t="shared" si="25"/>
        <v>226800</v>
      </c>
      <c r="R141" s="303">
        <f t="shared" si="26"/>
        <v>1</v>
      </c>
    </row>
    <row r="142" spans="1:18">
      <c r="A142" s="281">
        <v>140</v>
      </c>
      <c r="B142" s="285" t="s">
        <v>1133</v>
      </c>
      <c r="C142" s="366" t="s">
        <v>1257</v>
      </c>
      <c r="D142" s="293">
        <f>SUMIF('TRIP-WR-II'!$C$6:$C$219,B142,'TRIP-WR-II'!$J$6:$J$219)</f>
        <v>0</v>
      </c>
      <c r="E142" s="293">
        <f>SUMIF('TRIP-WR-II'!$C$6:$C$219,B142,'TRIP-WR-II'!$K$6:$K$219)</f>
        <v>0</v>
      </c>
      <c r="F142" s="293">
        <f>SUMIF('TRIP-WR-II'!$C$6:$C$219,B142,'TRIP-WR-II'!$L$6:$L$219)</f>
        <v>0</v>
      </c>
      <c r="G142" s="293">
        <f>SUMIF('TRIP-WR-II'!$C$6:$C$219,B142,'TRIP-WR-II'!$M$6:$M$219)</f>
        <v>0</v>
      </c>
      <c r="H142" s="299">
        <f t="shared" si="18"/>
        <v>0</v>
      </c>
      <c r="I142" s="299">
        <f t="shared" si="19"/>
        <v>0</v>
      </c>
      <c r="J142" s="299">
        <f t="shared" si="20"/>
        <v>0</v>
      </c>
      <c r="K142" s="299">
        <f t="shared" si="21"/>
        <v>0</v>
      </c>
      <c r="L142" s="300">
        <f t="shared" si="22"/>
        <v>720</v>
      </c>
      <c r="M142" s="304">
        <v>315</v>
      </c>
      <c r="N142" s="281">
        <v>1</v>
      </c>
      <c r="O142" s="302">
        <f t="shared" si="23"/>
        <v>315</v>
      </c>
      <c r="P142" s="302">
        <f t="shared" si="24"/>
        <v>226800</v>
      </c>
      <c r="Q142" s="302">
        <f t="shared" si="25"/>
        <v>226800</v>
      </c>
      <c r="R142" s="303">
        <f t="shared" si="26"/>
        <v>1</v>
      </c>
    </row>
    <row r="143" spans="1:18">
      <c r="A143" s="281">
        <v>141</v>
      </c>
      <c r="B143" s="285" t="s">
        <v>1134</v>
      </c>
      <c r="C143" s="366" t="s">
        <v>1257</v>
      </c>
      <c r="D143" s="293">
        <f>SUMIF('TRIP-WR-II'!$C$6:$C$219,B143,'TRIP-WR-II'!$J$6:$J$219)</f>
        <v>0</v>
      </c>
      <c r="E143" s="293">
        <f>SUMIF('TRIP-WR-II'!$C$6:$C$219,B143,'TRIP-WR-II'!$K$6:$K$219)</f>
        <v>0</v>
      </c>
      <c r="F143" s="293">
        <f>SUMIF('TRIP-WR-II'!$C$6:$C$219,B143,'TRIP-WR-II'!$L$6:$L$219)</f>
        <v>0</v>
      </c>
      <c r="G143" s="293">
        <f>SUMIF('TRIP-WR-II'!$C$6:$C$219,B143,'TRIP-WR-II'!$M$6:$M$219)</f>
        <v>0</v>
      </c>
      <c r="H143" s="299">
        <f t="shared" si="18"/>
        <v>0</v>
      </c>
      <c r="I143" s="299">
        <f t="shared" si="19"/>
        <v>0</v>
      </c>
      <c r="J143" s="299">
        <f t="shared" si="20"/>
        <v>0</v>
      </c>
      <c r="K143" s="299">
        <f t="shared" si="21"/>
        <v>0</v>
      </c>
      <c r="L143" s="300">
        <f t="shared" si="22"/>
        <v>720</v>
      </c>
      <c r="M143" s="304">
        <v>315</v>
      </c>
      <c r="N143" s="281">
        <v>1</v>
      </c>
      <c r="O143" s="302">
        <f t="shared" si="23"/>
        <v>315</v>
      </c>
      <c r="P143" s="302">
        <f t="shared" si="24"/>
        <v>226800</v>
      </c>
      <c r="Q143" s="302">
        <f t="shared" si="25"/>
        <v>226800</v>
      </c>
      <c r="R143" s="303">
        <f t="shared" si="26"/>
        <v>1</v>
      </c>
    </row>
    <row r="144" spans="1:18">
      <c r="A144" s="281">
        <v>142</v>
      </c>
      <c r="B144" s="285" t="s">
        <v>1135</v>
      </c>
      <c r="C144" s="366" t="s">
        <v>1257</v>
      </c>
      <c r="D144" s="293">
        <f>SUMIF('TRIP-WR-II'!$C$6:$C$219,B144,'TRIP-WR-II'!$J$6:$J$219)</f>
        <v>0</v>
      </c>
      <c r="E144" s="293">
        <f>SUMIF('TRIP-WR-II'!$C$6:$C$219,B144,'TRIP-WR-II'!$K$6:$K$219)</f>
        <v>0</v>
      </c>
      <c r="F144" s="293">
        <f>SUMIF('TRIP-WR-II'!$C$6:$C$219,B144,'TRIP-WR-II'!$L$6:$L$219)</f>
        <v>0</v>
      </c>
      <c r="G144" s="293">
        <f>SUMIF('TRIP-WR-II'!$C$6:$C$219,B144,'TRIP-WR-II'!$M$6:$M$219)</f>
        <v>0</v>
      </c>
      <c r="H144" s="299">
        <f t="shared" si="18"/>
        <v>0</v>
      </c>
      <c r="I144" s="299">
        <f t="shared" si="19"/>
        <v>0</v>
      </c>
      <c r="J144" s="299">
        <f t="shared" si="20"/>
        <v>0</v>
      </c>
      <c r="K144" s="299">
        <f t="shared" si="21"/>
        <v>0</v>
      </c>
      <c r="L144" s="300">
        <f t="shared" si="22"/>
        <v>720</v>
      </c>
      <c r="M144" s="304">
        <v>315</v>
      </c>
      <c r="N144" s="281">
        <v>1</v>
      </c>
      <c r="O144" s="302">
        <f t="shared" si="23"/>
        <v>315</v>
      </c>
      <c r="P144" s="302">
        <f t="shared" si="24"/>
        <v>226800</v>
      </c>
      <c r="Q144" s="302">
        <f t="shared" si="25"/>
        <v>226800</v>
      </c>
      <c r="R144" s="303">
        <f t="shared" si="26"/>
        <v>1</v>
      </c>
    </row>
    <row r="145" spans="1:18">
      <c r="A145" s="281">
        <v>143</v>
      </c>
      <c r="B145" s="285" t="s">
        <v>1136</v>
      </c>
      <c r="C145" s="366" t="s">
        <v>1257</v>
      </c>
      <c r="D145" s="293">
        <f>SUMIF('TRIP-WR-II'!$C$6:$C$219,B145,'TRIP-WR-II'!$J$6:$J$219)</f>
        <v>0</v>
      </c>
      <c r="E145" s="293">
        <f>SUMIF('TRIP-WR-II'!$C$6:$C$219,B145,'TRIP-WR-II'!$K$6:$K$219)</f>
        <v>0</v>
      </c>
      <c r="F145" s="293">
        <f>SUMIF('TRIP-WR-II'!$C$6:$C$219,B145,'TRIP-WR-II'!$L$6:$L$219)</f>
        <v>0</v>
      </c>
      <c r="G145" s="293">
        <f>SUMIF('TRIP-WR-II'!$C$6:$C$219,B145,'TRIP-WR-II'!$M$6:$M$219)</f>
        <v>0</v>
      </c>
      <c r="H145" s="299">
        <f t="shared" si="18"/>
        <v>0</v>
      </c>
      <c r="I145" s="299">
        <f t="shared" si="19"/>
        <v>0</v>
      </c>
      <c r="J145" s="299">
        <f t="shared" si="20"/>
        <v>0</v>
      </c>
      <c r="K145" s="299">
        <f t="shared" si="21"/>
        <v>0</v>
      </c>
      <c r="L145" s="300">
        <f t="shared" si="22"/>
        <v>720</v>
      </c>
      <c r="M145" s="304">
        <v>315</v>
      </c>
      <c r="N145" s="281">
        <v>1</v>
      </c>
      <c r="O145" s="302">
        <f t="shared" si="23"/>
        <v>315</v>
      </c>
      <c r="P145" s="302">
        <f t="shared" si="24"/>
        <v>226800</v>
      </c>
      <c r="Q145" s="302">
        <f t="shared" si="25"/>
        <v>226800</v>
      </c>
      <c r="R145" s="303">
        <f t="shared" si="26"/>
        <v>1</v>
      </c>
    </row>
    <row r="146" spans="1:18">
      <c r="A146" s="281">
        <v>144</v>
      </c>
      <c r="B146" s="285" t="s">
        <v>1137</v>
      </c>
      <c r="C146" s="366" t="s">
        <v>1257</v>
      </c>
      <c r="D146" s="293">
        <f>SUMIF('TRIP-WR-II'!$C$6:$C$219,B146,'TRIP-WR-II'!$J$6:$J$219)</f>
        <v>0</v>
      </c>
      <c r="E146" s="293">
        <f>SUMIF('TRIP-WR-II'!$C$6:$C$219,B146,'TRIP-WR-II'!$K$6:$K$219)</f>
        <v>0</v>
      </c>
      <c r="F146" s="293">
        <f>SUMIF('TRIP-WR-II'!$C$6:$C$219,B146,'TRIP-WR-II'!$L$6:$L$219)</f>
        <v>0</v>
      </c>
      <c r="G146" s="293">
        <f>SUMIF('TRIP-WR-II'!$C$6:$C$219,B146,'TRIP-WR-II'!$M$6:$M$219)</f>
        <v>0</v>
      </c>
      <c r="H146" s="299">
        <f t="shared" si="18"/>
        <v>0</v>
      </c>
      <c r="I146" s="299">
        <f t="shared" si="19"/>
        <v>0</v>
      </c>
      <c r="J146" s="299">
        <f t="shared" si="20"/>
        <v>0</v>
      </c>
      <c r="K146" s="299">
        <f t="shared" si="21"/>
        <v>0</v>
      </c>
      <c r="L146" s="300">
        <f t="shared" si="22"/>
        <v>720</v>
      </c>
      <c r="M146" s="304">
        <v>315</v>
      </c>
      <c r="N146" s="281">
        <v>1</v>
      </c>
      <c r="O146" s="302">
        <f t="shared" si="23"/>
        <v>315</v>
      </c>
      <c r="P146" s="302">
        <f t="shared" si="24"/>
        <v>226800</v>
      </c>
      <c r="Q146" s="302">
        <f t="shared" si="25"/>
        <v>226800</v>
      </c>
      <c r="R146" s="303">
        <f t="shared" si="26"/>
        <v>1</v>
      </c>
    </row>
    <row r="147" spans="1:18">
      <c r="A147" s="281">
        <v>145</v>
      </c>
      <c r="B147" s="285" t="s">
        <v>1138</v>
      </c>
      <c r="C147" s="366" t="s">
        <v>1257</v>
      </c>
      <c r="D147" s="293">
        <f>SUMIF('TRIP-WR-II'!$C$6:$C$219,B147,'TRIP-WR-II'!$J$6:$J$219)</f>
        <v>0</v>
      </c>
      <c r="E147" s="293">
        <f>SUMIF('TRIP-WR-II'!$C$6:$C$219,B147,'TRIP-WR-II'!$K$6:$K$219)</f>
        <v>0</v>
      </c>
      <c r="F147" s="293">
        <f>SUMIF('TRIP-WR-II'!$C$6:$C$219,B147,'TRIP-WR-II'!$L$6:$L$219)</f>
        <v>0</v>
      </c>
      <c r="G147" s="293">
        <f>SUMIF('TRIP-WR-II'!$C$6:$C$219,B147,'TRIP-WR-II'!$M$6:$M$219)</f>
        <v>0</v>
      </c>
      <c r="H147" s="299">
        <f t="shared" si="18"/>
        <v>0</v>
      </c>
      <c r="I147" s="299">
        <f t="shared" si="19"/>
        <v>0</v>
      </c>
      <c r="J147" s="299">
        <f t="shared" si="20"/>
        <v>0</v>
      </c>
      <c r="K147" s="299">
        <f t="shared" si="21"/>
        <v>0</v>
      </c>
      <c r="L147" s="300">
        <f t="shared" si="22"/>
        <v>720</v>
      </c>
      <c r="M147" s="304">
        <v>315</v>
      </c>
      <c r="N147" s="281">
        <v>1</v>
      </c>
      <c r="O147" s="302">
        <f t="shared" si="23"/>
        <v>315</v>
      </c>
      <c r="P147" s="302">
        <f t="shared" si="24"/>
        <v>226800</v>
      </c>
      <c r="Q147" s="302">
        <f t="shared" si="25"/>
        <v>226800</v>
      </c>
      <c r="R147" s="303">
        <f t="shared" si="26"/>
        <v>1</v>
      </c>
    </row>
    <row r="148" spans="1:18">
      <c r="A148" s="281">
        <v>146</v>
      </c>
      <c r="B148" s="285" t="s">
        <v>748</v>
      </c>
      <c r="C148" s="366" t="s">
        <v>1257</v>
      </c>
      <c r="D148" s="293">
        <f>SUMIF('TRIP-WR-II'!$C$6:$C$219,B148,'TRIP-WR-II'!$J$6:$J$219)</f>
        <v>0.22638888888888881</v>
      </c>
      <c r="E148" s="293">
        <f>SUMIF('TRIP-WR-II'!$C$6:$C$219,B148,'TRIP-WR-II'!$K$6:$K$219)</f>
        <v>0</v>
      </c>
      <c r="F148" s="293">
        <f>SUMIF('TRIP-WR-II'!$C$6:$C$219,B148,'TRIP-WR-II'!$L$6:$L$219)</f>
        <v>0</v>
      </c>
      <c r="G148" s="293">
        <f>SUMIF('TRIP-WR-II'!$C$6:$C$219,B148,'TRIP-WR-II'!$M$6:$M$219)</f>
        <v>0</v>
      </c>
      <c r="H148" s="299">
        <f t="shared" si="18"/>
        <v>5.43</v>
      </c>
      <c r="I148" s="299">
        <f t="shared" si="19"/>
        <v>0</v>
      </c>
      <c r="J148" s="299">
        <f t="shared" si="20"/>
        <v>0</v>
      </c>
      <c r="K148" s="299">
        <f t="shared" si="21"/>
        <v>0</v>
      </c>
      <c r="L148" s="300">
        <f t="shared" si="22"/>
        <v>720</v>
      </c>
      <c r="M148" s="304">
        <v>1000</v>
      </c>
      <c r="N148" s="281">
        <v>1</v>
      </c>
      <c r="O148" s="302">
        <f t="shared" si="23"/>
        <v>1000</v>
      </c>
      <c r="P148" s="302">
        <f t="shared" si="24"/>
        <v>714570</v>
      </c>
      <c r="Q148" s="302">
        <f t="shared" si="25"/>
        <v>720000</v>
      </c>
      <c r="R148" s="303">
        <f t="shared" si="26"/>
        <v>0.99245833333333333</v>
      </c>
    </row>
    <row r="149" spans="1:18">
      <c r="A149" s="281">
        <v>147</v>
      </c>
      <c r="B149" s="285" t="s">
        <v>1139</v>
      </c>
      <c r="C149" s="366" t="s">
        <v>1257</v>
      </c>
      <c r="D149" s="293">
        <f>SUMIF('TRIP-WR-II'!$C$6:$C$219,B149,'TRIP-WR-II'!$J$6:$J$219)</f>
        <v>0</v>
      </c>
      <c r="E149" s="293">
        <f>SUMIF('TRIP-WR-II'!$C$6:$C$219,B149,'TRIP-WR-II'!$K$6:$K$219)</f>
        <v>0</v>
      </c>
      <c r="F149" s="293">
        <f>SUMIF('TRIP-WR-II'!$C$6:$C$219,B149,'TRIP-WR-II'!$L$6:$L$219)</f>
        <v>0</v>
      </c>
      <c r="G149" s="293">
        <f>SUMIF('TRIP-WR-II'!$C$6:$C$219,B149,'TRIP-WR-II'!$M$6:$M$219)</f>
        <v>0</v>
      </c>
      <c r="H149" s="299">
        <f t="shared" si="18"/>
        <v>0</v>
      </c>
      <c r="I149" s="299">
        <f t="shared" si="19"/>
        <v>0</v>
      </c>
      <c r="J149" s="299">
        <f t="shared" si="20"/>
        <v>0</v>
      </c>
      <c r="K149" s="299">
        <f t="shared" si="21"/>
        <v>0</v>
      </c>
      <c r="L149" s="300">
        <f t="shared" si="22"/>
        <v>720</v>
      </c>
      <c r="M149" s="304">
        <v>315</v>
      </c>
      <c r="N149" s="281">
        <v>1</v>
      </c>
      <c r="O149" s="302">
        <f t="shared" si="23"/>
        <v>315</v>
      </c>
      <c r="P149" s="302">
        <f t="shared" si="24"/>
        <v>226800</v>
      </c>
      <c r="Q149" s="302">
        <f t="shared" si="25"/>
        <v>226800</v>
      </c>
      <c r="R149" s="303">
        <f t="shared" si="26"/>
        <v>1</v>
      </c>
    </row>
    <row r="150" spans="1:18">
      <c r="A150" s="281">
        <v>148</v>
      </c>
      <c r="B150" s="285" t="s">
        <v>1140</v>
      </c>
      <c r="C150" s="366" t="s">
        <v>1257</v>
      </c>
      <c r="D150" s="293">
        <f>SUMIF('TRIP-WR-II'!$C$6:$C$219,B150,'TRIP-WR-II'!$J$6:$J$219)</f>
        <v>0</v>
      </c>
      <c r="E150" s="293">
        <f>SUMIF('TRIP-WR-II'!$C$6:$C$219,B150,'TRIP-WR-II'!$K$6:$K$219)</f>
        <v>0</v>
      </c>
      <c r="F150" s="293">
        <f>SUMIF('TRIP-WR-II'!$C$6:$C$219,B150,'TRIP-WR-II'!$L$6:$L$219)</f>
        <v>0</v>
      </c>
      <c r="G150" s="293">
        <f>SUMIF('TRIP-WR-II'!$C$6:$C$219,B150,'TRIP-WR-II'!$M$6:$M$219)</f>
        <v>0</v>
      </c>
      <c r="H150" s="299">
        <f t="shared" si="18"/>
        <v>0</v>
      </c>
      <c r="I150" s="299">
        <f t="shared" si="19"/>
        <v>0</v>
      </c>
      <c r="J150" s="299">
        <f t="shared" si="20"/>
        <v>0</v>
      </c>
      <c r="K150" s="299">
        <f t="shared" si="21"/>
        <v>0</v>
      </c>
      <c r="L150" s="300">
        <f t="shared" si="22"/>
        <v>720</v>
      </c>
      <c r="M150" s="304">
        <v>315</v>
      </c>
      <c r="N150" s="281">
        <v>1</v>
      </c>
      <c r="O150" s="302">
        <f t="shared" si="23"/>
        <v>315</v>
      </c>
      <c r="P150" s="302">
        <f t="shared" si="24"/>
        <v>226800</v>
      </c>
      <c r="Q150" s="302">
        <f t="shared" si="25"/>
        <v>226800</v>
      </c>
      <c r="R150" s="303">
        <f t="shared" si="26"/>
        <v>1</v>
      </c>
    </row>
    <row r="151" spans="1:18">
      <c r="A151" s="281">
        <v>149</v>
      </c>
      <c r="B151" s="285" t="s">
        <v>1141</v>
      </c>
      <c r="C151" s="366" t="s">
        <v>1257</v>
      </c>
      <c r="D151" s="293">
        <f>SUMIF('TRIP-WR-II'!$C$6:$C$219,B151,'TRIP-WR-II'!$J$6:$J$219)</f>
        <v>0</v>
      </c>
      <c r="E151" s="293">
        <f>SUMIF('TRIP-WR-II'!$C$6:$C$219,B151,'TRIP-WR-II'!$K$6:$K$219)</f>
        <v>0</v>
      </c>
      <c r="F151" s="293">
        <f>SUMIF('TRIP-WR-II'!$C$6:$C$219,B151,'TRIP-WR-II'!$L$6:$L$219)</f>
        <v>0</v>
      </c>
      <c r="G151" s="293">
        <f>SUMIF('TRIP-WR-II'!$C$6:$C$219,B151,'TRIP-WR-II'!$M$6:$M$219)</f>
        <v>0</v>
      </c>
      <c r="H151" s="299">
        <f t="shared" si="18"/>
        <v>0</v>
      </c>
      <c r="I151" s="299">
        <f t="shared" si="19"/>
        <v>0</v>
      </c>
      <c r="J151" s="299">
        <f t="shared" si="20"/>
        <v>0</v>
      </c>
      <c r="K151" s="299">
        <f t="shared" si="21"/>
        <v>0</v>
      </c>
      <c r="L151" s="300">
        <f t="shared" si="22"/>
        <v>720</v>
      </c>
      <c r="M151" s="304">
        <v>1000</v>
      </c>
      <c r="N151" s="281">
        <v>1</v>
      </c>
      <c r="O151" s="302">
        <f t="shared" si="23"/>
        <v>1000</v>
      </c>
      <c r="P151" s="302">
        <f t="shared" si="24"/>
        <v>720000</v>
      </c>
      <c r="Q151" s="302">
        <f t="shared" si="25"/>
        <v>720000</v>
      </c>
      <c r="R151" s="303">
        <f t="shared" si="26"/>
        <v>1</v>
      </c>
    </row>
    <row r="152" spans="1:18">
      <c r="A152" s="281">
        <v>150</v>
      </c>
      <c r="B152" s="285" t="s">
        <v>1142</v>
      </c>
      <c r="C152" s="366" t="s">
        <v>1257</v>
      </c>
      <c r="D152" s="293">
        <f>SUMIF('TRIP-WR-II'!$C$6:$C$219,B152,'TRIP-WR-II'!$J$6:$J$219)</f>
        <v>0</v>
      </c>
      <c r="E152" s="293">
        <f>SUMIF('TRIP-WR-II'!$C$6:$C$219,B152,'TRIP-WR-II'!$K$6:$K$219)</f>
        <v>0</v>
      </c>
      <c r="F152" s="293">
        <f>SUMIF('TRIP-WR-II'!$C$6:$C$219,B152,'TRIP-WR-II'!$L$6:$L$219)</f>
        <v>0</v>
      </c>
      <c r="G152" s="293">
        <f>SUMIF('TRIP-WR-II'!$C$6:$C$219,B152,'TRIP-WR-II'!$M$6:$M$219)</f>
        <v>0</v>
      </c>
      <c r="H152" s="299">
        <f t="shared" si="18"/>
        <v>0</v>
      </c>
      <c r="I152" s="299">
        <f t="shared" si="19"/>
        <v>0</v>
      </c>
      <c r="J152" s="299">
        <f t="shared" si="20"/>
        <v>0</v>
      </c>
      <c r="K152" s="299">
        <f t="shared" si="21"/>
        <v>0</v>
      </c>
      <c r="L152" s="300">
        <f t="shared" si="22"/>
        <v>720</v>
      </c>
      <c r="M152" s="304">
        <v>1000</v>
      </c>
      <c r="N152" s="281">
        <v>1</v>
      </c>
      <c r="O152" s="302">
        <f t="shared" si="23"/>
        <v>1000</v>
      </c>
      <c r="P152" s="302">
        <f t="shared" si="24"/>
        <v>720000</v>
      </c>
      <c r="Q152" s="302">
        <f t="shared" si="25"/>
        <v>720000</v>
      </c>
      <c r="R152" s="303">
        <f t="shared" si="26"/>
        <v>1</v>
      </c>
    </row>
    <row r="153" spans="1:18">
      <c r="A153" s="281">
        <v>151</v>
      </c>
      <c r="B153" s="285" t="s">
        <v>1143</v>
      </c>
      <c r="C153" s="366" t="s">
        <v>1257</v>
      </c>
      <c r="D153" s="293">
        <f>SUMIF('TRIP-WR-II'!$C$6:$C$219,B153,'TRIP-WR-II'!$J$6:$J$219)</f>
        <v>0</v>
      </c>
      <c r="E153" s="293">
        <f>SUMIF('TRIP-WR-II'!$C$6:$C$219,B153,'TRIP-WR-II'!$K$6:$K$219)</f>
        <v>0</v>
      </c>
      <c r="F153" s="293">
        <f>SUMIF('TRIP-WR-II'!$C$6:$C$219,B153,'TRIP-WR-II'!$L$6:$L$219)</f>
        <v>0</v>
      </c>
      <c r="G153" s="293">
        <f>SUMIF('TRIP-WR-II'!$C$6:$C$219,B153,'TRIP-WR-II'!$M$6:$M$219)</f>
        <v>0</v>
      </c>
      <c r="H153" s="299">
        <f t="shared" si="18"/>
        <v>0</v>
      </c>
      <c r="I153" s="299">
        <f t="shared" si="19"/>
        <v>0</v>
      </c>
      <c r="J153" s="299">
        <f t="shared" si="20"/>
        <v>0</v>
      </c>
      <c r="K153" s="299">
        <f t="shared" si="21"/>
        <v>0</v>
      </c>
      <c r="L153" s="300">
        <f t="shared" si="22"/>
        <v>720</v>
      </c>
      <c r="M153" s="304">
        <v>315</v>
      </c>
      <c r="N153" s="281">
        <v>1</v>
      </c>
      <c r="O153" s="302">
        <f t="shared" si="23"/>
        <v>315</v>
      </c>
      <c r="P153" s="302">
        <f t="shared" si="24"/>
        <v>226800</v>
      </c>
      <c r="Q153" s="302">
        <f t="shared" si="25"/>
        <v>226800</v>
      </c>
      <c r="R153" s="303">
        <f t="shared" si="26"/>
        <v>1</v>
      </c>
    </row>
    <row r="154" spans="1:18">
      <c r="A154" s="281">
        <v>152</v>
      </c>
      <c r="B154" s="285" t="s">
        <v>478</v>
      </c>
      <c r="C154" s="366" t="s">
        <v>1257</v>
      </c>
      <c r="D154" s="293">
        <f>SUMIF('TRIP-WR-II'!$C$6:$C$219,B154,'TRIP-WR-II'!$J$6:$J$219)</f>
        <v>0.24930555555555545</v>
      </c>
      <c r="E154" s="293">
        <f>SUMIF('TRIP-WR-II'!$C$6:$C$219,B154,'TRIP-WR-II'!$K$6:$K$219)</f>
        <v>0</v>
      </c>
      <c r="F154" s="293">
        <f>SUMIF('TRIP-WR-II'!$C$6:$C$219,B154,'TRIP-WR-II'!$L$6:$L$219)</f>
        <v>0</v>
      </c>
      <c r="G154" s="293">
        <f>SUMIF('TRIP-WR-II'!$C$6:$C$219,B154,'TRIP-WR-II'!$M$6:$M$219)</f>
        <v>0</v>
      </c>
      <c r="H154" s="299">
        <f t="shared" si="18"/>
        <v>5.98</v>
      </c>
      <c r="I154" s="299">
        <f t="shared" si="19"/>
        <v>0</v>
      </c>
      <c r="J154" s="299">
        <f t="shared" si="20"/>
        <v>0</v>
      </c>
      <c r="K154" s="299">
        <f t="shared" si="21"/>
        <v>0</v>
      </c>
      <c r="L154" s="300">
        <f t="shared" si="22"/>
        <v>720</v>
      </c>
      <c r="M154" s="304">
        <v>1000</v>
      </c>
      <c r="N154" s="281">
        <v>1</v>
      </c>
      <c r="O154" s="302">
        <f t="shared" si="23"/>
        <v>1000</v>
      </c>
      <c r="P154" s="302">
        <f t="shared" si="24"/>
        <v>714020</v>
      </c>
      <c r="Q154" s="302">
        <f t="shared" si="25"/>
        <v>720000</v>
      </c>
      <c r="R154" s="303">
        <f t="shared" si="26"/>
        <v>0.99169444444444443</v>
      </c>
    </row>
    <row r="155" spans="1:18">
      <c r="A155" s="281">
        <v>153</v>
      </c>
      <c r="B155" s="285" t="s">
        <v>1144</v>
      </c>
      <c r="C155" s="366" t="s">
        <v>1257</v>
      </c>
      <c r="D155" s="293">
        <f>SUMIF('TRIP-WR-II'!$C$6:$C$219,B155,'TRIP-WR-II'!$J$6:$J$219)</f>
        <v>0</v>
      </c>
      <c r="E155" s="293">
        <f>SUMIF('TRIP-WR-II'!$C$6:$C$219,B155,'TRIP-WR-II'!$K$6:$K$219)</f>
        <v>0</v>
      </c>
      <c r="F155" s="293">
        <f>SUMIF('TRIP-WR-II'!$C$6:$C$219,B155,'TRIP-WR-II'!$L$6:$L$219)</f>
        <v>0</v>
      </c>
      <c r="G155" s="293">
        <f>SUMIF('TRIP-WR-II'!$C$6:$C$219,B155,'TRIP-WR-II'!$M$6:$M$219)</f>
        <v>0</v>
      </c>
      <c r="H155" s="299">
        <f t="shared" si="18"/>
        <v>0</v>
      </c>
      <c r="I155" s="299">
        <f t="shared" si="19"/>
        <v>0</v>
      </c>
      <c r="J155" s="299">
        <f t="shared" si="20"/>
        <v>0</v>
      </c>
      <c r="K155" s="299">
        <f t="shared" si="21"/>
        <v>0</v>
      </c>
      <c r="L155" s="300">
        <f t="shared" si="22"/>
        <v>720</v>
      </c>
      <c r="M155" s="304">
        <v>1500</v>
      </c>
      <c r="N155" s="281">
        <v>1</v>
      </c>
      <c r="O155" s="302">
        <f t="shared" si="23"/>
        <v>1500</v>
      </c>
      <c r="P155" s="302">
        <f t="shared" si="24"/>
        <v>1080000</v>
      </c>
      <c r="Q155" s="302">
        <f t="shared" si="25"/>
        <v>1080000</v>
      </c>
      <c r="R155" s="303">
        <f t="shared" si="26"/>
        <v>1</v>
      </c>
    </row>
    <row r="156" spans="1:18">
      <c r="A156" s="281">
        <v>154</v>
      </c>
      <c r="B156" s="285" t="s">
        <v>1145</v>
      </c>
      <c r="C156" s="366" t="s">
        <v>1257</v>
      </c>
      <c r="D156" s="293">
        <f>SUMIF('TRIP-WR-II'!$C$6:$C$219,B156,'TRIP-WR-II'!$J$6:$J$219)</f>
        <v>0</v>
      </c>
      <c r="E156" s="293">
        <f>SUMIF('TRIP-WR-II'!$C$6:$C$219,B156,'TRIP-WR-II'!$K$6:$K$219)</f>
        <v>0</v>
      </c>
      <c r="F156" s="293">
        <f>SUMIF('TRIP-WR-II'!$C$6:$C$219,B156,'TRIP-WR-II'!$L$6:$L$219)</f>
        <v>0</v>
      </c>
      <c r="G156" s="293">
        <f>SUMIF('TRIP-WR-II'!$C$6:$C$219,B156,'TRIP-WR-II'!$M$6:$M$219)</f>
        <v>0</v>
      </c>
      <c r="H156" s="299">
        <f t="shared" si="18"/>
        <v>0</v>
      </c>
      <c r="I156" s="299">
        <f t="shared" si="19"/>
        <v>0</v>
      </c>
      <c r="J156" s="299">
        <f t="shared" si="20"/>
        <v>0</v>
      </c>
      <c r="K156" s="299">
        <f t="shared" si="21"/>
        <v>0</v>
      </c>
      <c r="L156" s="300">
        <f t="shared" si="22"/>
        <v>720</v>
      </c>
      <c r="M156" s="304">
        <v>1500</v>
      </c>
      <c r="N156" s="281">
        <v>1</v>
      </c>
      <c r="O156" s="302">
        <f t="shared" si="23"/>
        <v>1500</v>
      </c>
      <c r="P156" s="302">
        <f t="shared" si="24"/>
        <v>1080000</v>
      </c>
      <c r="Q156" s="302">
        <f t="shared" si="25"/>
        <v>1080000</v>
      </c>
      <c r="R156" s="303">
        <f t="shared" si="26"/>
        <v>1</v>
      </c>
    </row>
    <row r="157" spans="1:18">
      <c r="A157" s="281">
        <v>155</v>
      </c>
      <c r="B157" s="285" t="s">
        <v>1146</v>
      </c>
      <c r="C157" s="366" t="s">
        <v>1257</v>
      </c>
      <c r="D157" s="293">
        <f>SUMIF('TRIP-WR-II'!$C$6:$C$219,B157,'TRIP-WR-II'!$J$6:$J$219)</f>
        <v>0</v>
      </c>
      <c r="E157" s="293">
        <f>SUMIF('TRIP-WR-II'!$C$6:$C$219,B157,'TRIP-WR-II'!$K$6:$K$219)</f>
        <v>0</v>
      </c>
      <c r="F157" s="293">
        <f>SUMIF('TRIP-WR-II'!$C$6:$C$219,B157,'TRIP-WR-II'!$L$6:$L$219)</f>
        <v>0</v>
      </c>
      <c r="G157" s="293">
        <f>SUMIF('TRIP-WR-II'!$C$6:$C$219,B157,'TRIP-WR-II'!$M$6:$M$219)</f>
        <v>0</v>
      </c>
      <c r="H157" s="299">
        <f t="shared" si="18"/>
        <v>0</v>
      </c>
      <c r="I157" s="299">
        <f t="shared" si="19"/>
        <v>0</v>
      </c>
      <c r="J157" s="299">
        <f t="shared" si="20"/>
        <v>0</v>
      </c>
      <c r="K157" s="299">
        <f t="shared" si="21"/>
        <v>0</v>
      </c>
      <c r="L157" s="300">
        <f t="shared" si="22"/>
        <v>720</v>
      </c>
      <c r="M157" s="304">
        <v>1500</v>
      </c>
      <c r="N157" s="281">
        <v>1</v>
      </c>
      <c r="O157" s="302">
        <f t="shared" si="23"/>
        <v>1500</v>
      </c>
      <c r="P157" s="302">
        <f t="shared" si="24"/>
        <v>1080000</v>
      </c>
      <c r="Q157" s="302">
        <f t="shared" si="25"/>
        <v>1080000</v>
      </c>
      <c r="R157" s="303">
        <f t="shared" si="26"/>
        <v>1</v>
      </c>
    </row>
    <row r="158" spans="1:18">
      <c r="A158" s="281">
        <v>156</v>
      </c>
      <c r="B158" s="285" t="s">
        <v>796</v>
      </c>
      <c r="C158" s="366" t="s">
        <v>1257</v>
      </c>
      <c r="D158" s="293">
        <f>SUMIF('TRIP-WR-II'!$C$6:$C$219,B158,'TRIP-WR-II'!$J$6:$J$219)</f>
        <v>0</v>
      </c>
      <c r="E158" s="293">
        <f>SUMIF('TRIP-WR-II'!$C$6:$C$219,B158,'TRIP-WR-II'!$K$6:$K$219)</f>
        <v>0</v>
      </c>
      <c r="F158" s="293">
        <f>SUMIF('TRIP-WR-II'!$C$6:$C$219,B158,'TRIP-WR-II'!$L$6:$L$219)</f>
        <v>0</v>
      </c>
      <c r="G158" s="293">
        <f>SUMIF('TRIP-WR-II'!$C$6:$C$219,B158,'TRIP-WR-II'!$M$6:$M$219)</f>
        <v>0.38888888888888895</v>
      </c>
      <c r="H158" s="299">
        <f t="shared" si="18"/>
        <v>0</v>
      </c>
      <c r="I158" s="299">
        <f t="shared" si="19"/>
        <v>0</v>
      </c>
      <c r="J158" s="299">
        <f t="shared" si="20"/>
        <v>0</v>
      </c>
      <c r="K158" s="299">
        <f t="shared" si="21"/>
        <v>9.33</v>
      </c>
      <c r="L158" s="300">
        <f t="shared" si="22"/>
        <v>720</v>
      </c>
      <c r="M158" s="304">
        <v>1500</v>
      </c>
      <c r="N158" s="281">
        <v>1</v>
      </c>
      <c r="O158" s="302">
        <f t="shared" si="23"/>
        <v>1500</v>
      </c>
      <c r="P158" s="302">
        <f t="shared" si="24"/>
        <v>1080000</v>
      </c>
      <c r="Q158" s="302">
        <f t="shared" si="25"/>
        <v>1080000</v>
      </c>
      <c r="R158" s="303">
        <f t="shared" si="26"/>
        <v>1</v>
      </c>
    </row>
    <row r="159" spans="1:18">
      <c r="A159" s="281">
        <v>157</v>
      </c>
      <c r="B159" s="285" t="s">
        <v>1147</v>
      </c>
      <c r="C159" s="366" t="s">
        <v>1257</v>
      </c>
      <c r="D159" s="293">
        <f>SUMIF('TRIP-WR-II'!$C$6:$C$219,B159,'TRIP-WR-II'!$J$6:$J$219)</f>
        <v>0</v>
      </c>
      <c r="E159" s="293">
        <f>SUMIF('TRIP-WR-II'!$C$6:$C$219,B159,'TRIP-WR-II'!$K$6:$K$219)</f>
        <v>0</v>
      </c>
      <c r="F159" s="293">
        <f>SUMIF('TRIP-WR-II'!$C$6:$C$219,B159,'TRIP-WR-II'!$L$6:$L$219)</f>
        <v>0</v>
      </c>
      <c r="G159" s="293">
        <f>SUMIF('TRIP-WR-II'!$C$6:$C$219,B159,'TRIP-WR-II'!$M$6:$M$219)</f>
        <v>0</v>
      </c>
      <c r="H159" s="299">
        <f t="shared" si="18"/>
        <v>0</v>
      </c>
      <c r="I159" s="299">
        <f t="shared" si="19"/>
        <v>0</v>
      </c>
      <c r="J159" s="299">
        <f t="shared" si="20"/>
        <v>0</v>
      </c>
      <c r="K159" s="299">
        <f t="shared" si="21"/>
        <v>0</v>
      </c>
      <c r="L159" s="300">
        <f t="shared" si="22"/>
        <v>720</v>
      </c>
      <c r="M159" s="304">
        <v>1500</v>
      </c>
      <c r="N159" s="281">
        <v>1</v>
      </c>
      <c r="O159" s="302">
        <f t="shared" si="23"/>
        <v>1500</v>
      </c>
      <c r="P159" s="302">
        <f t="shared" si="24"/>
        <v>1080000</v>
      </c>
      <c r="Q159" s="302">
        <f t="shared" si="25"/>
        <v>1080000</v>
      </c>
      <c r="R159" s="303">
        <f t="shared" si="26"/>
        <v>1</v>
      </c>
    </row>
    <row r="160" spans="1:18">
      <c r="A160" s="281">
        <v>158</v>
      </c>
      <c r="B160" s="285" t="s">
        <v>718</v>
      </c>
      <c r="C160" s="366" t="s">
        <v>1257</v>
      </c>
      <c r="D160" s="293">
        <f>SUMIF('TRIP-WR-II'!$C$6:$C$219,B160,'TRIP-WR-II'!$J$6:$J$219)</f>
        <v>0</v>
      </c>
      <c r="E160" s="293">
        <f>SUMIF('TRIP-WR-II'!$C$6:$C$219,B160,'TRIP-WR-II'!$K$6:$K$219)</f>
        <v>0</v>
      </c>
      <c r="F160" s="293">
        <f>SUMIF('TRIP-WR-II'!$C$6:$C$219,B160,'TRIP-WR-II'!$L$6:$L$219)</f>
        <v>0</v>
      </c>
      <c r="G160" s="293">
        <f>SUMIF('TRIP-WR-II'!$C$6:$C$219,B160,'TRIP-WR-II'!$M$6:$M$219)</f>
        <v>0.34236111111111117</v>
      </c>
      <c r="H160" s="299">
        <f t="shared" si="18"/>
        <v>0</v>
      </c>
      <c r="I160" s="299">
        <f t="shared" si="19"/>
        <v>0</v>
      </c>
      <c r="J160" s="299">
        <f t="shared" si="20"/>
        <v>0</v>
      </c>
      <c r="K160" s="299">
        <f t="shared" si="21"/>
        <v>8.2200000000000006</v>
      </c>
      <c r="L160" s="300">
        <f t="shared" si="22"/>
        <v>720</v>
      </c>
      <c r="M160" s="304">
        <v>1500</v>
      </c>
      <c r="N160" s="281">
        <v>1</v>
      </c>
      <c r="O160" s="302">
        <f t="shared" si="23"/>
        <v>1500</v>
      </c>
      <c r="P160" s="302">
        <f t="shared" si="24"/>
        <v>1080000</v>
      </c>
      <c r="Q160" s="302">
        <f t="shared" si="25"/>
        <v>1080000</v>
      </c>
      <c r="R160" s="303">
        <f t="shared" si="26"/>
        <v>1</v>
      </c>
    </row>
    <row r="161" spans="1:18">
      <c r="A161" s="281">
        <v>159</v>
      </c>
      <c r="B161" s="285" t="s">
        <v>1148</v>
      </c>
      <c r="C161" s="366" t="s">
        <v>1257</v>
      </c>
      <c r="D161" s="293">
        <f>SUMIF('TRIP-WR-II'!$C$6:$C$219,B161,'TRIP-WR-II'!$J$6:$J$219)</f>
        <v>0</v>
      </c>
      <c r="E161" s="293">
        <f>SUMIF('TRIP-WR-II'!$C$6:$C$219,B161,'TRIP-WR-II'!$K$6:$K$219)</f>
        <v>0</v>
      </c>
      <c r="F161" s="293">
        <f>SUMIF('TRIP-WR-II'!$C$6:$C$219,B161,'TRIP-WR-II'!$L$6:$L$219)</f>
        <v>0</v>
      </c>
      <c r="G161" s="293">
        <f>SUMIF('TRIP-WR-II'!$C$6:$C$219,B161,'TRIP-WR-II'!$M$6:$M$219)</f>
        <v>0</v>
      </c>
      <c r="H161" s="299">
        <f t="shared" si="18"/>
        <v>0</v>
      </c>
      <c r="I161" s="299">
        <f t="shared" si="19"/>
        <v>0</v>
      </c>
      <c r="J161" s="299">
        <f t="shared" si="20"/>
        <v>0</v>
      </c>
      <c r="K161" s="299">
        <f t="shared" si="21"/>
        <v>0</v>
      </c>
      <c r="L161" s="300">
        <f t="shared" si="22"/>
        <v>720</v>
      </c>
      <c r="M161" s="304">
        <v>315</v>
      </c>
      <c r="N161" s="281">
        <v>1</v>
      </c>
      <c r="O161" s="302">
        <f t="shared" si="23"/>
        <v>315</v>
      </c>
      <c r="P161" s="302">
        <f t="shared" si="24"/>
        <v>226800</v>
      </c>
      <c r="Q161" s="302">
        <f t="shared" si="25"/>
        <v>226800</v>
      </c>
      <c r="R161" s="303">
        <f t="shared" si="26"/>
        <v>1</v>
      </c>
    </row>
    <row r="162" spans="1:18">
      <c r="A162" s="281">
        <v>160</v>
      </c>
      <c r="B162" s="285" t="s">
        <v>1149</v>
      </c>
      <c r="C162" s="366" t="s">
        <v>1257</v>
      </c>
      <c r="D162" s="293">
        <f>SUMIF('TRIP-WR-II'!$C$6:$C$219,B162,'TRIP-WR-II'!$J$6:$J$219)</f>
        <v>0</v>
      </c>
      <c r="E162" s="293">
        <f>SUMIF('TRIP-WR-II'!$C$6:$C$219,B162,'TRIP-WR-II'!$K$6:$K$219)</f>
        <v>0</v>
      </c>
      <c r="F162" s="293">
        <f>SUMIF('TRIP-WR-II'!$C$6:$C$219,B162,'TRIP-WR-II'!$L$6:$L$219)</f>
        <v>0</v>
      </c>
      <c r="G162" s="293">
        <f>SUMIF('TRIP-WR-II'!$C$6:$C$219,B162,'TRIP-WR-II'!$M$6:$M$219)</f>
        <v>0</v>
      </c>
      <c r="H162" s="299">
        <f t="shared" si="18"/>
        <v>0</v>
      </c>
      <c r="I162" s="299">
        <f t="shared" si="19"/>
        <v>0</v>
      </c>
      <c r="J162" s="299">
        <f t="shared" si="20"/>
        <v>0</v>
      </c>
      <c r="K162" s="299">
        <f t="shared" si="21"/>
        <v>0</v>
      </c>
      <c r="L162" s="300">
        <f t="shared" si="22"/>
        <v>720</v>
      </c>
      <c r="M162" s="304">
        <v>315</v>
      </c>
      <c r="N162" s="281">
        <v>1</v>
      </c>
      <c r="O162" s="302">
        <f t="shared" si="23"/>
        <v>315</v>
      </c>
      <c r="P162" s="302">
        <f t="shared" si="24"/>
        <v>226800</v>
      </c>
      <c r="Q162" s="302">
        <f t="shared" si="25"/>
        <v>226800</v>
      </c>
      <c r="R162" s="303">
        <f t="shared" si="26"/>
        <v>1</v>
      </c>
    </row>
    <row r="163" spans="1:18">
      <c r="A163" s="281">
        <v>161</v>
      </c>
      <c r="B163" s="285" t="s">
        <v>1150</v>
      </c>
      <c r="C163" s="366" t="s">
        <v>1258</v>
      </c>
      <c r="D163" s="293">
        <f>SUMIF('TRIP-WR-II'!$C$6:$C$219,B163,'TRIP-WR-II'!$J$6:$J$219)</f>
        <v>0</v>
      </c>
      <c r="E163" s="293">
        <f>SUMIF('TRIP-WR-II'!$C$6:$C$219,B163,'TRIP-WR-II'!$K$6:$K$219)</f>
        <v>0</v>
      </c>
      <c r="F163" s="293">
        <f>SUMIF('TRIP-WR-II'!$C$6:$C$219,B163,'TRIP-WR-II'!$L$6:$L$219)</f>
        <v>0</v>
      </c>
      <c r="G163" s="294">
        <f>SUMIF('TRIP-WR-II'!$C$6:$C$219,B163,'TRIP-WR-II'!$M$6:$M$219)</f>
        <v>0</v>
      </c>
      <c r="H163" s="299">
        <f t="shared" si="18"/>
        <v>0</v>
      </c>
      <c r="I163" s="299">
        <f t="shared" si="19"/>
        <v>0</v>
      </c>
      <c r="J163" s="299">
        <f t="shared" si="20"/>
        <v>0</v>
      </c>
      <c r="K163" s="299">
        <f t="shared" si="21"/>
        <v>0</v>
      </c>
      <c r="L163" s="300">
        <f t="shared" si="22"/>
        <v>720</v>
      </c>
      <c r="M163" s="304">
        <v>63</v>
      </c>
      <c r="N163" s="281">
        <v>1</v>
      </c>
      <c r="O163" s="302">
        <f t="shared" si="23"/>
        <v>63</v>
      </c>
      <c r="P163" s="302">
        <f t="shared" si="24"/>
        <v>45360</v>
      </c>
      <c r="Q163" s="302">
        <f t="shared" si="25"/>
        <v>45360</v>
      </c>
      <c r="R163" s="303">
        <f t="shared" si="26"/>
        <v>1</v>
      </c>
    </row>
    <row r="164" spans="1:18">
      <c r="A164" s="281">
        <v>162</v>
      </c>
      <c r="B164" s="285" t="s">
        <v>1151</v>
      </c>
      <c r="C164" s="366" t="s">
        <v>1258</v>
      </c>
      <c r="D164" s="293">
        <f>SUMIF('TRIP-WR-II'!$C$6:$C$219,B164,'TRIP-WR-II'!$J$6:$J$219)</f>
        <v>0</v>
      </c>
      <c r="E164" s="293">
        <f>SUMIF('TRIP-WR-II'!$C$6:$C$219,B164,'TRIP-WR-II'!$K$6:$K$219)</f>
        <v>0</v>
      </c>
      <c r="F164" s="293">
        <f>SUMIF('TRIP-WR-II'!$C$6:$C$219,B164,'TRIP-WR-II'!$L$6:$L$219)</f>
        <v>0</v>
      </c>
      <c r="G164" s="294">
        <f>SUMIF('TRIP-WR-II'!$C$6:$C$219,B164,'TRIP-WR-II'!$M$6:$M$219)</f>
        <v>0</v>
      </c>
      <c r="H164" s="299">
        <f t="shared" si="18"/>
        <v>0</v>
      </c>
      <c r="I164" s="299">
        <f t="shared" si="19"/>
        <v>0</v>
      </c>
      <c r="J164" s="299">
        <f t="shared" si="20"/>
        <v>0</v>
      </c>
      <c r="K164" s="299">
        <f t="shared" si="21"/>
        <v>0</v>
      </c>
      <c r="L164" s="300">
        <f t="shared" si="22"/>
        <v>720</v>
      </c>
      <c r="M164" s="304">
        <v>25</v>
      </c>
      <c r="N164" s="281">
        <v>1</v>
      </c>
      <c r="O164" s="302">
        <f t="shared" si="23"/>
        <v>25</v>
      </c>
      <c r="P164" s="302">
        <f t="shared" si="24"/>
        <v>18000</v>
      </c>
      <c r="Q164" s="302">
        <f t="shared" si="25"/>
        <v>18000</v>
      </c>
      <c r="R164" s="303">
        <f t="shared" si="26"/>
        <v>1</v>
      </c>
    </row>
    <row r="165" spans="1:18">
      <c r="A165" s="281">
        <v>163</v>
      </c>
      <c r="B165" s="285" t="s">
        <v>1152</v>
      </c>
      <c r="C165" s="366" t="s">
        <v>1258</v>
      </c>
      <c r="D165" s="293">
        <f>SUMIF('TRIP-WR-II'!$C$6:$C$219,B165,'TRIP-WR-II'!$J$6:$J$219)</f>
        <v>0</v>
      </c>
      <c r="E165" s="293">
        <f>SUMIF('TRIP-WR-II'!$C$6:$C$219,B165,'TRIP-WR-II'!$K$6:$K$219)</f>
        <v>0</v>
      </c>
      <c r="F165" s="293">
        <f>SUMIF('TRIP-WR-II'!$C$6:$C$219,B165,'TRIP-WR-II'!$L$6:$L$219)</f>
        <v>0</v>
      </c>
      <c r="G165" s="294">
        <f>SUMIF('TRIP-WR-II'!$C$6:$C$219,B165,'TRIP-WR-II'!$M$6:$M$219)</f>
        <v>0</v>
      </c>
      <c r="H165" s="299">
        <f t="shared" si="18"/>
        <v>0</v>
      </c>
      <c r="I165" s="299">
        <f t="shared" si="19"/>
        <v>0</v>
      </c>
      <c r="J165" s="299">
        <f t="shared" si="20"/>
        <v>0</v>
      </c>
      <c r="K165" s="299">
        <f t="shared" si="21"/>
        <v>0</v>
      </c>
      <c r="L165" s="300">
        <f t="shared" si="22"/>
        <v>720</v>
      </c>
      <c r="M165" s="304">
        <v>25</v>
      </c>
      <c r="N165" s="281">
        <v>1</v>
      </c>
      <c r="O165" s="302">
        <f t="shared" si="23"/>
        <v>25</v>
      </c>
      <c r="P165" s="302">
        <f t="shared" si="24"/>
        <v>18000</v>
      </c>
      <c r="Q165" s="302">
        <f t="shared" si="25"/>
        <v>18000</v>
      </c>
      <c r="R165" s="303">
        <f t="shared" si="26"/>
        <v>1</v>
      </c>
    </row>
    <row r="166" spans="1:18">
      <c r="A166" s="281">
        <v>164</v>
      </c>
      <c r="B166" s="285" t="s">
        <v>436</v>
      </c>
      <c r="C166" s="366" t="s">
        <v>1258</v>
      </c>
      <c r="D166" s="293">
        <f>SUMIF('TRIP-WR-II'!$C$6:$C$219,B166,'TRIP-WR-II'!$J$6:$J$219)</f>
        <v>0</v>
      </c>
      <c r="E166" s="293">
        <f>SUMIF('TRIP-WR-II'!$C$6:$C$219,B166,'TRIP-WR-II'!$K$6:$K$219)</f>
        <v>0</v>
      </c>
      <c r="F166" s="293">
        <f>SUMIF('TRIP-WR-II'!$C$6:$C$219,B166,'TRIP-WR-II'!$L$6:$L$219)</f>
        <v>0</v>
      </c>
      <c r="G166" s="294">
        <f>SUMIF('TRIP-WR-II'!$C$6:$C$219,B166,'TRIP-WR-II'!$M$6:$M$219)</f>
        <v>30</v>
      </c>
      <c r="H166" s="299">
        <f t="shared" si="18"/>
        <v>0</v>
      </c>
      <c r="I166" s="299">
        <f t="shared" si="19"/>
        <v>0</v>
      </c>
      <c r="J166" s="299">
        <f t="shared" si="20"/>
        <v>0</v>
      </c>
      <c r="K166" s="299">
        <f t="shared" si="21"/>
        <v>720</v>
      </c>
      <c r="L166" s="300">
        <f t="shared" si="22"/>
        <v>720</v>
      </c>
      <c r="M166" s="304">
        <v>50</v>
      </c>
      <c r="N166" s="281">
        <v>1</v>
      </c>
      <c r="O166" s="302">
        <f t="shared" si="23"/>
        <v>50</v>
      </c>
      <c r="P166" s="302">
        <f t="shared" si="24"/>
        <v>36000</v>
      </c>
      <c r="Q166" s="302">
        <f t="shared" si="25"/>
        <v>36000</v>
      </c>
      <c r="R166" s="303">
        <f t="shared" si="26"/>
        <v>1</v>
      </c>
    </row>
    <row r="167" spans="1:18">
      <c r="A167" s="281">
        <v>165</v>
      </c>
      <c r="B167" s="285" t="s">
        <v>1153</v>
      </c>
      <c r="C167" s="366" t="s">
        <v>1258</v>
      </c>
      <c r="D167" s="293">
        <f>SUMIF('TRIP-WR-II'!$C$6:$C$219,B167,'TRIP-WR-II'!$J$6:$J$219)</f>
        <v>0</v>
      </c>
      <c r="E167" s="293">
        <f>SUMIF('TRIP-WR-II'!$C$6:$C$219,B167,'TRIP-WR-II'!$K$6:$K$219)</f>
        <v>0</v>
      </c>
      <c r="F167" s="293">
        <f>SUMIF('TRIP-WR-II'!$C$6:$C$219,B167,'TRIP-WR-II'!$L$6:$L$219)</f>
        <v>0</v>
      </c>
      <c r="G167" s="294">
        <f>SUMIF('TRIP-WR-II'!$C$6:$C$219,B167,'TRIP-WR-II'!$M$6:$M$219)</f>
        <v>0</v>
      </c>
      <c r="H167" s="299">
        <f t="shared" si="18"/>
        <v>0</v>
      </c>
      <c r="I167" s="299">
        <f t="shared" si="19"/>
        <v>0</v>
      </c>
      <c r="J167" s="299">
        <f t="shared" si="20"/>
        <v>0</v>
      </c>
      <c r="K167" s="299">
        <f t="shared" si="21"/>
        <v>0</v>
      </c>
      <c r="L167" s="300">
        <f t="shared" si="22"/>
        <v>720</v>
      </c>
      <c r="M167" s="304">
        <v>50</v>
      </c>
      <c r="N167" s="281">
        <v>1</v>
      </c>
      <c r="O167" s="302">
        <f t="shared" si="23"/>
        <v>50</v>
      </c>
      <c r="P167" s="302">
        <f t="shared" si="24"/>
        <v>36000</v>
      </c>
      <c r="Q167" s="302">
        <f t="shared" si="25"/>
        <v>36000</v>
      </c>
      <c r="R167" s="303">
        <f t="shared" si="26"/>
        <v>1</v>
      </c>
    </row>
    <row r="168" spans="1:18">
      <c r="A168" s="281">
        <v>166</v>
      </c>
      <c r="B168" s="285" t="s">
        <v>1154</v>
      </c>
      <c r="C168" s="366" t="s">
        <v>1258</v>
      </c>
      <c r="D168" s="293">
        <f>SUMIF('TRIP-WR-II'!$C$6:$C$219,B168,'TRIP-WR-II'!$J$6:$J$219)</f>
        <v>0</v>
      </c>
      <c r="E168" s="293">
        <f>SUMIF('TRIP-WR-II'!$C$6:$C$219,B168,'TRIP-WR-II'!$K$6:$K$219)</f>
        <v>0</v>
      </c>
      <c r="F168" s="293">
        <f>SUMIF('TRIP-WR-II'!$C$6:$C$219,B168,'TRIP-WR-II'!$L$6:$L$219)</f>
        <v>0</v>
      </c>
      <c r="G168" s="294">
        <f>SUMIF('TRIP-WR-II'!$C$6:$C$219,B168,'TRIP-WR-II'!$M$6:$M$219)</f>
        <v>0</v>
      </c>
      <c r="H168" s="299">
        <f t="shared" si="18"/>
        <v>0</v>
      </c>
      <c r="I168" s="299">
        <f t="shared" si="19"/>
        <v>0</v>
      </c>
      <c r="J168" s="299">
        <f t="shared" si="20"/>
        <v>0</v>
      </c>
      <c r="K168" s="299">
        <f t="shared" si="21"/>
        <v>0</v>
      </c>
      <c r="L168" s="300">
        <f t="shared" si="22"/>
        <v>720</v>
      </c>
      <c r="M168" s="304">
        <v>50</v>
      </c>
      <c r="N168" s="281">
        <v>1</v>
      </c>
      <c r="O168" s="302">
        <f t="shared" si="23"/>
        <v>50</v>
      </c>
      <c r="P168" s="302">
        <f t="shared" si="24"/>
        <v>36000</v>
      </c>
      <c r="Q168" s="302">
        <f t="shared" si="25"/>
        <v>36000</v>
      </c>
      <c r="R168" s="303">
        <f t="shared" si="26"/>
        <v>1</v>
      </c>
    </row>
    <row r="169" spans="1:18">
      <c r="A169" s="281">
        <v>167</v>
      </c>
      <c r="B169" s="285" t="s">
        <v>1155</v>
      </c>
      <c r="C169" s="366" t="s">
        <v>1258</v>
      </c>
      <c r="D169" s="293">
        <f>SUMIF('TRIP-WR-II'!$C$6:$C$219,B169,'TRIP-WR-II'!$J$6:$J$219)</f>
        <v>0</v>
      </c>
      <c r="E169" s="293">
        <f>SUMIF('TRIP-WR-II'!$C$6:$C$219,B169,'TRIP-WR-II'!$K$6:$K$219)</f>
        <v>0</v>
      </c>
      <c r="F169" s="293">
        <f>SUMIF('TRIP-WR-II'!$C$6:$C$219,B169,'TRIP-WR-II'!$L$6:$L$219)</f>
        <v>0</v>
      </c>
      <c r="G169" s="294">
        <f>SUMIF('TRIP-WR-II'!$C$6:$C$219,B169,'TRIP-WR-II'!$M$6:$M$219)</f>
        <v>0</v>
      </c>
      <c r="H169" s="299">
        <f t="shared" si="18"/>
        <v>0</v>
      </c>
      <c r="I169" s="299">
        <f t="shared" si="19"/>
        <v>0</v>
      </c>
      <c r="J169" s="299">
        <f t="shared" si="20"/>
        <v>0</v>
      </c>
      <c r="K169" s="299">
        <f t="shared" si="21"/>
        <v>0</v>
      </c>
      <c r="L169" s="300">
        <f t="shared" si="22"/>
        <v>720</v>
      </c>
      <c r="M169" s="304">
        <v>63</v>
      </c>
      <c r="N169" s="281">
        <v>1</v>
      </c>
      <c r="O169" s="302">
        <f t="shared" si="23"/>
        <v>63</v>
      </c>
      <c r="P169" s="302">
        <f t="shared" si="24"/>
        <v>45360</v>
      </c>
      <c r="Q169" s="302">
        <f t="shared" si="25"/>
        <v>45360</v>
      </c>
      <c r="R169" s="303">
        <f t="shared" si="26"/>
        <v>1</v>
      </c>
    </row>
    <row r="170" spans="1:18">
      <c r="A170" s="281">
        <v>168</v>
      </c>
      <c r="B170" s="285" t="s">
        <v>310</v>
      </c>
      <c r="C170" s="366" t="s">
        <v>1258</v>
      </c>
      <c r="D170" s="293">
        <f>SUMIF('TRIP-WR-II'!$C$6:$C$219,B170,'TRIP-WR-II'!$J$6:$J$219)</f>
        <v>0</v>
      </c>
      <c r="E170" s="293">
        <f>SUMIF('TRIP-WR-II'!$C$6:$C$219,B170,'TRIP-WR-II'!$K$6:$K$219)</f>
        <v>0</v>
      </c>
      <c r="F170" s="293">
        <f>SUMIF('TRIP-WR-II'!$C$6:$C$219,B170,'TRIP-WR-II'!$L$6:$L$219)</f>
        <v>0</v>
      </c>
      <c r="G170" s="294">
        <f>SUMIF('TRIP-WR-II'!$C$6:$C$219,B170,'TRIP-WR-II'!$M$6:$M$219)</f>
        <v>9.3743055555555568</v>
      </c>
      <c r="H170" s="299">
        <f t="shared" si="18"/>
        <v>0</v>
      </c>
      <c r="I170" s="299">
        <f t="shared" si="19"/>
        <v>0</v>
      </c>
      <c r="J170" s="299">
        <f t="shared" si="20"/>
        <v>0</v>
      </c>
      <c r="K170" s="299">
        <f t="shared" si="21"/>
        <v>224.98</v>
      </c>
      <c r="L170" s="300">
        <f t="shared" si="22"/>
        <v>720</v>
      </c>
      <c r="M170" s="304">
        <v>80</v>
      </c>
      <c r="N170" s="281">
        <v>1</v>
      </c>
      <c r="O170" s="302">
        <f t="shared" si="23"/>
        <v>80</v>
      </c>
      <c r="P170" s="302">
        <f t="shared" si="24"/>
        <v>57600</v>
      </c>
      <c r="Q170" s="302">
        <f t="shared" si="25"/>
        <v>57600</v>
      </c>
      <c r="R170" s="303">
        <f t="shared" si="26"/>
        <v>1</v>
      </c>
    </row>
    <row r="171" spans="1:18">
      <c r="A171" s="281">
        <v>169</v>
      </c>
      <c r="B171" s="285" t="s">
        <v>1156</v>
      </c>
      <c r="C171" s="366" t="s">
        <v>1258</v>
      </c>
      <c r="D171" s="293">
        <f>SUMIF('TRIP-WR-II'!$C$6:$C$219,B171,'TRIP-WR-II'!$J$6:$J$219)</f>
        <v>0</v>
      </c>
      <c r="E171" s="293">
        <f>SUMIF('TRIP-WR-II'!$C$6:$C$219,B171,'TRIP-WR-II'!$K$6:$K$219)</f>
        <v>0</v>
      </c>
      <c r="F171" s="293">
        <f>SUMIF('TRIP-WR-II'!$C$6:$C$219,B171,'TRIP-WR-II'!$L$6:$L$219)</f>
        <v>0</v>
      </c>
      <c r="G171" s="294">
        <f>SUMIF('TRIP-WR-II'!$C$6:$C$219,B171,'TRIP-WR-II'!$M$6:$M$219)</f>
        <v>1.1972222222222222</v>
      </c>
      <c r="H171" s="299">
        <f t="shared" si="18"/>
        <v>0</v>
      </c>
      <c r="I171" s="299">
        <f t="shared" si="19"/>
        <v>0</v>
      </c>
      <c r="J171" s="299">
        <f t="shared" si="20"/>
        <v>0</v>
      </c>
      <c r="K171" s="299">
        <f t="shared" si="21"/>
        <v>28.73</v>
      </c>
      <c r="L171" s="300">
        <f t="shared" si="22"/>
        <v>720</v>
      </c>
      <c r="M171" s="304">
        <v>50</v>
      </c>
      <c r="N171" s="281">
        <v>1</v>
      </c>
      <c r="O171" s="302">
        <f t="shared" si="23"/>
        <v>50</v>
      </c>
      <c r="P171" s="302">
        <f t="shared" si="24"/>
        <v>36000</v>
      </c>
      <c r="Q171" s="302">
        <f t="shared" si="25"/>
        <v>36000</v>
      </c>
      <c r="R171" s="303">
        <f t="shared" si="26"/>
        <v>1</v>
      </c>
    </row>
    <row r="172" spans="1:18">
      <c r="A172" s="281">
        <v>170</v>
      </c>
      <c r="B172" s="285" t="s">
        <v>1157</v>
      </c>
      <c r="C172" s="366" t="s">
        <v>1258</v>
      </c>
      <c r="D172" s="293">
        <f>SUMIF('TRIP-WR-II'!$C$6:$C$219,B172,'TRIP-WR-II'!$J$6:$J$219)</f>
        <v>0</v>
      </c>
      <c r="E172" s="293">
        <f>SUMIF('TRIP-WR-II'!$C$6:$C$219,B172,'TRIP-WR-II'!$K$6:$K$219)</f>
        <v>0</v>
      </c>
      <c r="F172" s="293">
        <f>SUMIF('TRIP-WR-II'!$C$6:$C$219,B172,'TRIP-WR-II'!$L$6:$L$219)</f>
        <v>0</v>
      </c>
      <c r="G172" s="294">
        <f>SUMIF('TRIP-WR-II'!$C$6:$C$219,B172,'TRIP-WR-II'!$M$6:$M$219)</f>
        <v>0</v>
      </c>
      <c r="H172" s="299">
        <f t="shared" si="18"/>
        <v>0</v>
      </c>
      <c r="I172" s="299">
        <f t="shared" si="19"/>
        <v>0</v>
      </c>
      <c r="J172" s="299">
        <f t="shared" si="20"/>
        <v>0</v>
      </c>
      <c r="K172" s="299">
        <f t="shared" si="21"/>
        <v>0</v>
      </c>
      <c r="L172" s="300">
        <f t="shared" si="22"/>
        <v>720</v>
      </c>
      <c r="M172" s="281">
        <v>63</v>
      </c>
      <c r="N172" s="281">
        <v>1</v>
      </c>
      <c r="O172" s="302">
        <f t="shared" si="23"/>
        <v>63</v>
      </c>
      <c r="P172" s="302">
        <f t="shared" si="24"/>
        <v>45360</v>
      </c>
      <c r="Q172" s="302">
        <f t="shared" si="25"/>
        <v>45360</v>
      </c>
      <c r="R172" s="303">
        <f t="shared" si="26"/>
        <v>1</v>
      </c>
    </row>
    <row r="173" spans="1:18">
      <c r="A173" s="281">
        <v>171</v>
      </c>
      <c r="B173" s="285" t="s">
        <v>1158</v>
      </c>
      <c r="C173" s="366" t="s">
        <v>1258</v>
      </c>
      <c r="D173" s="293">
        <f>SUMIF('TRIP-WR-II'!$C$6:$C$219,B173,'TRIP-WR-II'!$J$6:$J$219)</f>
        <v>0</v>
      </c>
      <c r="E173" s="293">
        <f>SUMIF('TRIP-WR-II'!$C$6:$C$219,B173,'TRIP-WR-II'!$K$6:$K$219)</f>
        <v>0</v>
      </c>
      <c r="F173" s="293">
        <f>SUMIF('TRIP-WR-II'!$C$6:$C$219,B173,'TRIP-WR-II'!$L$6:$L$219)</f>
        <v>0</v>
      </c>
      <c r="G173" s="294">
        <f>SUMIF('TRIP-WR-II'!$C$6:$C$219,B173,'TRIP-WR-II'!$M$6:$M$219)</f>
        <v>0</v>
      </c>
      <c r="H173" s="299">
        <f t="shared" si="18"/>
        <v>0</v>
      </c>
      <c r="I173" s="299">
        <f t="shared" si="19"/>
        <v>0</v>
      </c>
      <c r="J173" s="299">
        <f t="shared" si="20"/>
        <v>0</v>
      </c>
      <c r="K173" s="299">
        <f t="shared" si="21"/>
        <v>0</v>
      </c>
      <c r="L173" s="300">
        <f t="shared" si="22"/>
        <v>720</v>
      </c>
      <c r="M173" s="281">
        <v>63</v>
      </c>
      <c r="N173" s="281">
        <v>1</v>
      </c>
      <c r="O173" s="302">
        <f t="shared" si="23"/>
        <v>63</v>
      </c>
      <c r="P173" s="302">
        <f t="shared" si="24"/>
        <v>45360</v>
      </c>
      <c r="Q173" s="302">
        <f t="shared" si="25"/>
        <v>45360</v>
      </c>
      <c r="R173" s="303">
        <f t="shared" si="26"/>
        <v>1</v>
      </c>
    </row>
    <row r="174" spans="1:18">
      <c r="A174" s="281">
        <v>172</v>
      </c>
      <c r="B174" s="285" t="s">
        <v>435</v>
      </c>
      <c r="C174" s="366" t="s">
        <v>1258</v>
      </c>
      <c r="D174" s="293">
        <f>SUMIF('TRIP-WR-II'!$C$6:$C$219,B174,'TRIP-WR-II'!$J$6:$J$219)</f>
        <v>0</v>
      </c>
      <c r="E174" s="293">
        <f>SUMIF('TRIP-WR-II'!$C$6:$C$219,B174,'TRIP-WR-II'!$K$6:$K$219)</f>
        <v>0</v>
      </c>
      <c r="F174" s="293">
        <f>SUMIF('TRIP-WR-II'!$C$6:$C$219,B174,'TRIP-WR-II'!$L$6:$L$219)</f>
        <v>0</v>
      </c>
      <c r="G174" s="294">
        <f>SUMIF('TRIP-WR-II'!$C$6:$C$219,B174,'TRIP-WR-II'!$M$6:$M$219)</f>
        <v>29.732638888888889</v>
      </c>
      <c r="H174" s="299">
        <f t="shared" si="18"/>
        <v>0</v>
      </c>
      <c r="I174" s="299">
        <f t="shared" si="19"/>
        <v>0</v>
      </c>
      <c r="J174" s="299">
        <f t="shared" si="20"/>
        <v>0</v>
      </c>
      <c r="K174" s="299">
        <f t="shared" si="21"/>
        <v>713.58</v>
      </c>
      <c r="L174" s="300">
        <f t="shared" si="22"/>
        <v>720</v>
      </c>
      <c r="M174" s="341">
        <v>50</v>
      </c>
      <c r="N174" s="281">
        <v>1</v>
      </c>
      <c r="O174" s="302">
        <f t="shared" si="23"/>
        <v>50</v>
      </c>
      <c r="P174" s="302">
        <f t="shared" si="24"/>
        <v>36000</v>
      </c>
      <c r="Q174" s="302">
        <f t="shared" si="25"/>
        <v>36000</v>
      </c>
      <c r="R174" s="303">
        <f t="shared" si="26"/>
        <v>1</v>
      </c>
    </row>
    <row r="175" spans="1:18">
      <c r="A175" s="281">
        <v>173</v>
      </c>
      <c r="B175" s="285" t="s">
        <v>1229</v>
      </c>
      <c r="C175" s="366" t="s">
        <v>1258</v>
      </c>
      <c r="D175" s="293">
        <f>SUMIF('TRIP-WR-II'!$C$6:$C$219,B175,'TRIP-WR-II'!$J$6:$J$219)</f>
        <v>0</v>
      </c>
      <c r="E175" s="293">
        <f>SUMIF('TRIP-WR-II'!$C$6:$C$219,B175,'TRIP-WR-II'!$K$6:$K$219)</f>
        <v>0</v>
      </c>
      <c r="F175" s="293">
        <f>SUMIF('TRIP-WR-II'!$C$6:$C$219,B175,'TRIP-WR-II'!$L$6:$L$219)</f>
        <v>0</v>
      </c>
      <c r="G175" s="294">
        <f>SUMIF('TRIP-WR-II'!$C$6:$C$219,B175,'TRIP-WR-II'!$M$6:$M$219)</f>
        <v>0.32500000000000007</v>
      </c>
      <c r="H175" s="299">
        <f t="shared" si="18"/>
        <v>0</v>
      </c>
      <c r="I175" s="299">
        <f t="shared" si="19"/>
        <v>0</v>
      </c>
      <c r="J175" s="299">
        <f t="shared" si="20"/>
        <v>0</v>
      </c>
      <c r="K175" s="299">
        <f t="shared" si="21"/>
        <v>7.8</v>
      </c>
      <c r="L175" s="300">
        <f t="shared" si="22"/>
        <v>720</v>
      </c>
      <c r="M175" s="281">
        <v>125</v>
      </c>
      <c r="N175" s="281">
        <v>1</v>
      </c>
      <c r="O175" s="302">
        <f t="shared" si="23"/>
        <v>125</v>
      </c>
      <c r="P175" s="302">
        <f t="shared" si="24"/>
        <v>90000</v>
      </c>
      <c r="Q175" s="302">
        <f t="shared" si="25"/>
        <v>90000</v>
      </c>
      <c r="R175" s="303">
        <f t="shared" si="26"/>
        <v>1</v>
      </c>
    </row>
    <row r="176" spans="1:18">
      <c r="A176" s="281">
        <v>174</v>
      </c>
      <c r="B176" s="285" t="s">
        <v>1159</v>
      </c>
      <c r="C176" s="366" t="s">
        <v>1258</v>
      </c>
      <c r="D176" s="293">
        <f>SUMIF('TRIP-WR-II'!$C$6:$C$219,B176,'TRIP-WR-II'!$J$6:$J$219)</f>
        <v>0</v>
      </c>
      <c r="E176" s="293">
        <f>SUMIF('TRIP-WR-II'!$C$6:$C$219,B176,'TRIP-WR-II'!$K$6:$K$219)</f>
        <v>0</v>
      </c>
      <c r="F176" s="293">
        <f>SUMIF('TRIP-WR-II'!$C$6:$C$219,B176,'TRIP-WR-II'!$L$6:$L$219)</f>
        <v>0</v>
      </c>
      <c r="G176" s="294">
        <f>SUMIF('TRIP-WR-II'!$C$6:$C$219,B176,'TRIP-WR-II'!$M$6:$M$219)</f>
        <v>0</v>
      </c>
      <c r="H176" s="299">
        <f t="shared" si="18"/>
        <v>0</v>
      </c>
      <c r="I176" s="299">
        <f t="shared" si="19"/>
        <v>0</v>
      </c>
      <c r="J176" s="299">
        <f t="shared" si="20"/>
        <v>0</v>
      </c>
      <c r="K176" s="299">
        <f t="shared" si="21"/>
        <v>0</v>
      </c>
      <c r="L176" s="300">
        <f t="shared" si="22"/>
        <v>720</v>
      </c>
      <c r="M176" s="281">
        <v>125</v>
      </c>
      <c r="N176" s="281">
        <v>1</v>
      </c>
      <c r="O176" s="302">
        <f t="shared" si="23"/>
        <v>125</v>
      </c>
      <c r="P176" s="302">
        <f t="shared" si="24"/>
        <v>90000</v>
      </c>
      <c r="Q176" s="302">
        <f t="shared" si="25"/>
        <v>90000</v>
      </c>
      <c r="R176" s="303">
        <f t="shared" si="26"/>
        <v>1</v>
      </c>
    </row>
    <row r="177" spans="1:18">
      <c r="A177" s="281">
        <v>175</v>
      </c>
      <c r="B177" s="285" t="s">
        <v>1160</v>
      </c>
      <c r="C177" s="366" t="s">
        <v>1258</v>
      </c>
      <c r="D177" s="293">
        <f>SUMIF('TRIP-WR-II'!$C$6:$C$219,B177,'TRIP-WR-II'!$J$6:$J$219)</f>
        <v>0</v>
      </c>
      <c r="E177" s="293">
        <f>SUMIF('TRIP-WR-II'!$C$6:$C$219,B177,'TRIP-WR-II'!$K$6:$K$219)</f>
        <v>0</v>
      </c>
      <c r="F177" s="293">
        <f>SUMIF('TRIP-WR-II'!$C$6:$C$219,B177,'TRIP-WR-II'!$L$6:$L$219)</f>
        <v>0</v>
      </c>
      <c r="G177" s="294">
        <f>SUMIF('TRIP-WR-II'!$C$6:$C$219,B177,'TRIP-WR-II'!$M$6:$M$219)</f>
        <v>0</v>
      </c>
      <c r="H177" s="299">
        <f t="shared" si="18"/>
        <v>0</v>
      </c>
      <c r="I177" s="299">
        <f t="shared" si="19"/>
        <v>0</v>
      </c>
      <c r="J177" s="299">
        <f t="shared" si="20"/>
        <v>0</v>
      </c>
      <c r="K177" s="299">
        <f t="shared" si="21"/>
        <v>0</v>
      </c>
      <c r="L177" s="300">
        <f t="shared" si="22"/>
        <v>720</v>
      </c>
      <c r="M177" s="281">
        <v>63</v>
      </c>
      <c r="N177" s="281">
        <v>1</v>
      </c>
      <c r="O177" s="302">
        <f t="shared" si="23"/>
        <v>63</v>
      </c>
      <c r="P177" s="302">
        <f t="shared" si="24"/>
        <v>45360</v>
      </c>
      <c r="Q177" s="302">
        <f t="shared" si="25"/>
        <v>45360</v>
      </c>
      <c r="R177" s="303">
        <f t="shared" si="26"/>
        <v>1</v>
      </c>
    </row>
    <row r="178" spans="1:18">
      <c r="A178" s="281">
        <v>176</v>
      </c>
      <c r="B178" s="285" t="s">
        <v>1259</v>
      </c>
      <c r="C178" s="366" t="s">
        <v>1258</v>
      </c>
      <c r="D178" s="293">
        <f>SUMIF('TRIP-WR-II'!$C$6:$C$219,B178,'TRIP-WR-II'!$J$6:$J$219)</f>
        <v>0</v>
      </c>
      <c r="E178" s="293">
        <f>SUMIF('TRIP-WR-II'!$C$6:$C$219,B178,'TRIP-WR-II'!$K$6:$K$219)</f>
        <v>0</v>
      </c>
      <c r="F178" s="293">
        <f>SUMIF('TRIP-WR-II'!$C$6:$C$219,B178,'TRIP-WR-II'!$L$6:$L$219)</f>
        <v>0</v>
      </c>
      <c r="G178" s="294">
        <f>SUMIF('TRIP-WR-II'!$C$6:$C$219,B178,'TRIP-WR-II'!$M$6:$M$219)</f>
        <v>0</v>
      </c>
      <c r="H178" s="299">
        <f t="shared" si="18"/>
        <v>0</v>
      </c>
      <c r="I178" s="299">
        <f t="shared" si="19"/>
        <v>0</v>
      </c>
      <c r="J178" s="299">
        <f t="shared" si="20"/>
        <v>0</v>
      </c>
      <c r="K178" s="299">
        <f t="shared" si="21"/>
        <v>0</v>
      </c>
      <c r="L178" s="300">
        <f t="shared" si="22"/>
        <v>720</v>
      </c>
      <c r="M178" s="281">
        <v>63</v>
      </c>
      <c r="N178" s="281">
        <v>1</v>
      </c>
      <c r="O178" s="302">
        <f t="shared" si="23"/>
        <v>63</v>
      </c>
      <c r="P178" s="302">
        <f t="shared" si="24"/>
        <v>45360</v>
      </c>
      <c r="Q178" s="302">
        <f t="shared" si="25"/>
        <v>45360</v>
      </c>
      <c r="R178" s="303">
        <f t="shared" si="26"/>
        <v>1</v>
      </c>
    </row>
    <row r="179" spans="1:18">
      <c r="A179" s="281">
        <v>177</v>
      </c>
      <c r="B179" s="285" t="s">
        <v>1161</v>
      </c>
      <c r="C179" s="366" t="s">
        <v>1258</v>
      </c>
      <c r="D179" s="293">
        <f>SUMIF('TRIP-WR-II'!$C$6:$C$219,B179,'TRIP-WR-II'!$J$6:$J$219)</f>
        <v>0</v>
      </c>
      <c r="E179" s="293">
        <f>SUMIF('TRIP-WR-II'!$C$6:$C$219,B179,'TRIP-WR-II'!$K$6:$K$219)</f>
        <v>0</v>
      </c>
      <c r="F179" s="293">
        <f>SUMIF('TRIP-WR-II'!$C$6:$C$219,B179,'TRIP-WR-II'!$L$6:$L$219)</f>
        <v>0</v>
      </c>
      <c r="G179" s="294">
        <f>SUMIF('TRIP-WR-II'!$C$6:$C$219,B179,'TRIP-WR-II'!$M$6:$M$219)</f>
        <v>0</v>
      </c>
      <c r="H179" s="299">
        <f t="shared" si="18"/>
        <v>0</v>
      </c>
      <c r="I179" s="299">
        <f t="shared" si="19"/>
        <v>0</v>
      </c>
      <c r="J179" s="299">
        <f t="shared" si="20"/>
        <v>0</v>
      </c>
      <c r="K179" s="299">
        <f t="shared" si="21"/>
        <v>0</v>
      </c>
      <c r="L179" s="300">
        <f t="shared" si="22"/>
        <v>720</v>
      </c>
      <c r="M179" s="281">
        <v>125</v>
      </c>
      <c r="N179" s="281">
        <v>1</v>
      </c>
      <c r="O179" s="302">
        <f t="shared" si="23"/>
        <v>125</v>
      </c>
      <c r="P179" s="302">
        <f t="shared" si="24"/>
        <v>90000</v>
      </c>
      <c r="Q179" s="302">
        <f t="shared" si="25"/>
        <v>90000</v>
      </c>
      <c r="R179" s="303">
        <f t="shared" si="26"/>
        <v>1</v>
      </c>
    </row>
    <row r="180" spans="1:18">
      <c r="A180" s="281">
        <v>178</v>
      </c>
      <c r="B180" s="285" t="s">
        <v>1162</v>
      </c>
      <c r="C180" s="366" t="s">
        <v>1258</v>
      </c>
      <c r="D180" s="293">
        <f>SUMIF('TRIP-WR-II'!$C$6:$C$219,B180,'TRIP-WR-II'!$J$6:$J$219)</f>
        <v>0</v>
      </c>
      <c r="E180" s="293">
        <f>SUMIF('TRIP-WR-II'!$C$6:$C$219,B180,'TRIP-WR-II'!$K$6:$K$219)</f>
        <v>0</v>
      </c>
      <c r="F180" s="293">
        <f>SUMIF('TRIP-WR-II'!$C$6:$C$219,B180,'TRIP-WR-II'!$L$6:$L$219)</f>
        <v>0</v>
      </c>
      <c r="G180" s="294">
        <f>SUMIF('TRIP-WR-II'!$C$6:$C$219,B180,'TRIP-WR-II'!$M$6:$M$219)</f>
        <v>0</v>
      </c>
      <c r="H180" s="299">
        <f t="shared" si="18"/>
        <v>0</v>
      </c>
      <c r="I180" s="299">
        <f t="shared" si="19"/>
        <v>0</v>
      </c>
      <c r="J180" s="299">
        <f t="shared" si="20"/>
        <v>0</v>
      </c>
      <c r="K180" s="299">
        <f t="shared" si="21"/>
        <v>0</v>
      </c>
      <c r="L180" s="300">
        <f t="shared" si="22"/>
        <v>720</v>
      </c>
      <c r="M180" s="281">
        <v>240</v>
      </c>
      <c r="N180" s="281">
        <v>1</v>
      </c>
      <c r="O180" s="302">
        <f t="shared" si="23"/>
        <v>240</v>
      </c>
      <c r="P180" s="302">
        <f t="shared" si="24"/>
        <v>172800</v>
      </c>
      <c r="Q180" s="302">
        <f t="shared" si="25"/>
        <v>172800</v>
      </c>
      <c r="R180" s="303">
        <f t="shared" si="26"/>
        <v>1</v>
      </c>
    </row>
    <row r="181" spans="1:18">
      <c r="A181" s="281">
        <v>179</v>
      </c>
      <c r="B181" s="285" t="s">
        <v>262</v>
      </c>
      <c r="C181" s="366" t="s">
        <v>1258</v>
      </c>
      <c r="D181" s="293">
        <f>SUMIF('TRIP-WR-II'!$C$6:$C$219,B181,'TRIP-WR-II'!$J$6:$J$219)</f>
        <v>0</v>
      </c>
      <c r="E181" s="293">
        <f>SUMIF('TRIP-WR-II'!$C$6:$C$219,B181,'TRIP-WR-II'!$K$6:$K$219)</f>
        <v>0</v>
      </c>
      <c r="F181" s="293">
        <f>SUMIF('TRIP-WR-II'!$C$6:$C$219,B181,'TRIP-WR-II'!$L$6:$L$219)</f>
        <v>0</v>
      </c>
      <c r="G181" s="294">
        <f>SUMIF('TRIP-WR-II'!$C$6:$C$219,B181,'TRIP-WR-II'!$M$6:$M$219)</f>
        <v>5.1229166666666668</v>
      </c>
      <c r="H181" s="299">
        <f t="shared" si="18"/>
        <v>0</v>
      </c>
      <c r="I181" s="299">
        <f t="shared" si="19"/>
        <v>0</v>
      </c>
      <c r="J181" s="299">
        <f t="shared" si="20"/>
        <v>0</v>
      </c>
      <c r="K181" s="299">
        <f t="shared" si="21"/>
        <v>122.95</v>
      </c>
      <c r="L181" s="300">
        <f t="shared" si="22"/>
        <v>720</v>
      </c>
      <c r="M181" s="281">
        <v>63</v>
      </c>
      <c r="N181" s="281">
        <v>1</v>
      </c>
      <c r="O181" s="302">
        <f t="shared" si="23"/>
        <v>63</v>
      </c>
      <c r="P181" s="302">
        <f t="shared" si="24"/>
        <v>45360</v>
      </c>
      <c r="Q181" s="302">
        <f t="shared" si="25"/>
        <v>45360</v>
      </c>
      <c r="R181" s="303">
        <f t="shared" si="26"/>
        <v>1</v>
      </c>
    </row>
    <row r="182" spans="1:18" ht="28.5">
      <c r="A182" s="281">
        <v>180</v>
      </c>
      <c r="B182" s="285" t="s">
        <v>1163</v>
      </c>
      <c r="C182" s="366" t="s">
        <v>1258</v>
      </c>
      <c r="D182" s="293">
        <f>SUMIF('TRIP-WR-II'!$C$6:$C$219,B182,'TRIP-WR-II'!$J$6:$J$219)</f>
        <v>0</v>
      </c>
      <c r="E182" s="293">
        <f>SUMIF('TRIP-WR-II'!$C$6:$C$219,B182,'TRIP-WR-II'!$K$6:$K$219)</f>
        <v>0</v>
      </c>
      <c r="F182" s="293">
        <f>SUMIF('TRIP-WR-II'!$C$6:$C$219,B182,'TRIP-WR-II'!$L$6:$L$219)</f>
        <v>0</v>
      </c>
      <c r="G182" s="294">
        <f>SUMIF('TRIP-WR-II'!$C$6:$C$219,B182,'TRIP-WR-II'!$M$6:$M$219)</f>
        <v>0</v>
      </c>
      <c r="H182" s="299">
        <f t="shared" si="18"/>
        <v>0</v>
      </c>
      <c r="I182" s="299">
        <f t="shared" si="19"/>
        <v>0</v>
      </c>
      <c r="J182" s="299">
        <f t="shared" si="20"/>
        <v>0</v>
      </c>
      <c r="K182" s="299">
        <f t="shared" si="21"/>
        <v>0</v>
      </c>
      <c r="L182" s="300">
        <f t="shared" si="22"/>
        <v>720</v>
      </c>
      <c r="M182" s="281">
        <v>240</v>
      </c>
      <c r="N182" s="281">
        <v>1</v>
      </c>
      <c r="O182" s="302">
        <f t="shared" si="23"/>
        <v>240</v>
      </c>
      <c r="P182" s="302">
        <f t="shared" si="24"/>
        <v>172800</v>
      </c>
      <c r="Q182" s="302">
        <f t="shared" si="25"/>
        <v>172800</v>
      </c>
      <c r="R182" s="303">
        <f t="shared" si="26"/>
        <v>1</v>
      </c>
    </row>
    <row r="183" spans="1:18" ht="28.5">
      <c r="A183" s="281">
        <v>181</v>
      </c>
      <c r="B183" s="285" t="s">
        <v>1164</v>
      </c>
      <c r="C183" s="366" t="s">
        <v>1258</v>
      </c>
      <c r="D183" s="293">
        <f>SUMIF('TRIP-WR-II'!$C$6:$C$219,B183,'TRIP-WR-II'!$J$6:$J$219)</f>
        <v>0</v>
      </c>
      <c r="E183" s="293">
        <f>SUMIF('TRIP-WR-II'!$C$6:$C$219,B183,'TRIP-WR-II'!$K$6:$K$219)</f>
        <v>0</v>
      </c>
      <c r="F183" s="293">
        <f>SUMIF('TRIP-WR-II'!$C$6:$C$219,B183,'TRIP-WR-II'!$L$6:$L$219)</f>
        <v>0</v>
      </c>
      <c r="G183" s="294">
        <f>SUMIF('TRIP-WR-II'!$C$6:$C$219,B183,'TRIP-WR-II'!$M$6:$M$219)</f>
        <v>0</v>
      </c>
      <c r="H183" s="299">
        <f t="shared" si="18"/>
        <v>0</v>
      </c>
      <c r="I183" s="299">
        <f t="shared" si="19"/>
        <v>0</v>
      </c>
      <c r="J183" s="299">
        <f t="shared" si="20"/>
        <v>0</v>
      </c>
      <c r="K183" s="299">
        <f t="shared" si="21"/>
        <v>0</v>
      </c>
      <c r="L183" s="300">
        <f t="shared" si="22"/>
        <v>720</v>
      </c>
      <c r="M183" s="281">
        <v>240</v>
      </c>
      <c r="N183" s="281">
        <v>1</v>
      </c>
      <c r="O183" s="302">
        <f t="shared" si="23"/>
        <v>240</v>
      </c>
      <c r="P183" s="302">
        <f t="shared" si="24"/>
        <v>172800</v>
      </c>
      <c r="Q183" s="302">
        <f t="shared" si="25"/>
        <v>172800</v>
      </c>
      <c r="R183" s="303">
        <f t="shared" si="26"/>
        <v>1</v>
      </c>
    </row>
    <row r="184" spans="1:18">
      <c r="A184" s="281">
        <v>182</v>
      </c>
      <c r="B184" s="285" t="s">
        <v>1165</v>
      </c>
      <c r="C184" s="366" t="s">
        <v>1258</v>
      </c>
      <c r="D184" s="293">
        <f>SUMIF('TRIP-WR-II'!$C$6:$C$219,B184,'TRIP-WR-II'!$J$6:$J$219)</f>
        <v>0</v>
      </c>
      <c r="E184" s="293">
        <f>SUMIF('TRIP-WR-II'!$C$6:$C$219,B184,'TRIP-WR-II'!$K$6:$K$219)</f>
        <v>0</v>
      </c>
      <c r="F184" s="293">
        <f>SUMIF('TRIP-WR-II'!$C$6:$C$219,B184,'TRIP-WR-II'!$L$6:$L$219)</f>
        <v>0</v>
      </c>
      <c r="G184" s="294">
        <f>SUMIF('TRIP-WR-II'!$C$6:$C$219,B184,'TRIP-WR-II'!$M$6:$M$219)</f>
        <v>0</v>
      </c>
      <c r="H184" s="299">
        <f t="shared" si="18"/>
        <v>0</v>
      </c>
      <c r="I184" s="299">
        <f t="shared" si="19"/>
        <v>0</v>
      </c>
      <c r="J184" s="299">
        <f t="shared" si="20"/>
        <v>0</v>
      </c>
      <c r="K184" s="299">
        <f t="shared" si="21"/>
        <v>0</v>
      </c>
      <c r="L184" s="300">
        <f t="shared" si="22"/>
        <v>720</v>
      </c>
      <c r="M184" s="281">
        <v>63</v>
      </c>
      <c r="N184" s="281">
        <v>1</v>
      </c>
      <c r="O184" s="302">
        <f t="shared" si="23"/>
        <v>63</v>
      </c>
      <c r="P184" s="302">
        <f t="shared" si="24"/>
        <v>45360</v>
      </c>
      <c r="Q184" s="302">
        <f t="shared" si="25"/>
        <v>45360</v>
      </c>
      <c r="R184" s="303">
        <f t="shared" si="26"/>
        <v>1</v>
      </c>
    </row>
    <row r="185" spans="1:18" ht="28.5">
      <c r="A185" s="281">
        <v>183</v>
      </c>
      <c r="B185" s="285" t="s">
        <v>1166</v>
      </c>
      <c r="C185" s="366" t="s">
        <v>1258</v>
      </c>
      <c r="D185" s="293">
        <f>SUMIF('TRIP-WR-II'!$C$6:$C$219,B185,'TRIP-WR-II'!$J$6:$J$219)</f>
        <v>0</v>
      </c>
      <c r="E185" s="293">
        <f>SUMIF('TRIP-WR-II'!$C$6:$C$219,B185,'TRIP-WR-II'!$K$6:$K$219)</f>
        <v>0</v>
      </c>
      <c r="F185" s="293">
        <f>SUMIF('TRIP-WR-II'!$C$6:$C$219,B185,'TRIP-WR-II'!$L$6:$L$219)</f>
        <v>0</v>
      </c>
      <c r="G185" s="294">
        <f>SUMIF('TRIP-WR-II'!$C$6:$C$219,B185,'TRIP-WR-II'!$M$6:$M$219)</f>
        <v>0</v>
      </c>
      <c r="H185" s="299">
        <f t="shared" si="18"/>
        <v>0</v>
      </c>
      <c r="I185" s="299">
        <f t="shared" si="19"/>
        <v>0</v>
      </c>
      <c r="J185" s="299">
        <f t="shared" si="20"/>
        <v>0</v>
      </c>
      <c r="K185" s="299">
        <f t="shared" si="21"/>
        <v>0</v>
      </c>
      <c r="L185" s="300">
        <f t="shared" si="22"/>
        <v>720</v>
      </c>
      <c r="M185" s="281">
        <v>240</v>
      </c>
      <c r="N185" s="281">
        <v>1</v>
      </c>
      <c r="O185" s="302">
        <f t="shared" si="23"/>
        <v>240</v>
      </c>
      <c r="P185" s="302">
        <f t="shared" si="24"/>
        <v>172800</v>
      </c>
      <c r="Q185" s="302">
        <f t="shared" si="25"/>
        <v>172800</v>
      </c>
      <c r="R185" s="303">
        <f t="shared" si="26"/>
        <v>1</v>
      </c>
    </row>
    <row r="186" spans="1:18" ht="28.5">
      <c r="A186" s="281">
        <v>184</v>
      </c>
      <c r="B186" s="285" t="s">
        <v>1167</v>
      </c>
      <c r="C186" s="366" t="s">
        <v>1258</v>
      </c>
      <c r="D186" s="293">
        <f>SUMIF('TRIP-WR-II'!$C$6:$C$219,B186,'TRIP-WR-II'!$J$6:$J$219)</f>
        <v>0</v>
      </c>
      <c r="E186" s="293">
        <f>SUMIF('TRIP-WR-II'!$C$6:$C$219,B186,'TRIP-WR-II'!$K$6:$K$219)</f>
        <v>0</v>
      </c>
      <c r="F186" s="293">
        <f>SUMIF('TRIP-WR-II'!$C$6:$C$219,B186,'TRIP-WR-II'!$L$6:$L$219)</f>
        <v>0</v>
      </c>
      <c r="G186" s="294">
        <f>SUMIF('TRIP-WR-II'!$C$6:$C$219,B186,'TRIP-WR-II'!$M$6:$M$219)</f>
        <v>0</v>
      </c>
      <c r="H186" s="299">
        <f t="shared" si="18"/>
        <v>0</v>
      </c>
      <c r="I186" s="299">
        <f t="shared" si="19"/>
        <v>0</v>
      </c>
      <c r="J186" s="299">
        <f t="shared" si="20"/>
        <v>0</v>
      </c>
      <c r="K186" s="299">
        <f t="shared" si="21"/>
        <v>0</v>
      </c>
      <c r="L186" s="300">
        <f t="shared" si="22"/>
        <v>720</v>
      </c>
      <c r="M186" s="281">
        <v>240</v>
      </c>
      <c r="N186" s="281">
        <v>1</v>
      </c>
      <c r="O186" s="302">
        <f t="shared" si="23"/>
        <v>240</v>
      </c>
      <c r="P186" s="302">
        <f t="shared" si="24"/>
        <v>172800</v>
      </c>
      <c r="Q186" s="302">
        <f t="shared" si="25"/>
        <v>172800</v>
      </c>
      <c r="R186" s="303">
        <f t="shared" si="26"/>
        <v>1</v>
      </c>
    </row>
    <row r="187" spans="1:18" ht="28.5">
      <c r="A187" s="281">
        <v>185</v>
      </c>
      <c r="B187" s="285" t="s">
        <v>1168</v>
      </c>
      <c r="C187" s="366" t="s">
        <v>1258</v>
      </c>
      <c r="D187" s="293">
        <f>SUMIF('TRIP-WR-II'!$C$6:$C$219,B187,'TRIP-WR-II'!$J$6:$J$219)</f>
        <v>0</v>
      </c>
      <c r="E187" s="293">
        <f>SUMIF('TRIP-WR-II'!$C$6:$C$219,B187,'TRIP-WR-II'!$K$6:$K$219)</f>
        <v>0</v>
      </c>
      <c r="F187" s="293">
        <f>SUMIF('TRIP-WR-II'!$C$6:$C$219,B187,'TRIP-WR-II'!$L$6:$L$219)</f>
        <v>0</v>
      </c>
      <c r="G187" s="294">
        <f>SUMIF('TRIP-WR-II'!$C$6:$C$219,B187,'TRIP-WR-II'!$M$6:$M$219)</f>
        <v>0</v>
      </c>
      <c r="H187" s="299">
        <f t="shared" ref="H187:H203" si="27">INT(D187)*24+HOUR(D187)+ROUND(MINUTE(D187)/60,2)</f>
        <v>0</v>
      </c>
      <c r="I187" s="299">
        <f t="shared" ref="I187:I203" si="28">INT(E187)*24+HOUR(E187)+ROUND(MINUTE(E187)/60,2)</f>
        <v>0</v>
      </c>
      <c r="J187" s="299">
        <f t="shared" ref="J187:J203" si="29">INT(F187)*24+HOUR(F187)+ROUND(MINUTE(F187)/60,2)</f>
        <v>0</v>
      </c>
      <c r="K187" s="299">
        <f t="shared" ref="K187:K203" si="30">INT(G187)*24+HOUR(G187)+ROUND(MINUTE(G187)/60,2)</f>
        <v>0</v>
      </c>
      <c r="L187" s="300">
        <f t="shared" ref="L187:L203" si="31">24*DAY($E$1)-(I187+J187)</f>
        <v>720</v>
      </c>
      <c r="M187" s="281">
        <v>63</v>
      </c>
      <c r="N187" s="281">
        <v>1</v>
      </c>
      <c r="O187" s="302">
        <f t="shared" si="23"/>
        <v>63</v>
      </c>
      <c r="P187" s="302">
        <f t="shared" si="24"/>
        <v>45360</v>
      </c>
      <c r="Q187" s="302">
        <f t="shared" si="25"/>
        <v>45360</v>
      </c>
      <c r="R187" s="303">
        <f t="shared" si="26"/>
        <v>1</v>
      </c>
    </row>
    <row r="188" spans="1:18" ht="28.5">
      <c r="A188" s="281">
        <v>186</v>
      </c>
      <c r="B188" s="285" t="s">
        <v>1169</v>
      </c>
      <c r="C188" s="366" t="s">
        <v>1258</v>
      </c>
      <c r="D188" s="293">
        <f>SUMIF('TRIP-WR-II'!$C$6:$C$219,B188,'TRIP-WR-II'!$J$6:$J$219)</f>
        <v>0</v>
      </c>
      <c r="E188" s="293">
        <f>SUMIF('TRIP-WR-II'!$C$6:$C$219,B188,'TRIP-WR-II'!$K$6:$K$219)</f>
        <v>0</v>
      </c>
      <c r="F188" s="293">
        <f>SUMIF('TRIP-WR-II'!$C$6:$C$219,B188,'TRIP-WR-II'!$L$6:$L$219)</f>
        <v>0</v>
      </c>
      <c r="G188" s="294">
        <f>SUMIF('TRIP-WR-II'!$C$6:$C$219,B188,'TRIP-WR-II'!$M$6:$M$219)</f>
        <v>0</v>
      </c>
      <c r="H188" s="299">
        <f t="shared" si="27"/>
        <v>0</v>
      </c>
      <c r="I188" s="299">
        <f t="shared" si="28"/>
        <v>0</v>
      </c>
      <c r="J188" s="299">
        <f t="shared" si="29"/>
        <v>0</v>
      </c>
      <c r="K188" s="299">
        <f t="shared" si="30"/>
        <v>0</v>
      </c>
      <c r="L188" s="300">
        <f t="shared" si="31"/>
        <v>720</v>
      </c>
      <c r="M188" s="281">
        <v>63</v>
      </c>
      <c r="N188" s="281">
        <v>1</v>
      </c>
      <c r="O188" s="302">
        <f t="shared" si="23"/>
        <v>63</v>
      </c>
      <c r="P188" s="302">
        <f t="shared" si="24"/>
        <v>45360</v>
      </c>
      <c r="Q188" s="302">
        <f t="shared" si="25"/>
        <v>45360</v>
      </c>
      <c r="R188" s="303">
        <f t="shared" si="26"/>
        <v>1</v>
      </c>
    </row>
    <row r="189" spans="1:18">
      <c r="A189" s="281">
        <v>187</v>
      </c>
      <c r="B189" s="285" t="s">
        <v>458</v>
      </c>
      <c r="C189" s="366" t="s">
        <v>1258</v>
      </c>
      <c r="D189" s="293">
        <f>SUMIF('TRIP-WR-II'!$C$6:$C$219,B189,'TRIP-WR-II'!$J$6:$J$219)</f>
        <v>0</v>
      </c>
      <c r="E189" s="293">
        <f>SUMIF('TRIP-WR-II'!$C$6:$C$219,B189,'TRIP-WR-II'!$K$6:$K$219)</f>
        <v>0</v>
      </c>
      <c r="F189" s="293">
        <f>SUMIF('TRIP-WR-II'!$C$6:$C$219,B189,'TRIP-WR-II'!$L$6:$L$219)</f>
        <v>0</v>
      </c>
      <c r="G189" s="294">
        <f>SUMIF('TRIP-WR-II'!$C$6:$C$219,B189,'TRIP-WR-II'!$M$6:$M$219)</f>
        <v>12.138194444444444</v>
      </c>
      <c r="H189" s="299">
        <f t="shared" si="27"/>
        <v>0</v>
      </c>
      <c r="I189" s="299">
        <f t="shared" si="28"/>
        <v>0</v>
      </c>
      <c r="J189" s="299">
        <f t="shared" si="29"/>
        <v>0</v>
      </c>
      <c r="K189" s="299">
        <f t="shared" si="30"/>
        <v>291.32</v>
      </c>
      <c r="L189" s="300">
        <f t="shared" si="31"/>
        <v>720</v>
      </c>
      <c r="M189" s="281">
        <v>125</v>
      </c>
      <c r="N189" s="281">
        <v>1</v>
      </c>
      <c r="O189" s="302">
        <f t="shared" si="23"/>
        <v>125</v>
      </c>
      <c r="P189" s="302">
        <f t="shared" si="24"/>
        <v>90000</v>
      </c>
      <c r="Q189" s="302">
        <f t="shared" si="25"/>
        <v>90000</v>
      </c>
      <c r="R189" s="303">
        <f t="shared" si="26"/>
        <v>1</v>
      </c>
    </row>
    <row r="190" spans="1:18">
      <c r="A190" s="281">
        <v>188</v>
      </c>
      <c r="B190" s="285" t="s">
        <v>457</v>
      </c>
      <c r="C190" s="366" t="s">
        <v>1258</v>
      </c>
      <c r="D190" s="293">
        <f>SUMIF('TRIP-WR-II'!$C$6:$C$219,B190,'TRIP-WR-II'!$J$6:$J$219)</f>
        <v>0</v>
      </c>
      <c r="E190" s="293">
        <f>SUMIF('TRIP-WR-II'!$C$6:$C$219,B190,'TRIP-WR-II'!$K$6:$K$219)</f>
        <v>0</v>
      </c>
      <c r="F190" s="293">
        <f>SUMIF('TRIP-WR-II'!$C$6:$C$219,B190,'TRIP-WR-II'!$L$6:$L$219)</f>
        <v>0</v>
      </c>
      <c r="G190" s="294">
        <f>SUMIF('TRIP-WR-II'!$C$6:$C$219,B190,'TRIP-WR-II'!$M$6:$M$219)</f>
        <v>0.64305555555555571</v>
      </c>
      <c r="H190" s="299">
        <f t="shared" si="27"/>
        <v>0</v>
      </c>
      <c r="I190" s="299">
        <f t="shared" si="28"/>
        <v>0</v>
      </c>
      <c r="J190" s="299">
        <f t="shared" si="29"/>
        <v>0</v>
      </c>
      <c r="K190" s="299">
        <f t="shared" si="30"/>
        <v>15.43</v>
      </c>
      <c r="L190" s="300">
        <f t="shared" si="31"/>
        <v>720</v>
      </c>
      <c r="M190" s="281">
        <v>125</v>
      </c>
      <c r="N190" s="281">
        <v>1</v>
      </c>
      <c r="O190" s="302">
        <f t="shared" si="23"/>
        <v>125</v>
      </c>
      <c r="P190" s="302">
        <f t="shared" si="24"/>
        <v>90000</v>
      </c>
      <c r="Q190" s="302">
        <f t="shared" si="25"/>
        <v>90000</v>
      </c>
      <c r="R190" s="303">
        <f t="shared" si="26"/>
        <v>1</v>
      </c>
    </row>
    <row r="191" spans="1:18">
      <c r="A191" s="281">
        <v>189</v>
      </c>
      <c r="B191" s="285" t="s">
        <v>455</v>
      </c>
      <c r="C191" s="366" t="s">
        <v>1258</v>
      </c>
      <c r="D191" s="293">
        <f>SUMIF('TRIP-WR-II'!$C$6:$C$219,B191,'TRIP-WR-II'!$J$6:$J$219)</f>
        <v>0</v>
      </c>
      <c r="E191" s="293">
        <f>SUMIF('TRIP-WR-II'!$C$6:$C$219,B191,'TRIP-WR-II'!$K$6:$K$219)</f>
        <v>0</v>
      </c>
      <c r="F191" s="293">
        <f>SUMIF('TRIP-WR-II'!$C$6:$C$219,B191,'TRIP-WR-II'!$L$6:$L$219)</f>
        <v>0</v>
      </c>
      <c r="G191" s="294">
        <f>SUMIF('TRIP-WR-II'!$C$6:$C$219,B191,'TRIP-WR-II'!$M$6:$M$219)</f>
        <v>3.776388888888889</v>
      </c>
      <c r="H191" s="299">
        <f t="shared" si="27"/>
        <v>0</v>
      </c>
      <c r="I191" s="299">
        <f t="shared" si="28"/>
        <v>0</v>
      </c>
      <c r="J191" s="299">
        <f t="shared" si="29"/>
        <v>0</v>
      </c>
      <c r="K191" s="299">
        <f t="shared" si="30"/>
        <v>90.63</v>
      </c>
      <c r="L191" s="300">
        <f t="shared" si="31"/>
        <v>720</v>
      </c>
      <c r="M191" s="281">
        <v>125</v>
      </c>
      <c r="N191" s="281">
        <v>1</v>
      </c>
      <c r="O191" s="302">
        <f t="shared" si="23"/>
        <v>125</v>
      </c>
      <c r="P191" s="302">
        <f t="shared" si="24"/>
        <v>90000</v>
      </c>
      <c r="Q191" s="302">
        <f t="shared" si="25"/>
        <v>90000</v>
      </c>
      <c r="R191" s="303">
        <f t="shared" si="26"/>
        <v>1</v>
      </c>
    </row>
    <row r="192" spans="1:18" ht="28.5">
      <c r="A192" s="281">
        <v>190</v>
      </c>
      <c r="B192" s="285" t="s">
        <v>1170</v>
      </c>
      <c r="C192" s="366" t="s">
        <v>1258</v>
      </c>
      <c r="D192" s="293">
        <f>SUMIF('TRIP-WR-II'!$C$6:$C$219,B192,'TRIP-WR-II'!$J$6:$J$219)</f>
        <v>0</v>
      </c>
      <c r="E192" s="293">
        <f>SUMIF('TRIP-WR-II'!$C$6:$C$219,B192,'TRIP-WR-II'!$K$6:$K$219)</f>
        <v>0</v>
      </c>
      <c r="F192" s="293">
        <f>SUMIF('TRIP-WR-II'!$C$6:$C$219,B192,'TRIP-WR-II'!$L$6:$L$219)</f>
        <v>0</v>
      </c>
      <c r="G192" s="294">
        <f>SUMIF('TRIP-WR-II'!$C$6:$C$219,B192,'TRIP-WR-II'!$M$6:$M$219)</f>
        <v>0</v>
      </c>
      <c r="H192" s="299">
        <f t="shared" si="27"/>
        <v>0</v>
      </c>
      <c r="I192" s="299">
        <f t="shared" si="28"/>
        <v>0</v>
      </c>
      <c r="J192" s="299">
        <f t="shared" si="29"/>
        <v>0</v>
      </c>
      <c r="K192" s="299">
        <f t="shared" si="30"/>
        <v>0</v>
      </c>
      <c r="L192" s="300">
        <f t="shared" si="31"/>
        <v>720</v>
      </c>
      <c r="M192" s="281">
        <v>240</v>
      </c>
      <c r="N192" s="281">
        <v>1</v>
      </c>
      <c r="O192" s="302">
        <f t="shared" si="23"/>
        <v>240</v>
      </c>
      <c r="P192" s="302">
        <f t="shared" si="24"/>
        <v>172800</v>
      </c>
      <c r="Q192" s="302">
        <f t="shared" si="25"/>
        <v>172800</v>
      </c>
      <c r="R192" s="303">
        <f t="shared" si="26"/>
        <v>1</v>
      </c>
    </row>
    <row r="193" spans="1:18" ht="28.5">
      <c r="A193" s="281">
        <v>191</v>
      </c>
      <c r="B193" s="285" t="s">
        <v>1171</v>
      </c>
      <c r="C193" s="366" t="s">
        <v>1258</v>
      </c>
      <c r="D193" s="293">
        <f>SUMIF('TRIP-WR-II'!$C$6:$C$219,B193,'TRIP-WR-II'!$J$6:$J$219)</f>
        <v>0</v>
      </c>
      <c r="E193" s="293">
        <f>SUMIF('TRIP-WR-II'!$C$6:$C$219,B193,'TRIP-WR-II'!$K$6:$K$219)</f>
        <v>0</v>
      </c>
      <c r="F193" s="293">
        <f>SUMIF('TRIP-WR-II'!$C$6:$C$219,B193,'TRIP-WR-II'!$L$6:$L$219)</f>
        <v>0</v>
      </c>
      <c r="G193" s="294">
        <f>SUMIF('TRIP-WR-II'!$C$6:$C$219,B193,'TRIP-WR-II'!$M$6:$M$219)</f>
        <v>0</v>
      </c>
      <c r="H193" s="299">
        <f t="shared" si="27"/>
        <v>0</v>
      </c>
      <c r="I193" s="299">
        <f t="shared" si="28"/>
        <v>0</v>
      </c>
      <c r="J193" s="299">
        <f t="shared" si="29"/>
        <v>0</v>
      </c>
      <c r="K193" s="299">
        <f t="shared" si="30"/>
        <v>0</v>
      </c>
      <c r="L193" s="300">
        <f t="shared" si="31"/>
        <v>720</v>
      </c>
      <c r="M193" s="281">
        <v>63</v>
      </c>
      <c r="N193" s="281">
        <v>1</v>
      </c>
      <c r="O193" s="302">
        <f t="shared" si="23"/>
        <v>63</v>
      </c>
      <c r="P193" s="302">
        <f t="shared" si="24"/>
        <v>45360</v>
      </c>
      <c r="Q193" s="302">
        <f t="shared" si="25"/>
        <v>45360</v>
      </c>
      <c r="R193" s="303">
        <f t="shared" si="26"/>
        <v>1</v>
      </c>
    </row>
    <row r="194" spans="1:18" ht="28.5">
      <c r="A194" s="281">
        <v>192</v>
      </c>
      <c r="B194" s="285" t="s">
        <v>1172</v>
      </c>
      <c r="C194" s="366" t="s">
        <v>1258</v>
      </c>
      <c r="D194" s="293">
        <f>SUMIF('TRIP-WR-II'!$C$6:$C$219,B194,'TRIP-WR-II'!$J$6:$J$219)</f>
        <v>0</v>
      </c>
      <c r="E194" s="293">
        <f>SUMIF('TRIP-WR-II'!$C$6:$C$219,B194,'TRIP-WR-II'!$K$6:$K$219)</f>
        <v>0</v>
      </c>
      <c r="F194" s="293">
        <f>SUMIF('TRIP-WR-II'!$C$6:$C$219,B194,'TRIP-WR-II'!$L$6:$L$219)</f>
        <v>0</v>
      </c>
      <c r="G194" s="294">
        <f>SUMIF('TRIP-WR-II'!$C$6:$C$219,B194,'TRIP-WR-II'!$M$6:$M$219)</f>
        <v>0</v>
      </c>
      <c r="H194" s="299">
        <f t="shared" si="27"/>
        <v>0</v>
      </c>
      <c r="I194" s="299">
        <f t="shared" si="28"/>
        <v>0</v>
      </c>
      <c r="J194" s="299">
        <f t="shared" si="29"/>
        <v>0</v>
      </c>
      <c r="K194" s="299">
        <f t="shared" si="30"/>
        <v>0</v>
      </c>
      <c r="L194" s="300">
        <f t="shared" si="31"/>
        <v>720</v>
      </c>
      <c r="M194" s="281">
        <v>63</v>
      </c>
      <c r="N194" s="281">
        <v>1</v>
      </c>
      <c r="O194" s="302">
        <f t="shared" si="23"/>
        <v>63</v>
      </c>
      <c r="P194" s="302">
        <f t="shared" si="24"/>
        <v>45360</v>
      </c>
      <c r="Q194" s="302">
        <f t="shared" si="25"/>
        <v>45360</v>
      </c>
      <c r="R194" s="303">
        <f t="shared" si="26"/>
        <v>1</v>
      </c>
    </row>
    <row r="195" spans="1:18">
      <c r="A195" s="281">
        <v>193</v>
      </c>
      <c r="B195" s="285" t="s">
        <v>1260</v>
      </c>
      <c r="C195" s="366" t="s">
        <v>1258</v>
      </c>
      <c r="D195" s="293">
        <f>SUMIF('TRIP-WR-II'!$C$6:$C$219,B195,'TRIP-WR-II'!$J$6:$J$219)</f>
        <v>0</v>
      </c>
      <c r="E195" s="293">
        <f>SUMIF('TRIP-WR-II'!$C$6:$C$219,B195,'TRIP-WR-II'!$K$6:$K$219)</f>
        <v>0</v>
      </c>
      <c r="F195" s="293">
        <f>SUMIF('TRIP-WR-II'!$C$6:$C$219,B195,'TRIP-WR-II'!$L$6:$L$219)</f>
        <v>0</v>
      </c>
      <c r="G195" s="294">
        <f>SUMIF('TRIP-WR-II'!$C$6:$C$219,B195,'TRIP-WR-II'!$M$6:$M$219)</f>
        <v>0.53749999999999998</v>
      </c>
      <c r="H195" s="299">
        <f t="shared" si="27"/>
        <v>0</v>
      </c>
      <c r="I195" s="299">
        <f t="shared" si="28"/>
        <v>0</v>
      </c>
      <c r="J195" s="299">
        <f t="shared" si="29"/>
        <v>0</v>
      </c>
      <c r="K195" s="299">
        <f t="shared" si="30"/>
        <v>12.9</v>
      </c>
      <c r="L195" s="300">
        <f t="shared" si="31"/>
        <v>720</v>
      </c>
      <c r="M195" s="281">
        <v>240</v>
      </c>
      <c r="N195" s="281">
        <v>1</v>
      </c>
      <c r="O195" s="302">
        <f t="shared" si="23"/>
        <v>240</v>
      </c>
      <c r="P195" s="302">
        <f t="shared" si="24"/>
        <v>172800</v>
      </c>
      <c r="Q195" s="302">
        <f t="shared" si="25"/>
        <v>172800</v>
      </c>
      <c r="R195" s="303">
        <f t="shared" si="26"/>
        <v>1</v>
      </c>
    </row>
    <row r="196" spans="1:18" ht="28.5">
      <c r="A196" s="281">
        <v>194</v>
      </c>
      <c r="B196" s="285" t="s">
        <v>1173</v>
      </c>
      <c r="C196" s="366" t="s">
        <v>1258</v>
      </c>
      <c r="D196" s="293">
        <f>SUMIF('TRIP-WR-II'!$C$6:$C$219,B196,'TRIP-WR-II'!$J$6:$J$219)</f>
        <v>0</v>
      </c>
      <c r="E196" s="293">
        <f>SUMIF('TRIP-WR-II'!$C$6:$C$219,B196,'TRIP-WR-II'!$K$6:$K$219)</f>
        <v>0</v>
      </c>
      <c r="F196" s="293">
        <f>SUMIF('TRIP-WR-II'!$C$6:$C$219,B196,'TRIP-WR-II'!$L$6:$L$219)</f>
        <v>0</v>
      </c>
      <c r="G196" s="294">
        <f>SUMIF('TRIP-WR-II'!$C$6:$C$219,B196,'TRIP-WR-II'!$M$6:$M$219)</f>
        <v>0</v>
      </c>
      <c r="H196" s="299">
        <f t="shared" si="27"/>
        <v>0</v>
      </c>
      <c r="I196" s="299">
        <f t="shared" si="28"/>
        <v>0</v>
      </c>
      <c r="J196" s="299">
        <f t="shared" si="29"/>
        <v>0</v>
      </c>
      <c r="K196" s="299">
        <f t="shared" si="30"/>
        <v>0</v>
      </c>
      <c r="L196" s="300">
        <f t="shared" si="31"/>
        <v>720</v>
      </c>
      <c r="M196" s="281">
        <v>240</v>
      </c>
      <c r="N196" s="281">
        <v>1</v>
      </c>
      <c r="O196" s="302">
        <f t="shared" ref="O196:O203" si="32">M196*N196</f>
        <v>240</v>
      </c>
      <c r="P196" s="302">
        <f t="shared" ref="P196:P203" si="33">O196*(L196-H196)</f>
        <v>172800</v>
      </c>
      <c r="Q196" s="302">
        <f t="shared" ref="Q196:Q203" si="34">O196*L196</f>
        <v>172800</v>
      </c>
      <c r="R196" s="303">
        <f t="shared" ref="R196:R203" si="35">P196/Q196</f>
        <v>1</v>
      </c>
    </row>
    <row r="197" spans="1:18">
      <c r="A197" s="281">
        <v>195</v>
      </c>
      <c r="B197" s="285" t="s">
        <v>1174</v>
      </c>
      <c r="C197" s="366" t="s">
        <v>1258</v>
      </c>
      <c r="D197" s="293">
        <f>SUMIF('TRIP-WR-II'!$C$6:$C$219,B197,'TRIP-WR-II'!$J$6:$J$219)</f>
        <v>0</v>
      </c>
      <c r="E197" s="293">
        <f>SUMIF('TRIP-WR-II'!$C$6:$C$219,B197,'TRIP-WR-II'!$K$6:$K$219)</f>
        <v>0</v>
      </c>
      <c r="F197" s="293">
        <f>SUMIF('TRIP-WR-II'!$C$6:$C$219,B197,'TRIP-WR-II'!$L$6:$L$219)</f>
        <v>0</v>
      </c>
      <c r="G197" s="294">
        <f>SUMIF('TRIP-WR-II'!$C$6:$C$219,B197,'TRIP-WR-II'!$M$6:$M$219)</f>
        <v>0</v>
      </c>
      <c r="H197" s="299">
        <f t="shared" si="27"/>
        <v>0</v>
      </c>
      <c r="I197" s="299">
        <f t="shared" si="28"/>
        <v>0</v>
      </c>
      <c r="J197" s="299">
        <f t="shared" si="29"/>
        <v>0</v>
      </c>
      <c r="K197" s="299">
        <f t="shared" si="30"/>
        <v>0</v>
      </c>
      <c r="L197" s="300">
        <f t="shared" si="31"/>
        <v>720</v>
      </c>
      <c r="M197" s="281">
        <v>125</v>
      </c>
      <c r="N197" s="281">
        <v>1</v>
      </c>
      <c r="O197" s="302">
        <f t="shared" si="32"/>
        <v>125</v>
      </c>
      <c r="P197" s="302">
        <f t="shared" si="33"/>
        <v>90000</v>
      </c>
      <c r="Q197" s="302">
        <f t="shared" si="34"/>
        <v>90000</v>
      </c>
      <c r="R197" s="303">
        <f t="shared" si="35"/>
        <v>1</v>
      </c>
    </row>
    <row r="198" spans="1:18">
      <c r="A198" s="281">
        <v>196</v>
      </c>
      <c r="B198" s="285" t="s">
        <v>1175</v>
      </c>
      <c r="C198" s="366" t="s">
        <v>1258</v>
      </c>
      <c r="D198" s="293">
        <f>SUMIF('TRIP-WR-II'!$C$6:$C$219,B198,'TRIP-WR-II'!$J$6:$J$219)</f>
        <v>0</v>
      </c>
      <c r="E198" s="293">
        <f>SUMIF('TRIP-WR-II'!$C$6:$C$219,B198,'TRIP-WR-II'!$K$6:$K$219)</f>
        <v>0</v>
      </c>
      <c r="F198" s="293">
        <f>SUMIF('TRIP-WR-II'!$C$6:$C$219,B198,'TRIP-WR-II'!$L$6:$L$219)</f>
        <v>0</v>
      </c>
      <c r="G198" s="294">
        <f>SUMIF('TRIP-WR-II'!$C$6:$C$219,B198,'TRIP-WR-II'!$M$6:$M$219)</f>
        <v>0</v>
      </c>
      <c r="H198" s="299">
        <f t="shared" si="27"/>
        <v>0</v>
      </c>
      <c r="I198" s="299">
        <f t="shared" si="28"/>
        <v>0</v>
      </c>
      <c r="J198" s="299">
        <f t="shared" si="29"/>
        <v>0</v>
      </c>
      <c r="K198" s="299">
        <f t="shared" si="30"/>
        <v>0</v>
      </c>
      <c r="L198" s="300">
        <f t="shared" si="31"/>
        <v>720</v>
      </c>
      <c r="M198" s="281">
        <v>240</v>
      </c>
      <c r="N198" s="281">
        <v>1</v>
      </c>
      <c r="O198" s="302">
        <f t="shared" si="32"/>
        <v>240</v>
      </c>
      <c r="P198" s="302">
        <f t="shared" si="33"/>
        <v>172800</v>
      </c>
      <c r="Q198" s="302">
        <f t="shared" si="34"/>
        <v>172800</v>
      </c>
      <c r="R198" s="303">
        <f t="shared" si="35"/>
        <v>1</v>
      </c>
    </row>
    <row r="199" spans="1:18">
      <c r="A199" s="281">
        <v>197</v>
      </c>
      <c r="B199" s="285" t="s">
        <v>1176</v>
      </c>
      <c r="C199" s="366" t="s">
        <v>1258</v>
      </c>
      <c r="D199" s="293">
        <f>SUMIF('TRIP-WR-II'!$C$6:$C$219,B199,'TRIP-WR-II'!$J$6:$J$219)</f>
        <v>0</v>
      </c>
      <c r="E199" s="293">
        <f>SUMIF('TRIP-WR-II'!$C$6:$C$219,B199,'TRIP-WR-II'!$K$6:$K$219)</f>
        <v>0</v>
      </c>
      <c r="F199" s="293">
        <f>SUMIF('TRIP-WR-II'!$C$6:$C$219,B199,'TRIP-WR-II'!$L$6:$L$219)</f>
        <v>0</v>
      </c>
      <c r="G199" s="294">
        <f>SUMIF('TRIP-WR-II'!$C$6:$C$219,B199,'TRIP-WR-II'!$M$6:$M$219)</f>
        <v>0</v>
      </c>
      <c r="H199" s="299">
        <f t="shared" si="27"/>
        <v>0</v>
      </c>
      <c r="I199" s="299">
        <f t="shared" si="28"/>
        <v>0</v>
      </c>
      <c r="J199" s="299">
        <f t="shared" si="29"/>
        <v>0</v>
      </c>
      <c r="K199" s="299">
        <f t="shared" si="30"/>
        <v>0</v>
      </c>
      <c r="L199" s="300">
        <f t="shared" si="31"/>
        <v>720</v>
      </c>
      <c r="M199" s="281">
        <v>240</v>
      </c>
      <c r="N199" s="281">
        <v>1</v>
      </c>
      <c r="O199" s="302">
        <f t="shared" si="32"/>
        <v>240</v>
      </c>
      <c r="P199" s="302">
        <f t="shared" si="33"/>
        <v>172800</v>
      </c>
      <c r="Q199" s="302">
        <f t="shared" si="34"/>
        <v>172800</v>
      </c>
      <c r="R199" s="303">
        <f t="shared" si="35"/>
        <v>1</v>
      </c>
    </row>
    <row r="200" spans="1:18">
      <c r="A200" s="281">
        <v>198</v>
      </c>
      <c r="B200" s="285" t="s">
        <v>1177</v>
      </c>
      <c r="C200" s="366" t="s">
        <v>1258</v>
      </c>
      <c r="D200" s="293">
        <f>SUMIF('TRIP-WR-II'!$C$6:$C$219,B200,'TRIP-WR-II'!$J$6:$J$219)</f>
        <v>0</v>
      </c>
      <c r="E200" s="293">
        <f>SUMIF('TRIP-WR-II'!$C$6:$C$219,B200,'TRIP-WR-II'!$K$6:$K$219)</f>
        <v>0</v>
      </c>
      <c r="F200" s="293">
        <f>SUMIF('TRIP-WR-II'!$C$6:$C$219,B200,'TRIP-WR-II'!$L$6:$L$219)</f>
        <v>0</v>
      </c>
      <c r="G200" s="294">
        <f>SUMIF('TRIP-WR-II'!$C$6:$C$219,B200,'TRIP-WR-II'!$M$6:$M$219)</f>
        <v>0</v>
      </c>
      <c r="H200" s="299">
        <f t="shared" si="27"/>
        <v>0</v>
      </c>
      <c r="I200" s="299">
        <f t="shared" si="28"/>
        <v>0</v>
      </c>
      <c r="J200" s="299">
        <f t="shared" si="29"/>
        <v>0</v>
      </c>
      <c r="K200" s="299">
        <f t="shared" si="30"/>
        <v>0</v>
      </c>
      <c r="L200" s="300">
        <f t="shared" si="31"/>
        <v>720</v>
      </c>
      <c r="M200" s="281">
        <v>125</v>
      </c>
      <c r="N200" s="281">
        <v>1</v>
      </c>
      <c r="O200" s="302">
        <f t="shared" si="32"/>
        <v>125</v>
      </c>
      <c r="P200" s="302">
        <f t="shared" si="33"/>
        <v>90000</v>
      </c>
      <c r="Q200" s="302">
        <f t="shared" si="34"/>
        <v>90000</v>
      </c>
      <c r="R200" s="303">
        <f t="shared" si="35"/>
        <v>1</v>
      </c>
    </row>
    <row r="201" spans="1:18">
      <c r="A201" s="281">
        <v>199</v>
      </c>
      <c r="B201" s="285" t="s">
        <v>1178</v>
      </c>
      <c r="C201" s="366" t="s">
        <v>1258</v>
      </c>
      <c r="D201" s="293">
        <f>SUMIF('TRIP-WR-II'!$C$6:$C$219,B201,'TRIP-WR-II'!$J$6:$J$219)</f>
        <v>0</v>
      </c>
      <c r="E201" s="293">
        <f>SUMIF('TRIP-WR-II'!$C$6:$C$219,B201,'TRIP-WR-II'!$K$6:$K$219)</f>
        <v>0</v>
      </c>
      <c r="F201" s="293">
        <f>SUMIF('TRIP-WR-II'!$C$6:$C$219,B201,'TRIP-WR-II'!$L$6:$L$219)</f>
        <v>0</v>
      </c>
      <c r="G201" s="294">
        <f>SUMIF('TRIP-WR-II'!$C$6:$C$219,B201,'TRIP-WR-II'!$M$6:$M$219)</f>
        <v>0</v>
      </c>
      <c r="H201" s="299">
        <f t="shared" si="27"/>
        <v>0</v>
      </c>
      <c r="I201" s="299">
        <f t="shared" si="28"/>
        <v>0</v>
      </c>
      <c r="J201" s="299">
        <f t="shared" si="29"/>
        <v>0</v>
      </c>
      <c r="K201" s="299">
        <f t="shared" si="30"/>
        <v>0</v>
      </c>
      <c r="L201" s="300">
        <f t="shared" si="31"/>
        <v>720</v>
      </c>
      <c r="M201" s="281">
        <v>125</v>
      </c>
      <c r="N201" s="281">
        <v>1</v>
      </c>
      <c r="O201" s="302">
        <f t="shared" si="32"/>
        <v>125</v>
      </c>
      <c r="P201" s="302">
        <f t="shared" si="33"/>
        <v>90000</v>
      </c>
      <c r="Q201" s="302">
        <f t="shared" si="34"/>
        <v>90000</v>
      </c>
      <c r="R201" s="303">
        <f t="shared" si="35"/>
        <v>1</v>
      </c>
    </row>
    <row r="202" spans="1:18">
      <c r="A202" s="281">
        <v>200</v>
      </c>
      <c r="B202" s="285" t="s">
        <v>1179</v>
      </c>
      <c r="C202" s="366" t="s">
        <v>1258</v>
      </c>
      <c r="D202" s="293">
        <f>SUMIF('TRIP-WR-II'!$C$6:$C$219,B202,'TRIP-WR-II'!$J$6:$J$219)</f>
        <v>0</v>
      </c>
      <c r="E202" s="293">
        <f>SUMIF('TRIP-WR-II'!$C$6:$C$219,B202,'TRIP-WR-II'!$K$6:$K$219)</f>
        <v>0</v>
      </c>
      <c r="F202" s="293">
        <f>SUMIF('TRIP-WR-II'!$C$6:$C$219,B202,'TRIP-WR-II'!$L$6:$L$219)</f>
        <v>0</v>
      </c>
      <c r="G202" s="294">
        <f>SUMIF('TRIP-WR-II'!$C$6:$C$219,B202,'TRIP-WR-II'!$M$6:$M$219)</f>
        <v>4.5798611111111107</v>
      </c>
      <c r="H202" s="299">
        <f t="shared" si="27"/>
        <v>0</v>
      </c>
      <c r="I202" s="299">
        <f t="shared" si="28"/>
        <v>0</v>
      </c>
      <c r="J202" s="299">
        <f t="shared" si="29"/>
        <v>0</v>
      </c>
      <c r="K202" s="299">
        <f t="shared" si="30"/>
        <v>109.92</v>
      </c>
      <c r="L202" s="300">
        <f t="shared" si="31"/>
        <v>720</v>
      </c>
      <c r="M202" s="281">
        <v>80</v>
      </c>
      <c r="N202" s="281">
        <v>1</v>
      </c>
      <c r="O202" s="302">
        <f t="shared" si="32"/>
        <v>80</v>
      </c>
      <c r="P202" s="302">
        <f t="shared" si="33"/>
        <v>57600</v>
      </c>
      <c r="Q202" s="302">
        <f t="shared" si="34"/>
        <v>57600</v>
      </c>
      <c r="R202" s="303">
        <f t="shared" si="35"/>
        <v>1</v>
      </c>
    </row>
    <row r="203" spans="1:18">
      <c r="A203" s="281">
        <v>201</v>
      </c>
      <c r="B203" s="285" t="s">
        <v>456</v>
      </c>
      <c r="C203" s="366" t="s">
        <v>1258</v>
      </c>
      <c r="D203" s="293">
        <f>SUMIF('TRIP-WR-II'!$C$6:$C$219,B203,'TRIP-WR-II'!$J$6:$J$219)</f>
        <v>0</v>
      </c>
      <c r="E203" s="293">
        <f>SUMIF('TRIP-WR-II'!$C$6:$C$219,B203,'TRIP-WR-II'!$K$6:$K$219)</f>
        <v>0</v>
      </c>
      <c r="F203" s="293">
        <f>SUMIF('TRIP-WR-II'!$C$6:$C$219,B203,'TRIP-WR-II'!$L$6:$L$219)</f>
        <v>0</v>
      </c>
      <c r="G203" s="294">
        <f>SUMIF('TRIP-WR-II'!$C$6:$C$219,B203,'TRIP-WR-II'!$M$6:$M$219)</f>
        <v>0.29652777777777783</v>
      </c>
      <c r="H203" s="299">
        <f t="shared" si="27"/>
        <v>0</v>
      </c>
      <c r="I203" s="299">
        <f t="shared" si="28"/>
        <v>0</v>
      </c>
      <c r="J203" s="299">
        <f t="shared" si="29"/>
        <v>0</v>
      </c>
      <c r="K203" s="299">
        <f t="shared" si="30"/>
        <v>7.12</v>
      </c>
      <c r="L203" s="300">
        <f t="shared" si="31"/>
        <v>720</v>
      </c>
      <c r="M203" s="281">
        <v>63</v>
      </c>
      <c r="N203" s="281">
        <v>1</v>
      </c>
      <c r="O203" s="302">
        <f t="shared" si="32"/>
        <v>63</v>
      </c>
      <c r="P203" s="302">
        <f t="shared" si="33"/>
        <v>45360</v>
      </c>
      <c r="Q203" s="302">
        <f t="shared" si="34"/>
        <v>45360</v>
      </c>
      <c r="R203" s="303">
        <f t="shared" si="35"/>
        <v>1</v>
      </c>
    </row>
    <row r="204" spans="1:18">
      <c r="A204" s="287"/>
      <c r="B204" s="288"/>
      <c r="C204" s="288"/>
    </row>
    <row r="205" spans="1:18" s="309" customFormat="1" ht="15.75">
      <c r="A205" s="305"/>
      <c r="B205" s="306" t="s">
        <v>1180</v>
      </c>
      <c r="C205" s="306"/>
      <c r="D205" s="307">
        <f t="shared" ref="D205:K205" si="36">SUM(D3:D203)</f>
        <v>5.2680555555555557</v>
      </c>
      <c r="E205" s="307">
        <f t="shared" si="36"/>
        <v>23.329166666666666</v>
      </c>
      <c r="F205" s="307">
        <f t="shared" si="36"/>
        <v>1.8319444444444448</v>
      </c>
      <c r="G205" s="307">
        <f t="shared" si="36"/>
        <v>179.05138888888888</v>
      </c>
      <c r="H205" s="308">
        <f t="shared" si="36"/>
        <v>126.41000000000001</v>
      </c>
      <c r="I205" s="308">
        <f t="shared" si="36"/>
        <v>559.9</v>
      </c>
      <c r="J205" s="308">
        <f t="shared" si="36"/>
        <v>43.98</v>
      </c>
      <c r="K205" s="308">
        <f t="shared" si="36"/>
        <v>4297.2499999999991</v>
      </c>
    </row>
    <row r="208" spans="1:18" s="316" customFormat="1" ht="26.25">
      <c r="A208" s="310" t="s">
        <v>1199</v>
      </c>
      <c r="B208" s="311" t="s">
        <v>1200</v>
      </c>
      <c r="C208" s="311"/>
      <c r="D208" s="312"/>
      <c r="E208" s="311" t="s">
        <v>1201</v>
      </c>
      <c r="F208" s="312"/>
      <c r="G208" s="312"/>
      <c r="H208" s="312"/>
      <c r="I208" s="312"/>
      <c r="J208" s="313"/>
      <c r="K208" s="314" t="s">
        <v>1202</v>
      </c>
      <c r="L208" s="313"/>
      <c r="M208" s="315">
        <f>SUM(P3:P117)</f>
        <v>6899202266.0486794</v>
      </c>
      <c r="N208" s="289"/>
    </row>
    <row r="209" spans="1:14" s="316" customFormat="1" ht="26.25">
      <c r="A209" s="317"/>
      <c r="B209" s="318" t="s">
        <v>1203</v>
      </c>
      <c r="C209" s="318"/>
      <c r="D209" s="319">
        <f>SUBTOTAL(3,B3:B117)</f>
        <v>115</v>
      </c>
      <c r="E209" s="319">
        <v>2</v>
      </c>
      <c r="F209" s="312"/>
      <c r="G209" s="312"/>
      <c r="H209" s="312"/>
      <c r="I209" s="312"/>
      <c r="J209" s="313"/>
      <c r="K209" s="320" t="s">
        <v>1204</v>
      </c>
      <c r="L209" s="313"/>
      <c r="M209" s="315">
        <f>SUM(Q3:Q117)</f>
        <v>6905799373.9451456</v>
      </c>
      <c r="N209" s="289"/>
    </row>
    <row r="210" spans="1:14" s="316" customFormat="1" ht="26.25">
      <c r="A210" s="317"/>
      <c r="B210" s="321" t="s">
        <v>1205</v>
      </c>
      <c r="C210" s="321"/>
      <c r="D210" s="322">
        <f>SUM(H3:H117)</f>
        <v>92.589999999999989</v>
      </c>
      <c r="E210" s="322">
        <f>SUM(H118:H119)</f>
        <v>1.18</v>
      </c>
      <c r="F210" s="312"/>
      <c r="G210" s="312"/>
      <c r="H210" s="312"/>
      <c r="I210" s="312"/>
      <c r="J210" s="323" t="s">
        <v>1206</v>
      </c>
      <c r="K210" s="317"/>
      <c r="L210" s="313"/>
      <c r="M210" s="324">
        <f>M208/M209</f>
        <v>0.99904470032515624</v>
      </c>
      <c r="N210" s="289"/>
    </row>
    <row r="211" spans="1:14" s="316" customFormat="1" ht="26.25">
      <c r="A211" s="317"/>
      <c r="B211" s="321" t="s">
        <v>1207</v>
      </c>
      <c r="C211" s="321"/>
      <c r="D211" s="322">
        <f>SUM(M3:M117)</f>
        <v>18170.507000000005</v>
      </c>
      <c r="E211" s="325">
        <f>SUM(M118:M119)</f>
        <v>257.36900000000003</v>
      </c>
      <c r="F211" s="312"/>
      <c r="G211" s="312"/>
      <c r="H211" s="312"/>
      <c r="I211" s="312"/>
      <c r="J211" s="313"/>
      <c r="K211" s="317"/>
      <c r="L211" s="313"/>
      <c r="M211" s="313"/>
      <c r="N211" s="289"/>
    </row>
    <row r="212" spans="1:14" s="316" customFormat="1" ht="26.25">
      <c r="A212" s="317"/>
      <c r="B212" s="311"/>
      <c r="C212" s="311"/>
      <c r="D212" s="312"/>
      <c r="E212" s="312"/>
      <c r="F212" s="312"/>
      <c r="G212" s="312"/>
      <c r="H212" s="312"/>
      <c r="I212" s="312"/>
      <c r="J212" s="313"/>
      <c r="K212" s="317"/>
      <c r="L212" s="313"/>
      <c r="M212" s="313"/>
      <c r="N212" s="289"/>
    </row>
    <row r="213" spans="1:14" s="316" customFormat="1" ht="26.25">
      <c r="A213" s="310" t="s">
        <v>1208</v>
      </c>
      <c r="B213" s="311" t="s">
        <v>1209</v>
      </c>
      <c r="C213" s="311"/>
      <c r="D213" s="312"/>
      <c r="E213" s="312"/>
      <c r="F213" s="312"/>
      <c r="G213" s="312"/>
      <c r="H213" s="312"/>
      <c r="I213" s="312"/>
      <c r="J213" s="313"/>
      <c r="K213" s="314" t="s">
        <v>1210</v>
      </c>
      <c r="L213" s="313"/>
      <c r="M213" s="315">
        <f>SUM(P123:P162)</f>
        <v>16145902.550000001</v>
      </c>
      <c r="N213" s="289"/>
    </row>
    <row r="214" spans="1:14" s="316" customFormat="1" ht="26.25">
      <c r="A214" s="317"/>
      <c r="B214" s="318" t="s">
        <v>1211</v>
      </c>
      <c r="C214" s="318"/>
      <c r="D214" s="319">
        <v>40</v>
      </c>
      <c r="E214" s="326"/>
      <c r="F214" s="312"/>
      <c r="G214" s="312"/>
      <c r="H214" s="312"/>
      <c r="I214" s="312"/>
      <c r="J214" s="313"/>
      <c r="K214" s="320" t="s">
        <v>1212</v>
      </c>
      <c r="L214" s="313"/>
      <c r="M214" s="315">
        <f>SUM(Q123:Q162)</f>
        <v>16164000</v>
      </c>
      <c r="N214" s="289"/>
    </row>
    <row r="215" spans="1:14" s="316" customFormat="1" ht="26.25">
      <c r="A215" s="317"/>
      <c r="B215" s="321" t="s">
        <v>1213</v>
      </c>
      <c r="C215" s="321"/>
      <c r="D215" s="322">
        <f>SUM(H123:H162)</f>
        <v>32.64</v>
      </c>
      <c r="E215" s="327"/>
      <c r="F215" s="312"/>
      <c r="G215" s="312"/>
      <c r="H215" s="312"/>
      <c r="I215" s="312"/>
      <c r="J215" s="340" t="s">
        <v>1214</v>
      </c>
      <c r="K215" s="317"/>
      <c r="L215" s="313"/>
      <c r="M215" s="324">
        <f>M213/M214</f>
        <v>0.99888038542439994</v>
      </c>
      <c r="N215" s="289"/>
    </row>
    <row r="216" spans="1:14" s="316" customFormat="1" ht="26.25">
      <c r="A216" s="317"/>
      <c r="B216" s="311"/>
      <c r="C216" s="311"/>
      <c r="D216" s="312"/>
      <c r="E216" s="328"/>
      <c r="F216" s="312"/>
      <c r="G216" s="312"/>
      <c r="H216" s="312"/>
      <c r="I216" s="312"/>
      <c r="J216" s="313"/>
      <c r="K216" s="317"/>
      <c r="L216" s="313"/>
      <c r="M216" s="313"/>
      <c r="N216" s="289"/>
    </row>
    <row r="217" spans="1:14" s="316" customFormat="1" ht="26.25">
      <c r="A217" s="310" t="s">
        <v>1215</v>
      </c>
      <c r="B217" s="311" t="s">
        <v>1216</v>
      </c>
      <c r="C217" s="311"/>
      <c r="D217" s="312"/>
      <c r="E217" s="328"/>
      <c r="F217" s="312"/>
      <c r="G217" s="312"/>
      <c r="H217" s="312"/>
      <c r="I217" s="312"/>
      <c r="J217" s="313"/>
      <c r="K217" s="314" t="s">
        <v>1217</v>
      </c>
      <c r="L217" s="313"/>
      <c r="M217" s="315">
        <f>SUM(P163:P203)</f>
        <v>3458880</v>
      </c>
      <c r="N217" s="289"/>
    </row>
    <row r="218" spans="1:14" s="316" customFormat="1" ht="26.25">
      <c r="A218" s="317"/>
      <c r="B218" s="318" t="s">
        <v>1218</v>
      </c>
      <c r="C218" s="318"/>
      <c r="D218" s="319">
        <v>41</v>
      </c>
      <c r="E218" s="326"/>
      <c r="F218" s="312"/>
      <c r="G218" s="312"/>
      <c r="H218" s="312"/>
      <c r="I218" s="312"/>
      <c r="J218" s="313"/>
      <c r="K218" s="320" t="s">
        <v>1219</v>
      </c>
      <c r="L218" s="313"/>
      <c r="M218" s="315">
        <f>SUM(Q163:Q203)</f>
        <v>3458880</v>
      </c>
      <c r="N218" s="289"/>
    </row>
    <row r="219" spans="1:14" s="316" customFormat="1" ht="26.25">
      <c r="A219" s="317"/>
      <c r="B219" s="321" t="s">
        <v>1220</v>
      </c>
      <c r="C219" s="321"/>
      <c r="D219" s="322">
        <f>SUM(H163:H203)</f>
        <v>0</v>
      </c>
      <c r="E219" s="327"/>
      <c r="F219" s="312"/>
      <c r="G219" s="312"/>
      <c r="H219" s="312"/>
      <c r="I219" s="312"/>
      <c r="J219" s="323" t="s">
        <v>1221</v>
      </c>
      <c r="K219" s="317"/>
      <c r="L219" s="313"/>
      <c r="M219" s="324">
        <f>M217/M218</f>
        <v>1</v>
      </c>
      <c r="N219" s="289"/>
    </row>
    <row r="220" spans="1:14" s="316" customFormat="1" ht="26.25">
      <c r="A220" s="317"/>
      <c r="B220" s="329"/>
      <c r="C220" s="329"/>
      <c r="D220" s="330"/>
      <c r="E220" s="312"/>
      <c r="F220" s="312"/>
      <c r="G220" s="312"/>
      <c r="H220" s="312"/>
      <c r="I220" s="312"/>
      <c r="J220" s="331"/>
      <c r="K220" s="312"/>
      <c r="L220" s="331"/>
      <c r="M220" s="331"/>
      <c r="N220" s="289"/>
    </row>
    <row r="221" spans="1:14" s="316" customFormat="1" ht="26.25">
      <c r="A221" s="332" t="s">
        <v>1222</v>
      </c>
      <c r="B221" s="333" t="s">
        <v>1223</v>
      </c>
      <c r="C221" s="333"/>
      <c r="D221" s="334"/>
      <c r="E221" s="335"/>
      <c r="F221" s="335"/>
      <c r="G221" s="335"/>
      <c r="H221" s="335"/>
      <c r="I221" s="335"/>
      <c r="J221" s="336"/>
      <c r="K221" s="335"/>
      <c r="L221" s="336"/>
      <c r="M221" s="337">
        <f>(D209*M210+D214*M215+D218*M219)/(D209+D214+D218)</f>
        <v>0.99921099976718852</v>
      </c>
      <c r="N221" s="289"/>
    </row>
    <row r="222" spans="1:14" s="316" customFormat="1" ht="26.25">
      <c r="A222" s="289"/>
      <c r="B222" s="279"/>
      <c r="C222" s="279"/>
      <c r="D222" s="338"/>
      <c r="E222" s="338"/>
      <c r="F222" s="338"/>
      <c r="G222" s="338"/>
      <c r="H222" s="338"/>
      <c r="I222" s="338"/>
      <c r="J222" s="338"/>
      <c r="K222" s="338"/>
      <c r="L222" s="338"/>
      <c r="M222" s="289"/>
      <c r="N222" s="289"/>
    </row>
    <row r="223" spans="1:14" s="316" customFormat="1" ht="26.25">
      <c r="A223" s="332" t="s">
        <v>1224</v>
      </c>
      <c r="B223" s="311" t="s">
        <v>1225</v>
      </c>
      <c r="C223" s="311"/>
      <c r="D223" s="338"/>
      <c r="E223" s="338"/>
      <c r="F223" s="338"/>
      <c r="G223" s="338"/>
      <c r="H223" s="338"/>
      <c r="I223" s="338"/>
      <c r="J223" s="338"/>
      <c r="K223" s="314" t="s">
        <v>1202</v>
      </c>
      <c r="L223" s="313"/>
      <c r="M223" s="315">
        <f>SUM(P118:P118)</f>
        <v>209341050.07500002</v>
      </c>
      <c r="N223" s="289"/>
    </row>
    <row r="224" spans="1:14" s="316" customFormat="1" ht="26.25">
      <c r="A224" s="332"/>
      <c r="B224" s="318" t="s">
        <v>1203</v>
      </c>
      <c r="C224" s="318"/>
      <c r="D224" s="319">
        <f>SUBTOTAL(3,B118:B118)</f>
        <v>1</v>
      </c>
      <c r="E224" s="338"/>
      <c r="F224" s="338"/>
      <c r="G224" s="338"/>
      <c r="H224" s="338"/>
      <c r="I224" s="338"/>
      <c r="J224" s="338"/>
      <c r="K224" s="320" t="s">
        <v>1204</v>
      </c>
      <c r="L224" s="313"/>
      <c r="M224" s="315">
        <f>SUM(Q118:Q118)</f>
        <v>209684700</v>
      </c>
      <c r="N224" s="289"/>
    </row>
    <row r="225" spans="1:14" s="316" customFormat="1" ht="26.25">
      <c r="A225" s="332"/>
      <c r="B225" s="321" t="s">
        <v>1205</v>
      </c>
      <c r="C225" s="321"/>
      <c r="D225" s="322">
        <f>SUM(H118:H118)</f>
        <v>1.18</v>
      </c>
      <c r="E225" s="338"/>
      <c r="F225" s="338"/>
      <c r="G225" s="338"/>
      <c r="H225" s="338"/>
      <c r="I225" s="338"/>
      <c r="J225" s="323" t="s">
        <v>1206</v>
      </c>
      <c r="K225" s="317"/>
      <c r="L225" s="313"/>
      <c r="M225" s="324">
        <f>M223/M224</f>
        <v>0.99836111111111114</v>
      </c>
      <c r="N225" s="289"/>
    </row>
    <row r="226" spans="1:14" s="316" customFormat="1" ht="26.25">
      <c r="A226" s="332"/>
      <c r="B226" s="321" t="s">
        <v>1207</v>
      </c>
      <c r="C226" s="321"/>
      <c r="D226" s="322">
        <f>SUM(M118:M118)</f>
        <v>129.435</v>
      </c>
      <c r="E226" s="338"/>
      <c r="F226" s="338"/>
      <c r="G226" s="338"/>
      <c r="H226" s="338"/>
      <c r="I226" s="338"/>
      <c r="J226" s="338"/>
      <c r="K226" s="338"/>
      <c r="L226" s="338"/>
      <c r="M226" s="289"/>
      <c r="N226" s="289"/>
    </row>
    <row r="227" spans="1:14" s="316" customFormat="1" ht="26.25">
      <c r="A227" s="332"/>
      <c r="B227" s="279"/>
      <c r="C227" s="279"/>
      <c r="D227" s="338"/>
      <c r="E227" s="338"/>
      <c r="F227" s="338"/>
      <c r="G227" s="338"/>
      <c r="H227" s="338"/>
      <c r="I227" s="338"/>
      <c r="J227" s="338"/>
      <c r="K227" s="338"/>
      <c r="L227" s="338"/>
      <c r="M227" s="289"/>
      <c r="N227" s="289"/>
    </row>
    <row r="228" spans="1:14" s="316" customFormat="1" ht="45.75">
      <c r="A228" s="332" t="s">
        <v>1226</v>
      </c>
      <c r="B228" s="339" t="s">
        <v>1227</v>
      </c>
      <c r="C228" s="339"/>
      <c r="D228" s="338"/>
      <c r="E228" s="338"/>
      <c r="F228" s="338"/>
      <c r="G228" s="338"/>
      <c r="H228" s="338"/>
      <c r="I228" s="338"/>
      <c r="J228" s="338"/>
      <c r="K228" s="314" t="s">
        <v>1202</v>
      </c>
      <c r="L228" s="313"/>
      <c r="M228" s="315">
        <f>SUM(P119:P122)</f>
        <v>307543496.43038434</v>
      </c>
      <c r="N228" s="289"/>
    </row>
    <row r="229" spans="1:14" s="316" customFormat="1" ht="26.25">
      <c r="A229" s="332"/>
      <c r="B229" s="318" t="s">
        <v>1203</v>
      </c>
      <c r="C229" s="318"/>
      <c r="D229" s="319">
        <f>SUBTOTAL(3,B119:B122)</f>
        <v>4</v>
      </c>
      <c r="E229" s="338"/>
      <c r="F229" s="338"/>
      <c r="G229" s="338"/>
      <c r="H229" s="338"/>
      <c r="I229" s="338"/>
      <c r="J229" s="338"/>
      <c r="K229" s="320" t="s">
        <v>1204</v>
      </c>
      <c r="L229" s="313"/>
      <c r="M229" s="315">
        <f>SUM(Q119:Q122)</f>
        <v>307543496.43038434</v>
      </c>
      <c r="N229" s="289"/>
    </row>
    <row r="230" spans="1:14" s="316" customFormat="1" ht="26.25">
      <c r="A230" s="332"/>
      <c r="B230" s="321" t="s">
        <v>1205</v>
      </c>
      <c r="C230" s="321"/>
      <c r="D230" s="322">
        <f>SUM(H119:H122)</f>
        <v>0</v>
      </c>
      <c r="E230" s="338"/>
      <c r="F230" s="338"/>
      <c r="G230" s="338"/>
      <c r="H230" s="338"/>
      <c r="I230" s="338"/>
      <c r="J230" s="323" t="s">
        <v>1206</v>
      </c>
      <c r="K230" s="317"/>
      <c r="L230" s="313"/>
      <c r="M230" s="324">
        <f>M228/M229</f>
        <v>1</v>
      </c>
      <c r="N230" s="289"/>
    </row>
    <row r="231" spans="1:14" s="316" customFormat="1" ht="26.25">
      <c r="A231" s="332"/>
      <c r="B231" s="321" t="s">
        <v>1207</v>
      </c>
      <c r="C231" s="321"/>
      <c r="D231" s="322">
        <f>SUM(M119:M122)</f>
        <v>706.24099999999999</v>
      </c>
      <c r="E231" s="338"/>
      <c r="F231" s="338"/>
      <c r="G231" s="338"/>
      <c r="H231" s="338"/>
      <c r="I231" s="338"/>
      <c r="J231" s="338"/>
      <c r="K231" s="338"/>
      <c r="L231" s="338"/>
      <c r="M231" s="289"/>
      <c r="N231" s="289"/>
    </row>
    <row r="232" spans="1:14" s="316" customFormat="1" ht="26.25">
      <c r="A232" s="289"/>
      <c r="B232" s="279"/>
      <c r="C232" s="279"/>
      <c r="D232" s="338"/>
      <c r="E232" s="338"/>
      <c r="F232" s="338"/>
      <c r="G232" s="338"/>
    </row>
  </sheetData>
  <mergeCells count="1">
    <mergeCell ref="E1:F1"/>
  </mergeCells>
  <conditionalFormatting sqref="R3:R122">
    <cfRule type="cellIs" dxfId="2" priority="2" stopIfTrue="1" operator="lessThan">
      <formula>1</formula>
    </cfRule>
  </conditionalFormatting>
  <conditionalFormatting sqref="R123:R203">
    <cfRule type="cellIs" dxfId="1" priority="1" stopIfTrue="1" operator="lessThan">
      <formula>1</formula>
    </cfRule>
  </conditionalFormatting>
  <pageMargins left="0.7" right="0.7" top="0.75" bottom="0.75" header="0.3" footer="0.3"/>
  <pageSetup scale="37" orientation="portrait" r:id="rId1"/>
  <ignoredErrors>
    <ignoredError sqref="D211:E211 D231" formulaRange="1"/>
  </ignoredErrors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2:D7"/>
  <sheetViews>
    <sheetView view="pageBreakPreview" zoomScale="115" zoomScaleSheetLayoutView="115" workbookViewId="0">
      <selection activeCell="C21" sqref="C21"/>
    </sheetView>
  </sheetViews>
  <sheetFormatPr defaultRowHeight="12.75"/>
  <cols>
    <col min="1" max="1" width="4.5703125" style="4" customWidth="1"/>
    <col min="2" max="2" width="29" style="4" customWidth="1"/>
    <col min="3" max="3" width="31.42578125" style="4" customWidth="1"/>
    <col min="4" max="4" width="18.28515625" style="4" customWidth="1"/>
    <col min="5" max="16384" width="9.140625" style="4"/>
  </cols>
  <sheetData>
    <row r="2" spans="1:4">
      <c r="D2" s="408" t="s">
        <v>1331</v>
      </c>
    </row>
    <row r="3" spans="1:4" ht="39.950000000000003" customHeight="1">
      <c r="A3" s="474" t="s">
        <v>1276</v>
      </c>
      <c r="B3" s="475"/>
      <c r="C3" s="475"/>
      <c r="D3" s="475"/>
    </row>
    <row r="5" spans="1:4" s="411" customFormat="1" ht="45">
      <c r="A5" s="409" t="s">
        <v>1060</v>
      </c>
      <c r="B5" s="409" t="s">
        <v>1061</v>
      </c>
      <c r="C5" s="410" t="s">
        <v>1277</v>
      </c>
      <c r="D5" s="410" t="s">
        <v>1278</v>
      </c>
    </row>
    <row r="6" spans="1:4" s="411" customFormat="1" ht="15">
      <c r="A6" s="476" t="s">
        <v>1279</v>
      </c>
      <c r="B6" s="476"/>
      <c r="C6" s="476"/>
      <c r="D6" s="476"/>
    </row>
    <row r="7" spans="1:4">
      <c r="A7" s="476"/>
      <c r="B7" s="476"/>
      <c r="C7" s="476"/>
      <c r="D7" s="476"/>
    </row>
  </sheetData>
  <mergeCells count="2">
    <mergeCell ref="A3:D3"/>
    <mergeCell ref="A6:D7"/>
  </mergeCells>
  <pageMargins left="0" right="0" top="0.75" bottom="0" header="0" footer="0"/>
  <pageSetup paperSize="9" fitToHeight="2" orientation="portrait" r:id="rId1"/>
  <headerFooter scaleWithDoc="0"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0"/>
  <sheetViews>
    <sheetView view="pageBreakPreview" zoomScale="115" zoomScaleSheetLayoutView="115" workbookViewId="0">
      <selection activeCell="F3" sqref="F3"/>
    </sheetView>
  </sheetViews>
  <sheetFormatPr defaultRowHeight="12.75"/>
  <cols>
    <col min="1" max="1" width="17.5703125" style="4" customWidth="1"/>
    <col min="2" max="2" width="13.85546875" style="4" customWidth="1"/>
    <col min="3" max="4" width="15.140625" style="4" customWidth="1"/>
    <col min="5" max="5" width="18.140625" style="4" customWidth="1"/>
    <col min="6" max="6" width="13.5703125" style="4" customWidth="1"/>
    <col min="7" max="16384" width="9.140625" style="4"/>
  </cols>
  <sheetData>
    <row r="2" spans="1:6">
      <c r="F2" s="408" t="s">
        <v>1331</v>
      </c>
    </row>
    <row r="3" spans="1:6" s="413" customFormat="1" ht="18.75">
      <c r="A3" s="412" t="s">
        <v>1280</v>
      </c>
    </row>
    <row r="5" spans="1:6" s="414" customFormat="1" ht="63.75" customHeight="1">
      <c r="A5" s="477" t="s">
        <v>1061</v>
      </c>
      <c r="B5" s="479" t="s">
        <v>1281</v>
      </c>
      <c r="C5" s="479"/>
      <c r="D5" s="479" t="s">
        <v>1282</v>
      </c>
      <c r="E5" s="479"/>
      <c r="F5" s="480" t="s">
        <v>1283</v>
      </c>
    </row>
    <row r="6" spans="1:6" s="414" customFormat="1" ht="60">
      <c r="A6" s="478"/>
      <c r="B6" s="415" t="s">
        <v>1284</v>
      </c>
      <c r="C6" s="416" t="s">
        <v>1285</v>
      </c>
      <c r="D6" s="416" t="s">
        <v>1286</v>
      </c>
      <c r="E6" s="416" t="s">
        <v>1287</v>
      </c>
      <c r="F6" s="481"/>
    </row>
    <row r="7" spans="1:6" s="414" customFormat="1" ht="15.75">
      <c r="A7" s="417"/>
      <c r="B7" s="417"/>
      <c r="C7" s="417"/>
      <c r="D7" s="417"/>
      <c r="E7" s="417"/>
      <c r="F7" s="417"/>
    </row>
    <row r="8" spans="1:6" s="414" customFormat="1" ht="15.75">
      <c r="A8" s="417"/>
      <c r="B8" s="417"/>
      <c r="C8" s="417"/>
      <c r="D8" s="417"/>
      <c r="E8" s="417"/>
      <c r="F8" s="417"/>
    </row>
    <row r="9" spans="1:6" s="414" customFormat="1" ht="15.75">
      <c r="A9" s="417"/>
      <c r="B9" s="417"/>
      <c r="C9" s="417"/>
      <c r="D9" s="417"/>
      <c r="E9" s="417"/>
      <c r="F9" s="417"/>
    </row>
    <row r="10" spans="1:6" s="414" customFormat="1" ht="15.75">
      <c r="A10" s="482" t="s">
        <v>1288</v>
      </c>
      <c r="B10" s="483"/>
      <c r="C10" s="483"/>
      <c r="D10" s="483"/>
      <c r="E10" s="484"/>
      <c r="F10" s="417"/>
    </row>
  </sheetData>
  <mergeCells count="5">
    <mergeCell ref="A5:A6"/>
    <mergeCell ref="B5:C5"/>
    <mergeCell ref="D5:E5"/>
    <mergeCell ref="F5:F6"/>
    <mergeCell ref="A10:E10"/>
  </mergeCells>
  <pageMargins left="0" right="0" top="0.75" bottom="0" header="0" footer="0"/>
  <pageSetup paperSize="9" fitToHeight="2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8</vt:i4>
      </vt:variant>
    </vt:vector>
  </HeadingPairs>
  <TitlesOfParts>
    <vt:vector size="19" baseType="lpstr">
      <vt:lpstr>Tripping details  JULY</vt:lpstr>
      <vt:lpstr>List</vt:lpstr>
      <vt:lpstr>code</vt:lpstr>
      <vt:lpstr>certificate </vt:lpstr>
      <vt:lpstr>INDEX</vt:lpstr>
      <vt:lpstr>TRIP-WR-II</vt:lpstr>
      <vt:lpstr>AV-WR-II</vt:lpstr>
      <vt:lpstr>ANX-II</vt:lpstr>
      <vt:lpstr>Anx-III</vt:lpstr>
      <vt:lpstr>ANX-V</vt:lpstr>
      <vt:lpstr>Supporting Annex V</vt:lpstr>
      <vt:lpstr>'ANX-II'!Print_Area</vt:lpstr>
      <vt:lpstr>'certificate '!Print_Area</vt:lpstr>
      <vt:lpstr>'Supporting Annex V'!Print_Area</vt:lpstr>
      <vt:lpstr>'Tripping details  JULY'!Print_Area</vt:lpstr>
      <vt:lpstr>'TRIP-WR-II'!Print_Area</vt:lpstr>
      <vt:lpstr>'certificate '!Print_Titles</vt:lpstr>
      <vt:lpstr>'Supporting Annex V'!Print_Titles</vt:lpstr>
      <vt:lpstr>'TRIP-WR-II'!Print_Titles</vt:lpstr>
    </vt:vector>
  </TitlesOfParts>
  <Company>HCL Infosystems Limited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20550;CPCC</dc:creator>
  <cp:lastModifiedBy>60070092</cp:lastModifiedBy>
  <cp:lastPrinted>2014-07-08T09:59:04Z</cp:lastPrinted>
  <dcterms:created xsi:type="dcterms:W3CDTF">2010-05-06T07:12:17Z</dcterms:created>
  <dcterms:modified xsi:type="dcterms:W3CDTF">2014-11-01T08:36:16Z</dcterms:modified>
</cp:coreProperties>
</file>