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020" windowWidth="19440" windowHeight="4065" tabRatio="735" firstSheet="1" activeTab="3"/>
  </bookViews>
  <sheets>
    <sheet name=" Tripping AC SYSTEM" sheetId="4" state="hidden" r:id="rId1"/>
    <sheet name="certificate " sheetId="29" r:id="rId2"/>
    <sheet name="INDEX" sheetId="45" r:id="rId3"/>
    <sheet name="Oct'13 Tripping details" sheetId="36" r:id="rId4"/>
    <sheet name="availability sheet" sheetId="44" r:id="rId5"/>
    <sheet name="ANX-II" sheetId="31" r:id="rId6"/>
    <sheet name="Anx-III" sheetId="32" r:id="rId7"/>
    <sheet name="ANX-V" sheetId="33" r:id="rId8"/>
    <sheet name="Supporting Annex V" sheetId="46" r:id="rId9"/>
  </sheets>
  <externalReferences>
    <externalReference r:id="rId10"/>
    <externalReference r:id="rId11"/>
  </externalReferences>
  <definedNames>
    <definedName name="_xlnm._FilterDatabase" localSheetId="4" hidden="1">'availability sheet'!$A$5:$Q$115</definedName>
    <definedName name="_xlnm._FilterDatabase" localSheetId="2" hidden="1">INDEX!$A$5:$Q$115</definedName>
    <definedName name="_xlnm._FilterDatabase" localSheetId="3" hidden="1">'Oct''13 Tripping details'!$A$2:$AD$705</definedName>
    <definedName name="_xlnm._FilterDatabase" localSheetId="8" hidden="1">'Supporting Annex V'!$A$3:$Q$5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_xlnm.Print_Area" localSheetId="0">' Tripping AC SYSTEM'!$A$1:$N$274</definedName>
    <definedName name="_xlnm.Print_Area" localSheetId="5">'ANX-II'!$A$1:$D$17</definedName>
    <definedName name="_xlnm.Print_Area" localSheetId="4">'availability sheet'!$A$2:$Q$218</definedName>
    <definedName name="_xlnm.Print_Area" localSheetId="1">'certificate '!$A$1:$F$96</definedName>
    <definedName name="_xlnm.Print_Area" localSheetId="2">INDEX!$A$2:$R$209</definedName>
    <definedName name="_xlnm.Print_Area" localSheetId="3">'Oct''13 Tripping details'!$A$1:$AF$727</definedName>
    <definedName name="_xlnm.Print_Area" localSheetId="8">'Supporting Annex V'!$A$1:$S$6</definedName>
    <definedName name="_xlnm.Print_Titles" localSheetId="0">' Tripping AC SYSTEM'!$6:$10</definedName>
    <definedName name="_xlnm.Print_Titles" localSheetId="4">'availability sheet'!$5:$9</definedName>
    <definedName name="_xlnm.Print_Titles" localSheetId="1">'certificate '!$6:$6</definedName>
    <definedName name="_xlnm.Print_Titles" localSheetId="2">INDEX!$5:$9</definedName>
    <definedName name="_xlnm.Print_Titles" localSheetId="3">'Oct''13 Tripping details'!$1:$4</definedName>
    <definedName name="_xlnm.Print_Titles" localSheetId="8">'Supporting Annex V'!$2:$4</definedName>
  </definedNames>
  <calcPr calcId="124519"/>
</workbook>
</file>

<file path=xl/calcChain.xml><?xml version="1.0" encoding="utf-8"?>
<calcChain xmlns="http://schemas.openxmlformats.org/spreadsheetml/2006/main">
  <c r="AD612" i="36"/>
  <c r="AA612"/>
  <c r="AA721"/>
  <c r="AD721"/>
  <c r="P5" i="46"/>
  <c r="K5"/>
  <c r="J5"/>
  <c r="AB4" i="36"/>
  <c r="AB330"/>
  <c r="S465"/>
  <c r="S457"/>
  <c r="S443"/>
  <c r="S410"/>
  <c r="R410"/>
  <c r="S402"/>
  <c r="S397"/>
  <c r="S393"/>
  <c r="S356"/>
  <c r="S336"/>
  <c r="S332"/>
  <c r="S301"/>
  <c r="S295"/>
  <c r="S286"/>
  <c r="R286"/>
  <c r="S275"/>
  <c r="S267"/>
  <c r="M139"/>
  <c r="L139"/>
  <c r="J139"/>
  <c r="I139"/>
  <c r="S123"/>
  <c r="S77"/>
  <c r="S64"/>
  <c r="P657"/>
  <c r="O657"/>
  <c r="M657"/>
  <c r="L657"/>
  <c r="J657"/>
  <c r="I657"/>
  <c r="P642"/>
  <c r="O642"/>
  <c r="M642"/>
  <c r="L642"/>
  <c r="J642"/>
  <c r="I642"/>
  <c r="R601"/>
  <c r="P601"/>
  <c r="O601"/>
  <c r="M601"/>
  <c r="L601"/>
  <c r="J601"/>
  <c r="I601"/>
  <c r="R597"/>
  <c r="P597"/>
  <c r="O597"/>
  <c r="M597"/>
  <c r="L597"/>
  <c r="J597"/>
  <c r="I597"/>
  <c r="S531"/>
  <c r="R531"/>
  <c r="P531"/>
  <c r="O531"/>
  <c r="M531"/>
  <c r="L531"/>
  <c r="S491"/>
  <c r="R491"/>
  <c r="P491"/>
  <c r="O491"/>
  <c r="M491"/>
  <c r="L491"/>
  <c r="S487"/>
  <c r="R487"/>
  <c r="P487"/>
  <c r="O487"/>
  <c r="M487"/>
  <c r="L487"/>
  <c r="R459"/>
  <c r="P459"/>
  <c r="O459"/>
  <c r="M459"/>
  <c r="L459"/>
  <c r="J459"/>
  <c r="I459"/>
  <c r="S454"/>
  <c r="R454"/>
  <c r="P454"/>
  <c r="O454"/>
  <c r="M454"/>
  <c r="L454"/>
  <c r="P437"/>
  <c r="O437"/>
  <c r="M437"/>
  <c r="L437"/>
  <c r="J437"/>
  <c r="I437"/>
  <c r="S399"/>
  <c r="R399"/>
  <c r="P399"/>
  <c r="O399"/>
  <c r="J399"/>
  <c r="I399"/>
  <c r="P390"/>
  <c r="O390"/>
  <c r="M390"/>
  <c r="L390"/>
  <c r="J390"/>
  <c r="I390"/>
  <c r="R298"/>
  <c r="P298"/>
  <c r="O298"/>
  <c r="M298"/>
  <c r="L298"/>
  <c r="J298"/>
  <c r="I298"/>
  <c r="P292"/>
  <c r="O292"/>
  <c r="M292"/>
  <c r="L292"/>
  <c r="J292"/>
  <c r="I292"/>
  <c r="P264"/>
  <c r="O264"/>
  <c r="M264"/>
  <c r="L264"/>
  <c r="J264"/>
  <c r="I264"/>
  <c r="P240"/>
  <c r="O240"/>
  <c r="M240"/>
  <c r="L240"/>
  <c r="J240"/>
  <c r="I240"/>
  <c r="P231"/>
  <c r="O231"/>
  <c r="M231"/>
  <c r="L231"/>
  <c r="J231"/>
  <c r="I231"/>
  <c r="P206"/>
  <c r="O206"/>
  <c r="P200"/>
  <c r="O200"/>
  <c r="J200"/>
  <c r="I200"/>
  <c r="P182"/>
  <c r="O182"/>
  <c r="M182"/>
  <c r="L182"/>
  <c r="J182"/>
  <c r="I182"/>
  <c r="S168"/>
  <c r="R168"/>
  <c r="P168"/>
  <c r="O168"/>
  <c r="S144"/>
  <c r="R144"/>
  <c r="P144"/>
  <c r="O144"/>
  <c r="J144"/>
  <c r="I144"/>
  <c r="S140"/>
  <c r="R140"/>
  <c r="P140"/>
  <c r="O140"/>
  <c r="M140"/>
  <c r="L140"/>
  <c r="K140"/>
  <c r="J140"/>
  <c r="I140"/>
  <c r="H140"/>
  <c r="R124"/>
  <c r="P124"/>
  <c r="O124"/>
  <c r="M124"/>
  <c r="L124"/>
  <c r="J124"/>
  <c r="I124"/>
  <c r="P119"/>
  <c r="O119"/>
  <c r="M119"/>
  <c r="L119"/>
  <c r="I119"/>
  <c r="R32"/>
  <c r="P32"/>
  <c r="O32"/>
  <c r="M32"/>
  <c r="L32"/>
  <c r="AC716"/>
  <c r="S716"/>
  <c r="P716"/>
  <c r="M716"/>
  <c r="J716"/>
  <c r="Z716"/>
  <c r="AA716"/>
  <c r="AC719"/>
  <c r="S719"/>
  <c r="P719"/>
  <c r="M719"/>
  <c r="J719"/>
  <c r="Z719"/>
  <c r="AA719"/>
  <c r="AC713"/>
  <c r="S713"/>
  <c r="P713"/>
  <c r="M713"/>
  <c r="J713"/>
  <c r="Z713"/>
  <c r="AA713" s="1"/>
  <c r="AC710"/>
  <c r="S710"/>
  <c r="P710"/>
  <c r="M710"/>
  <c r="J710"/>
  <c r="Z710" s="1"/>
  <c r="AA710" s="1"/>
  <c r="AC707"/>
  <c r="S707"/>
  <c r="P707"/>
  <c r="M707"/>
  <c r="J707"/>
  <c r="Z707"/>
  <c r="AA707"/>
  <c r="AC606"/>
  <c r="S606"/>
  <c r="P606"/>
  <c r="M606"/>
  <c r="J606"/>
  <c r="Z606"/>
  <c r="AA606"/>
  <c r="S605"/>
  <c r="R605"/>
  <c r="Q605"/>
  <c r="P605"/>
  <c r="O605"/>
  <c r="N605"/>
  <c r="M605"/>
  <c r="L605"/>
  <c r="K605"/>
  <c r="J605"/>
  <c r="I605"/>
  <c r="H605"/>
  <c r="Q656"/>
  <c r="S656" s="1"/>
  <c r="N656"/>
  <c r="K656"/>
  <c r="H656"/>
  <c r="Q655"/>
  <c r="S655" s="1"/>
  <c r="N655"/>
  <c r="K655"/>
  <c r="H655"/>
  <c r="Q654"/>
  <c r="S654" s="1"/>
  <c r="S657" s="1"/>
  <c r="N654"/>
  <c r="N657" s="1"/>
  <c r="K654"/>
  <c r="K657" s="1"/>
  <c r="H654"/>
  <c r="H657" s="1"/>
  <c r="Q641"/>
  <c r="R641" s="1"/>
  <c r="R642" s="1"/>
  <c r="N641"/>
  <c r="N642" s="1"/>
  <c r="K641"/>
  <c r="K642" s="1"/>
  <c r="H641"/>
  <c r="H642" s="1"/>
  <c r="Q600"/>
  <c r="Q601" s="1"/>
  <c r="N600"/>
  <c r="N601" s="1"/>
  <c r="K600"/>
  <c r="K601" s="1"/>
  <c r="H600"/>
  <c r="H601" s="1"/>
  <c r="Q596"/>
  <c r="S596" s="1"/>
  <c r="S597" s="1"/>
  <c r="N596"/>
  <c r="N597" s="1"/>
  <c r="K596"/>
  <c r="K597" s="1"/>
  <c r="H596"/>
  <c r="H597" s="1"/>
  <c r="Q571"/>
  <c r="S571" s="1"/>
  <c r="N571"/>
  <c r="K571"/>
  <c r="H571"/>
  <c r="Q555"/>
  <c r="S555" s="1"/>
  <c r="N555"/>
  <c r="K555"/>
  <c r="H555"/>
  <c r="Q542"/>
  <c r="N542"/>
  <c r="K542"/>
  <c r="H542"/>
  <c r="I542" s="1"/>
  <c r="Q530"/>
  <c r="Q531" s="1"/>
  <c r="N530"/>
  <c r="N531" s="1"/>
  <c r="K530"/>
  <c r="K531" s="1"/>
  <c r="H530"/>
  <c r="I530" s="1"/>
  <c r="I531" s="1"/>
  <c r="Q490"/>
  <c r="Q491" s="1"/>
  <c r="N490"/>
  <c r="N491" s="1"/>
  <c r="K490"/>
  <c r="K491" s="1"/>
  <c r="H490"/>
  <c r="I490" s="1"/>
  <c r="I491" s="1"/>
  <c r="Q486"/>
  <c r="Q487" s="1"/>
  <c r="N486"/>
  <c r="N487" s="1"/>
  <c r="K486"/>
  <c r="K487" s="1"/>
  <c r="H486"/>
  <c r="I486" s="1"/>
  <c r="I487" s="1"/>
  <c r="Q477"/>
  <c r="N477"/>
  <c r="O477" s="1"/>
  <c r="K477"/>
  <c r="H477"/>
  <c r="N465"/>
  <c r="K465"/>
  <c r="H465"/>
  <c r="Q458"/>
  <c r="S458" s="1"/>
  <c r="S459" s="1"/>
  <c r="N458"/>
  <c r="N459" s="1"/>
  <c r="K458"/>
  <c r="K459" s="1"/>
  <c r="H458"/>
  <c r="H459" s="1"/>
  <c r="Q453"/>
  <c r="Q454" s="1"/>
  <c r="N453"/>
  <c r="N454" s="1"/>
  <c r="K453"/>
  <c r="K454" s="1"/>
  <c r="H453"/>
  <c r="J453" s="1"/>
  <c r="J454" s="1"/>
  <c r="N443"/>
  <c r="K443"/>
  <c r="H443"/>
  <c r="Q436"/>
  <c r="R436" s="1"/>
  <c r="R437" s="1"/>
  <c r="N436"/>
  <c r="N437" s="1"/>
  <c r="K436"/>
  <c r="K437" s="1"/>
  <c r="H436"/>
  <c r="H437" s="1"/>
  <c r="Q409"/>
  <c r="N409"/>
  <c r="O409" s="1"/>
  <c r="K409"/>
  <c r="H409"/>
  <c r="Q408"/>
  <c r="R408" s="1"/>
  <c r="N408"/>
  <c r="K408"/>
  <c r="H408"/>
  <c r="Q407"/>
  <c r="N407"/>
  <c r="O407" s="1"/>
  <c r="K407"/>
  <c r="H407"/>
  <c r="Q406"/>
  <c r="S406" s="1"/>
  <c r="N406"/>
  <c r="K406"/>
  <c r="H406"/>
  <c r="Q405"/>
  <c r="S405" s="1"/>
  <c r="N405"/>
  <c r="K405"/>
  <c r="H405"/>
  <c r="Q404"/>
  <c r="S404" s="1"/>
  <c r="N404"/>
  <c r="K404"/>
  <c r="H404"/>
  <c r="Q403"/>
  <c r="N403"/>
  <c r="O403" s="1"/>
  <c r="K403"/>
  <c r="H403"/>
  <c r="H411"/>
  <c r="Q398"/>
  <c r="Q399"/>
  <c r="N398"/>
  <c r="N399"/>
  <c r="K398"/>
  <c r="M398" s="1"/>
  <c r="M399" s="1"/>
  <c r="K399"/>
  <c r="H398"/>
  <c r="H399"/>
  <c r="N393"/>
  <c r="K393"/>
  <c r="H393"/>
  <c r="Q389"/>
  <c r="S389" s="1"/>
  <c r="N389"/>
  <c r="K389"/>
  <c r="H389"/>
  <c r="Q388"/>
  <c r="S388" s="1"/>
  <c r="S390" s="1"/>
  <c r="N388"/>
  <c r="N390" s="1"/>
  <c r="K388"/>
  <c r="K390" s="1"/>
  <c r="H388"/>
  <c r="H390" s="1"/>
  <c r="Q384"/>
  <c r="S384" s="1"/>
  <c r="N384"/>
  <c r="K384"/>
  <c r="H384"/>
  <c r="Q360"/>
  <c r="N360"/>
  <c r="K360"/>
  <c r="H360"/>
  <c r="I360" s="1"/>
  <c r="N356"/>
  <c r="K356"/>
  <c r="H356"/>
  <c r="Q344"/>
  <c r="N344"/>
  <c r="K344"/>
  <c r="L344" s="1"/>
  <c r="H344"/>
  <c r="N336"/>
  <c r="K336"/>
  <c r="H336"/>
  <c r="N332"/>
  <c r="K332"/>
  <c r="H332"/>
  <c r="Q309"/>
  <c r="R309" s="1"/>
  <c r="N309"/>
  <c r="K309"/>
  <c r="H309"/>
  <c r="Q308"/>
  <c r="R308" s="1"/>
  <c r="N308"/>
  <c r="K308"/>
  <c r="H308"/>
  <c r="Q307"/>
  <c r="S307" s="1"/>
  <c r="N307"/>
  <c r="K307"/>
  <c r="H307"/>
  <c r="Q306"/>
  <c r="S306" s="1"/>
  <c r="N306"/>
  <c r="K306"/>
  <c r="H306"/>
  <c r="Q305"/>
  <c r="S305" s="1"/>
  <c r="N305"/>
  <c r="K305"/>
  <c r="H305"/>
  <c r="Q304"/>
  <c r="S304" s="1"/>
  <c r="N304"/>
  <c r="K304"/>
  <c r="H304"/>
  <c r="Q303"/>
  <c r="S303" s="1"/>
  <c r="N303"/>
  <c r="K303"/>
  <c r="H303"/>
  <c r="Q302"/>
  <c r="S302" s="1"/>
  <c r="N302"/>
  <c r="K302"/>
  <c r="H302"/>
  <c r="H310" s="1"/>
  <c r="Q297"/>
  <c r="S297" s="1"/>
  <c r="N297"/>
  <c r="K297"/>
  <c r="H297"/>
  <c r="Q296"/>
  <c r="S296" s="1"/>
  <c r="S298" s="1"/>
  <c r="N296"/>
  <c r="N298" s="1"/>
  <c r="K296"/>
  <c r="K298" s="1"/>
  <c r="H296"/>
  <c r="H298" s="1"/>
  <c r="Q291"/>
  <c r="S291" s="1"/>
  <c r="N291"/>
  <c r="K291"/>
  <c r="H291"/>
  <c r="Q290"/>
  <c r="R290" s="1"/>
  <c r="R292" s="1"/>
  <c r="N290"/>
  <c r="N292" s="1"/>
  <c r="K290"/>
  <c r="K292" s="1"/>
  <c r="H290"/>
  <c r="H292" s="1"/>
  <c r="Q285"/>
  <c r="N285"/>
  <c r="O285" s="1"/>
  <c r="K285"/>
  <c r="H285"/>
  <c r="Q284"/>
  <c r="N284"/>
  <c r="K284"/>
  <c r="L284" s="1"/>
  <c r="H284"/>
  <c r="Q283"/>
  <c r="N283"/>
  <c r="K283"/>
  <c r="M283" s="1"/>
  <c r="H283"/>
  <c r="Q282"/>
  <c r="N282"/>
  <c r="K282"/>
  <c r="M282" s="1"/>
  <c r="H282"/>
  <c r="Q278"/>
  <c r="N278"/>
  <c r="K278"/>
  <c r="M278" s="1"/>
  <c r="H278"/>
  <c r="Q277"/>
  <c r="N277"/>
  <c r="K277"/>
  <c r="M277" s="1"/>
  <c r="H277"/>
  <c r="Q276"/>
  <c r="N276"/>
  <c r="K276"/>
  <c r="M276" s="1"/>
  <c r="H276"/>
  <c r="H279"/>
  <c r="Q271"/>
  <c r="S271" s="1"/>
  <c r="N271"/>
  <c r="K271"/>
  <c r="H271"/>
  <c r="Q270"/>
  <c r="S270" s="1"/>
  <c r="N270"/>
  <c r="K270"/>
  <c r="H270"/>
  <c r="Q269"/>
  <c r="S269" s="1"/>
  <c r="N269"/>
  <c r="K269"/>
  <c r="H269"/>
  <c r="Q268"/>
  <c r="S268" s="1"/>
  <c r="N268"/>
  <c r="K268"/>
  <c r="H268"/>
  <c r="H272" s="1"/>
  <c r="Q263"/>
  <c r="R263" s="1"/>
  <c r="N263"/>
  <c r="K263"/>
  <c r="H263"/>
  <c r="Q262"/>
  <c r="R262" s="1"/>
  <c r="R264" s="1"/>
  <c r="N262"/>
  <c r="N264" s="1"/>
  <c r="K262"/>
  <c r="K264" s="1"/>
  <c r="H262"/>
  <c r="H264" s="1"/>
  <c r="Q258"/>
  <c r="R258" s="1"/>
  <c r="N258"/>
  <c r="K258"/>
  <c r="H258"/>
  <c r="Q257"/>
  <c r="R257" s="1"/>
  <c r="N257"/>
  <c r="K257"/>
  <c r="H257"/>
  <c r="Q256"/>
  <c r="R256" s="1"/>
  <c r="N256"/>
  <c r="K256"/>
  <c r="H256"/>
  <c r="Q255"/>
  <c r="N255"/>
  <c r="O255" s="1"/>
  <c r="K255"/>
  <c r="H255"/>
  <c r="Q254"/>
  <c r="S254" s="1"/>
  <c r="N254"/>
  <c r="K254"/>
  <c r="H254"/>
  <c r="Q253"/>
  <c r="S253" s="1"/>
  <c r="N253"/>
  <c r="K253"/>
  <c r="H253"/>
  <c r="Q252"/>
  <c r="S252" s="1"/>
  <c r="N252"/>
  <c r="K252"/>
  <c r="H252"/>
  <c r="H259"/>
  <c r="Q248"/>
  <c r="S248" s="1"/>
  <c r="N248"/>
  <c r="K248"/>
  <c r="H248"/>
  <c r="Q247"/>
  <c r="S247" s="1"/>
  <c r="N247"/>
  <c r="K247"/>
  <c r="H247"/>
  <c r="Q246"/>
  <c r="N246"/>
  <c r="K246"/>
  <c r="L246" s="1"/>
  <c r="H246"/>
  <c r="Q245"/>
  <c r="N245"/>
  <c r="K245"/>
  <c r="H245"/>
  <c r="I245" s="1"/>
  <c r="I249" s="1"/>
  <c r="Q244"/>
  <c r="R244" s="1"/>
  <c r="N244"/>
  <c r="K244"/>
  <c r="H244"/>
  <c r="Q243"/>
  <c r="R243" s="1"/>
  <c r="N243"/>
  <c r="K243"/>
  <c r="H243"/>
  <c r="H249" s="1"/>
  <c r="Q239"/>
  <c r="S239" s="1"/>
  <c r="N239"/>
  <c r="K239"/>
  <c r="H239"/>
  <c r="Q238"/>
  <c r="S238" s="1"/>
  <c r="S240" s="1"/>
  <c r="N238"/>
  <c r="N240" s="1"/>
  <c r="K238"/>
  <c r="K240" s="1"/>
  <c r="H238"/>
  <c r="H240" s="1"/>
  <c r="Q234"/>
  <c r="S234" s="1"/>
  <c r="N234"/>
  <c r="K234"/>
  <c r="H234"/>
  <c r="Q230"/>
  <c r="S230" s="1"/>
  <c r="N230"/>
  <c r="K230"/>
  <c r="H230"/>
  <c r="Q229"/>
  <c r="S229" s="1"/>
  <c r="N229"/>
  <c r="K229"/>
  <c r="H229"/>
  <c r="Q228"/>
  <c r="R228" s="1"/>
  <c r="N228"/>
  <c r="N231" s="1"/>
  <c r="K228"/>
  <c r="K231" s="1"/>
  <c r="H228"/>
  <c r="H231" s="1"/>
  <c r="Q224"/>
  <c r="R224" s="1"/>
  <c r="N224"/>
  <c r="K224"/>
  <c r="H224"/>
  <c r="Q220"/>
  <c r="R220" s="1"/>
  <c r="N220"/>
  <c r="K220"/>
  <c r="H220"/>
  <c r="Q219"/>
  <c r="R219" s="1"/>
  <c r="N219"/>
  <c r="K219"/>
  <c r="H219"/>
  <c r="Q218"/>
  <c r="R218" s="1"/>
  <c r="N218"/>
  <c r="K218"/>
  <c r="H218"/>
  <c r="Q217"/>
  <c r="R217" s="1"/>
  <c r="N217"/>
  <c r="K217"/>
  <c r="H217"/>
  <c r="Q216"/>
  <c r="R216" s="1"/>
  <c r="N216"/>
  <c r="K216"/>
  <c r="H216"/>
  <c r="Q215"/>
  <c r="R215" s="1"/>
  <c r="N215"/>
  <c r="K215"/>
  <c r="H215"/>
  <c r="Q214"/>
  <c r="R214" s="1"/>
  <c r="N214"/>
  <c r="K214"/>
  <c r="H214"/>
  <c r="Q213"/>
  <c r="R213" s="1"/>
  <c r="N213"/>
  <c r="K213"/>
  <c r="H213"/>
  <c r="Q212"/>
  <c r="R212" s="1"/>
  <c r="N212"/>
  <c r="K212"/>
  <c r="H212"/>
  <c r="Q211"/>
  <c r="S211" s="1"/>
  <c r="N211"/>
  <c r="K211"/>
  <c r="H211"/>
  <c r="Q210"/>
  <c r="S210" s="1"/>
  <c r="N210"/>
  <c r="K210"/>
  <c r="H210"/>
  <c r="Q209"/>
  <c r="S209" s="1"/>
  <c r="N209"/>
  <c r="K209"/>
  <c r="H209"/>
  <c r="H221"/>
  <c r="Q205"/>
  <c r="N205"/>
  <c r="K205"/>
  <c r="M205" s="1"/>
  <c r="M206" s="1"/>
  <c r="H205"/>
  <c r="Q204"/>
  <c r="N204"/>
  <c r="K204"/>
  <c r="H204"/>
  <c r="J204" s="1"/>
  <c r="J206" s="1"/>
  <c r="Q203"/>
  <c r="S203" s="1"/>
  <c r="S206" s="1"/>
  <c r="Q206"/>
  <c r="N203"/>
  <c r="N206"/>
  <c r="K203"/>
  <c r="K206"/>
  <c r="H203"/>
  <c r="H206"/>
  <c r="Q199"/>
  <c r="N199"/>
  <c r="K199"/>
  <c r="M199" s="1"/>
  <c r="M200" s="1"/>
  <c r="H199"/>
  <c r="Q198"/>
  <c r="S198" s="1"/>
  <c r="S200" s="1"/>
  <c r="Q200"/>
  <c r="N198"/>
  <c r="N200"/>
  <c r="K198"/>
  <c r="K200"/>
  <c r="H198"/>
  <c r="H200"/>
  <c r="Q185"/>
  <c r="S185" s="1"/>
  <c r="N185"/>
  <c r="K185"/>
  <c r="H185"/>
  <c r="Q181"/>
  <c r="S181" s="1"/>
  <c r="N181"/>
  <c r="K181"/>
  <c r="H181"/>
  <c r="Q180"/>
  <c r="S180" s="1"/>
  <c r="N180"/>
  <c r="K180"/>
  <c r="H180"/>
  <c r="Q179"/>
  <c r="S179" s="1"/>
  <c r="S182" s="1"/>
  <c r="Q182"/>
  <c r="N179"/>
  <c r="N182"/>
  <c r="K179"/>
  <c r="K182"/>
  <c r="H179"/>
  <c r="H182"/>
  <c r="Q175"/>
  <c r="N175"/>
  <c r="K175"/>
  <c r="H175"/>
  <c r="I175" s="1"/>
  <c r="Q167"/>
  <c r="N167"/>
  <c r="K167"/>
  <c r="L167" s="1"/>
  <c r="L168" s="1"/>
  <c r="H167"/>
  <c r="Q166"/>
  <c r="Q168"/>
  <c r="N166"/>
  <c r="N168"/>
  <c r="K166"/>
  <c r="K168"/>
  <c r="H166"/>
  <c r="I166" s="1"/>
  <c r="I168" s="1"/>
  <c r="H168"/>
  <c r="Q143"/>
  <c r="Q144"/>
  <c r="N143"/>
  <c r="N144"/>
  <c r="K143"/>
  <c r="L143" s="1"/>
  <c r="L144" s="1"/>
  <c r="K144"/>
  <c r="H143"/>
  <c r="H144"/>
  <c r="Q139"/>
  <c r="Q140"/>
  <c r="N139"/>
  <c r="N140"/>
  <c r="Q135"/>
  <c r="R135" s="1"/>
  <c r="N135"/>
  <c r="K135"/>
  <c r="H135"/>
  <c r="Q131"/>
  <c r="R131" s="1"/>
  <c r="N131"/>
  <c r="K131"/>
  <c r="H131"/>
  <c r="Q122"/>
  <c r="S122" s="1"/>
  <c r="S124" s="1"/>
  <c r="Q124"/>
  <c r="N122"/>
  <c r="N124"/>
  <c r="K122"/>
  <c r="K124"/>
  <c r="H122"/>
  <c r="H124"/>
  <c r="Q118"/>
  <c r="N118"/>
  <c r="K118"/>
  <c r="H118"/>
  <c r="J118" s="1"/>
  <c r="J119" s="1"/>
  <c r="Q117"/>
  <c r="S117" s="1"/>
  <c r="S119" s="1"/>
  <c r="Q119"/>
  <c r="N117"/>
  <c r="N119"/>
  <c r="K117"/>
  <c r="K119"/>
  <c r="H117"/>
  <c r="H119"/>
  <c r="Q113"/>
  <c r="S113" s="1"/>
  <c r="Q114"/>
  <c r="N113"/>
  <c r="K113"/>
  <c r="K114" s="1"/>
  <c r="H113"/>
  <c r="N77"/>
  <c r="K77"/>
  <c r="H77"/>
  <c r="H78"/>
  <c r="Q73"/>
  <c r="R73" s="1"/>
  <c r="N73"/>
  <c r="K73"/>
  <c r="H73"/>
  <c r="Q72"/>
  <c r="R72" s="1"/>
  <c r="N72"/>
  <c r="K72"/>
  <c r="H72"/>
  <c r="Q71"/>
  <c r="S71" s="1"/>
  <c r="N71"/>
  <c r="K71"/>
  <c r="H71"/>
  <c r="Q70"/>
  <c r="S70" s="1"/>
  <c r="Q74"/>
  <c r="N70"/>
  <c r="K70"/>
  <c r="H70"/>
  <c r="Q66"/>
  <c r="N66"/>
  <c r="K66"/>
  <c r="H66"/>
  <c r="I66" s="1"/>
  <c r="I67" s="1"/>
  <c r="Q65"/>
  <c r="S65" s="1"/>
  <c r="N65"/>
  <c r="K65"/>
  <c r="H65"/>
  <c r="H67"/>
  <c r="Q57"/>
  <c r="N57"/>
  <c r="K57"/>
  <c r="H57"/>
  <c r="Q49"/>
  <c r="R49" s="1"/>
  <c r="N49"/>
  <c r="N50" s="1"/>
  <c r="K49"/>
  <c r="K50" s="1"/>
  <c r="H49"/>
  <c r="Q31"/>
  <c r="N31"/>
  <c r="K31"/>
  <c r="H31"/>
  <c r="J31" s="1"/>
  <c r="J32" s="1"/>
  <c r="Q30"/>
  <c r="S30" s="1"/>
  <c r="S32" s="1"/>
  <c r="Q32"/>
  <c r="N30"/>
  <c r="N32"/>
  <c r="K30"/>
  <c r="K32"/>
  <c r="H30"/>
  <c r="H32"/>
  <c r="Q26"/>
  <c r="S26"/>
  <c r="S27" s="1"/>
  <c r="N26"/>
  <c r="N27" s="1"/>
  <c r="K26"/>
  <c r="H26"/>
  <c r="H27"/>
  <c r="Q22"/>
  <c r="N22"/>
  <c r="K22"/>
  <c r="H22"/>
  <c r="I22" s="1"/>
  <c r="I23" s="1"/>
  <c r="Q21"/>
  <c r="R21"/>
  <c r="R23" s="1"/>
  <c r="N21"/>
  <c r="N23" s="1"/>
  <c r="K21"/>
  <c r="K23" s="1"/>
  <c r="H21"/>
  <c r="H23" s="1"/>
  <c r="F198" i="45"/>
  <c r="E198"/>
  <c r="E199"/>
  <c r="D198"/>
  <c r="C198"/>
  <c r="C199" s="1"/>
  <c r="K196"/>
  <c r="M196" s="1"/>
  <c r="H196"/>
  <c r="I196" s="1"/>
  <c r="G196"/>
  <c r="L196"/>
  <c r="K195"/>
  <c r="M195" s="1"/>
  <c r="H195"/>
  <c r="I195" s="1"/>
  <c r="G195"/>
  <c r="L195" s="1"/>
  <c r="K194"/>
  <c r="M194" s="1"/>
  <c r="H194"/>
  <c r="I194" s="1"/>
  <c r="N194" s="1"/>
  <c r="G194"/>
  <c r="L194"/>
  <c r="K193"/>
  <c r="M193"/>
  <c r="H193"/>
  <c r="I193"/>
  <c r="N193" s="1"/>
  <c r="G193"/>
  <c r="L193" s="1"/>
  <c r="K192"/>
  <c r="M192"/>
  <c r="H192"/>
  <c r="I192"/>
  <c r="N192" s="1"/>
  <c r="G192"/>
  <c r="L192" s="1"/>
  <c r="Q192" s="1"/>
  <c r="K191"/>
  <c r="M191"/>
  <c r="H191"/>
  <c r="I191"/>
  <c r="N191" s="1"/>
  <c r="G191"/>
  <c r="L191" s="1"/>
  <c r="K190"/>
  <c r="M190"/>
  <c r="H190"/>
  <c r="I190"/>
  <c r="N190" s="1"/>
  <c r="G190"/>
  <c r="L190" s="1"/>
  <c r="Q190" s="1"/>
  <c r="K189"/>
  <c r="M189"/>
  <c r="H189"/>
  <c r="I189"/>
  <c r="N189" s="1"/>
  <c r="G189"/>
  <c r="L189" s="1"/>
  <c r="K188"/>
  <c r="M188"/>
  <c r="H188"/>
  <c r="I188"/>
  <c r="N188" s="1"/>
  <c r="G188"/>
  <c r="L188" s="1"/>
  <c r="Q188" s="1"/>
  <c r="K187"/>
  <c r="M187"/>
  <c r="H187"/>
  <c r="I187"/>
  <c r="N187" s="1"/>
  <c r="G187"/>
  <c r="L187" s="1"/>
  <c r="K186"/>
  <c r="M186"/>
  <c r="H186"/>
  <c r="I186"/>
  <c r="N186" s="1"/>
  <c r="G186"/>
  <c r="L186" s="1"/>
  <c r="Q186" s="1"/>
  <c r="K185"/>
  <c r="M185"/>
  <c r="H185"/>
  <c r="I185"/>
  <c r="N185" s="1"/>
  <c r="G185"/>
  <c r="L185" s="1"/>
  <c r="K184"/>
  <c r="M184"/>
  <c r="H184"/>
  <c r="I184"/>
  <c r="N184" s="1"/>
  <c r="G184"/>
  <c r="L184" s="1"/>
  <c r="Q184" s="1"/>
  <c r="K183"/>
  <c r="J183"/>
  <c r="M183" s="1"/>
  <c r="H183"/>
  <c r="I183" s="1"/>
  <c r="G183"/>
  <c r="K182"/>
  <c r="M182"/>
  <c r="H182"/>
  <c r="I182"/>
  <c r="N182" s="1"/>
  <c r="G182"/>
  <c r="L182" s="1"/>
  <c r="K181"/>
  <c r="M181"/>
  <c r="H181"/>
  <c r="I181"/>
  <c r="G181"/>
  <c r="L181"/>
  <c r="K180"/>
  <c r="M180"/>
  <c r="H180"/>
  <c r="I180"/>
  <c r="N180" s="1"/>
  <c r="G180"/>
  <c r="L180" s="1"/>
  <c r="K179"/>
  <c r="M179" s="1"/>
  <c r="H179"/>
  <c r="I179" s="1"/>
  <c r="G179"/>
  <c r="L179" s="1"/>
  <c r="K178"/>
  <c r="M178" s="1"/>
  <c r="H178"/>
  <c r="I178" s="1"/>
  <c r="G178"/>
  <c r="L178"/>
  <c r="K177"/>
  <c r="M177" s="1"/>
  <c r="H177"/>
  <c r="I177" s="1"/>
  <c r="G177"/>
  <c r="L177" s="1"/>
  <c r="K176"/>
  <c r="M176" s="1"/>
  <c r="H176"/>
  <c r="I176" s="1"/>
  <c r="G176"/>
  <c r="L176" s="1"/>
  <c r="K175"/>
  <c r="M175" s="1"/>
  <c r="H175"/>
  <c r="I175" s="1"/>
  <c r="G175"/>
  <c r="L175" s="1"/>
  <c r="K174"/>
  <c r="M174" s="1"/>
  <c r="H174"/>
  <c r="I174" s="1"/>
  <c r="G174"/>
  <c r="L174" s="1"/>
  <c r="K173"/>
  <c r="M173" s="1"/>
  <c r="H173"/>
  <c r="I173" s="1"/>
  <c r="G173"/>
  <c r="L173" s="1"/>
  <c r="K172"/>
  <c r="M172" s="1"/>
  <c r="H172"/>
  <c r="I172" s="1"/>
  <c r="G172"/>
  <c r="L172" s="1"/>
  <c r="K171"/>
  <c r="M171" s="1"/>
  <c r="H171"/>
  <c r="I171" s="1"/>
  <c r="G171"/>
  <c r="L171" s="1"/>
  <c r="K170"/>
  <c r="M170" s="1"/>
  <c r="H170"/>
  <c r="I170" s="1"/>
  <c r="G170"/>
  <c r="L170" s="1"/>
  <c r="K169"/>
  <c r="M169" s="1"/>
  <c r="H169"/>
  <c r="I169" s="1"/>
  <c r="G169"/>
  <c r="L169" s="1"/>
  <c r="K168"/>
  <c r="M168" s="1"/>
  <c r="H168"/>
  <c r="I168" s="1"/>
  <c r="N168" s="1"/>
  <c r="G168"/>
  <c r="L168"/>
  <c r="K167"/>
  <c r="M167"/>
  <c r="H167"/>
  <c r="I167"/>
  <c r="G167"/>
  <c r="L167"/>
  <c r="K166"/>
  <c r="M166"/>
  <c r="H166"/>
  <c r="I166"/>
  <c r="N166" s="1"/>
  <c r="G166"/>
  <c r="L166" s="1"/>
  <c r="K165"/>
  <c r="M165" s="1"/>
  <c r="I165"/>
  <c r="H165"/>
  <c r="G165"/>
  <c r="L165" s="1"/>
  <c r="K164"/>
  <c r="M164" s="1"/>
  <c r="I164"/>
  <c r="H164"/>
  <c r="G164"/>
  <c r="L164" s="1"/>
  <c r="K163"/>
  <c r="M163" s="1"/>
  <c r="I163"/>
  <c r="H163"/>
  <c r="G163"/>
  <c r="L163" s="1"/>
  <c r="K162"/>
  <c r="M162" s="1"/>
  <c r="I162"/>
  <c r="H162"/>
  <c r="G162"/>
  <c r="L162" s="1"/>
  <c r="K161"/>
  <c r="M161" s="1"/>
  <c r="H161"/>
  <c r="I161" s="1"/>
  <c r="G161"/>
  <c r="L161" s="1"/>
  <c r="K160"/>
  <c r="M160" s="1"/>
  <c r="H160"/>
  <c r="I160" s="1"/>
  <c r="N160" s="1"/>
  <c r="G160"/>
  <c r="L160"/>
  <c r="K159"/>
  <c r="M159"/>
  <c r="H159"/>
  <c r="I159"/>
  <c r="G159"/>
  <c r="L159"/>
  <c r="K158"/>
  <c r="M158"/>
  <c r="H158"/>
  <c r="I158"/>
  <c r="N158" s="1"/>
  <c r="G158"/>
  <c r="L158" s="1"/>
  <c r="K157"/>
  <c r="M157" s="1"/>
  <c r="H157"/>
  <c r="I157" s="1"/>
  <c r="G157"/>
  <c r="L157" s="1"/>
  <c r="K156"/>
  <c r="M156" s="1"/>
  <c r="H156"/>
  <c r="I156" s="1"/>
  <c r="N156" s="1"/>
  <c r="G156"/>
  <c r="L156"/>
  <c r="K155"/>
  <c r="M155"/>
  <c r="H155"/>
  <c r="I155"/>
  <c r="G155"/>
  <c r="L155"/>
  <c r="K154"/>
  <c r="L154"/>
  <c r="H154"/>
  <c r="I154" s="1"/>
  <c r="K153"/>
  <c r="M153"/>
  <c r="H153"/>
  <c r="I153"/>
  <c r="N153" s="1"/>
  <c r="G153"/>
  <c r="L153" s="1"/>
  <c r="Q153" s="1"/>
  <c r="K152"/>
  <c r="M152"/>
  <c r="H152"/>
  <c r="I152"/>
  <c r="G152"/>
  <c r="L152"/>
  <c r="K151"/>
  <c r="M151"/>
  <c r="H151"/>
  <c r="I151"/>
  <c r="N151" s="1"/>
  <c r="G151"/>
  <c r="L151" s="1"/>
  <c r="K150"/>
  <c r="M150" s="1"/>
  <c r="H150"/>
  <c r="I150" s="1"/>
  <c r="G150"/>
  <c r="L150" s="1"/>
  <c r="K149"/>
  <c r="M149" s="1"/>
  <c r="H149"/>
  <c r="I149" s="1"/>
  <c r="N149" s="1"/>
  <c r="G149"/>
  <c r="L149"/>
  <c r="Q149" s="1"/>
  <c r="K148"/>
  <c r="M148" s="1"/>
  <c r="H148"/>
  <c r="I148" s="1"/>
  <c r="G148"/>
  <c r="L148" s="1"/>
  <c r="K147"/>
  <c r="M147" s="1"/>
  <c r="H147"/>
  <c r="I147" s="1"/>
  <c r="G147"/>
  <c r="L147"/>
  <c r="K146"/>
  <c r="M146"/>
  <c r="H146"/>
  <c r="I146" s="1"/>
  <c r="G146"/>
  <c r="L146"/>
  <c r="K145"/>
  <c r="M145"/>
  <c r="H145"/>
  <c r="I145" s="1"/>
  <c r="G145"/>
  <c r="L145"/>
  <c r="K144"/>
  <c r="M144"/>
  <c r="H144"/>
  <c r="I144" s="1"/>
  <c r="G144"/>
  <c r="L144"/>
  <c r="K143"/>
  <c r="M143"/>
  <c r="H143"/>
  <c r="I143" s="1"/>
  <c r="G143"/>
  <c r="L143"/>
  <c r="K142"/>
  <c r="M142"/>
  <c r="H142"/>
  <c r="I142" s="1"/>
  <c r="G142"/>
  <c r="L142"/>
  <c r="K141"/>
  <c r="M141"/>
  <c r="H141"/>
  <c r="I141"/>
  <c r="G141"/>
  <c r="L141"/>
  <c r="K140"/>
  <c r="M140"/>
  <c r="H140"/>
  <c r="I140"/>
  <c r="N140" s="1"/>
  <c r="G140"/>
  <c r="L140" s="1"/>
  <c r="K139"/>
  <c r="M139" s="1"/>
  <c r="H139"/>
  <c r="I139" s="1"/>
  <c r="G139"/>
  <c r="L139" s="1"/>
  <c r="K138"/>
  <c r="M138" s="1"/>
  <c r="H138"/>
  <c r="I138" s="1"/>
  <c r="N138" s="1"/>
  <c r="G138"/>
  <c r="L138"/>
  <c r="K137"/>
  <c r="M137"/>
  <c r="H137"/>
  <c r="I137"/>
  <c r="G137"/>
  <c r="L137"/>
  <c r="K136"/>
  <c r="M136"/>
  <c r="H136"/>
  <c r="I136"/>
  <c r="N136" s="1"/>
  <c r="G136"/>
  <c r="L136" s="1"/>
  <c r="K135"/>
  <c r="M135" s="1"/>
  <c r="H135"/>
  <c r="I135" s="1"/>
  <c r="G135"/>
  <c r="L135" s="1"/>
  <c r="K134"/>
  <c r="M134" s="1"/>
  <c r="H134"/>
  <c r="I134" s="1"/>
  <c r="N134" s="1"/>
  <c r="G134"/>
  <c r="L134"/>
  <c r="T133"/>
  <c r="K133"/>
  <c r="M133" s="1"/>
  <c r="H133"/>
  <c r="I133" s="1"/>
  <c r="G133"/>
  <c r="L133" s="1"/>
  <c r="K132"/>
  <c r="M132" s="1"/>
  <c r="H132"/>
  <c r="I132" s="1"/>
  <c r="N132" s="1"/>
  <c r="G132"/>
  <c r="L132"/>
  <c r="K131"/>
  <c r="M131"/>
  <c r="H131"/>
  <c r="I131"/>
  <c r="G131"/>
  <c r="L131"/>
  <c r="K130"/>
  <c r="M130"/>
  <c r="H130"/>
  <c r="I130"/>
  <c r="N130" s="1"/>
  <c r="G130"/>
  <c r="L130" s="1"/>
  <c r="M123"/>
  <c r="H123"/>
  <c r="I123" s="1"/>
  <c r="N123" s="1"/>
  <c r="G123"/>
  <c r="L123"/>
  <c r="Q123" s="1"/>
  <c r="M122"/>
  <c r="H122"/>
  <c r="I122"/>
  <c r="N122" s="1"/>
  <c r="G122"/>
  <c r="L122" s="1"/>
  <c r="J115"/>
  <c r="D115"/>
  <c r="C115"/>
  <c r="C118" s="1"/>
  <c r="M114"/>
  <c r="H114"/>
  <c r="I114" s="1"/>
  <c r="N114" s="1"/>
  <c r="G114"/>
  <c r="L114" s="1"/>
  <c r="M113"/>
  <c r="H113"/>
  <c r="I113"/>
  <c r="N113" s="1"/>
  <c r="G113"/>
  <c r="L113" s="1"/>
  <c r="M112"/>
  <c r="H112"/>
  <c r="I112" s="1"/>
  <c r="N112" s="1"/>
  <c r="G112"/>
  <c r="L112" s="1"/>
  <c r="M111"/>
  <c r="H111"/>
  <c r="I111"/>
  <c r="N111" s="1"/>
  <c r="G111"/>
  <c r="L111" s="1"/>
  <c r="O111" s="1"/>
  <c r="P111" s="1"/>
  <c r="M110"/>
  <c r="H110"/>
  <c r="I110" s="1"/>
  <c r="N110" s="1"/>
  <c r="G110"/>
  <c r="L110" s="1"/>
  <c r="M109"/>
  <c r="H109"/>
  <c r="I109"/>
  <c r="N109" s="1"/>
  <c r="G109"/>
  <c r="L109" s="1"/>
  <c r="M108"/>
  <c r="H108"/>
  <c r="I108" s="1"/>
  <c r="N108" s="1"/>
  <c r="G108"/>
  <c r="L108" s="1"/>
  <c r="M107"/>
  <c r="H107"/>
  <c r="I107"/>
  <c r="N107" s="1"/>
  <c r="G107"/>
  <c r="L107" s="1"/>
  <c r="O107" s="1"/>
  <c r="P107" s="1"/>
  <c r="M106"/>
  <c r="H106"/>
  <c r="I106"/>
  <c r="N106" s="1"/>
  <c r="G106"/>
  <c r="L106" s="1"/>
  <c r="M105"/>
  <c r="H105"/>
  <c r="I105"/>
  <c r="N105" s="1"/>
  <c r="G105"/>
  <c r="L105" s="1"/>
  <c r="M104"/>
  <c r="H104"/>
  <c r="I104" s="1"/>
  <c r="N104" s="1"/>
  <c r="G104"/>
  <c r="L104" s="1"/>
  <c r="M103"/>
  <c r="H103"/>
  <c r="I103"/>
  <c r="N103" s="1"/>
  <c r="G103"/>
  <c r="L103" s="1"/>
  <c r="M102"/>
  <c r="H102"/>
  <c r="I102" s="1"/>
  <c r="N102" s="1"/>
  <c r="G102"/>
  <c r="L102"/>
  <c r="M101"/>
  <c r="H101"/>
  <c r="I101" s="1"/>
  <c r="N101" s="1"/>
  <c r="G101"/>
  <c r="L101"/>
  <c r="Q101" s="1"/>
  <c r="M100"/>
  <c r="H100"/>
  <c r="I100" s="1"/>
  <c r="N100" s="1"/>
  <c r="G100"/>
  <c r="L100" s="1"/>
  <c r="M99"/>
  <c r="H99"/>
  <c r="I99"/>
  <c r="N99" s="1"/>
  <c r="G99"/>
  <c r="L99" s="1"/>
  <c r="Q99" s="1"/>
  <c r="M98"/>
  <c r="G98"/>
  <c r="L98" s="1"/>
  <c r="F98"/>
  <c r="H98" s="1"/>
  <c r="I98" s="1"/>
  <c r="N98" s="1"/>
  <c r="M97"/>
  <c r="H97"/>
  <c r="I97" s="1"/>
  <c r="N97" s="1"/>
  <c r="G97"/>
  <c r="L97" s="1"/>
  <c r="Q97" s="1"/>
  <c r="M96"/>
  <c r="H96"/>
  <c r="I96" s="1"/>
  <c r="N96" s="1"/>
  <c r="G96"/>
  <c r="L96"/>
  <c r="M95"/>
  <c r="H95"/>
  <c r="I95"/>
  <c r="N95" s="1"/>
  <c r="G95"/>
  <c r="L95"/>
  <c r="Q95" s="1"/>
  <c r="M94"/>
  <c r="H94"/>
  <c r="I94"/>
  <c r="N94" s="1"/>
  <c r="G94"/>
  <c r="L94" s="1"/>
  <c r="M93"/>
  <c r="H93"/>
  <c r="I93" s="1"/>
  <c r="N93" s="1"/>
  <c r="G93"/>
  <c r="L93" s="1"/>
  <c r="Q93" s="1"/>
  <c r="M92"/>
  <c r="H92"/>
  <c r="I92" s="1"/>
  <c r="N92" s="1"/>
  <c r="G92"/>
  <c r="L92"/>
  <c r="M91"/>
  <c r="H91"/>
  <c r="I91"/>
  <c r="N91" s="1"/>
  <c r="G91"/>
  <c r="L91"/>
  <c r="Q91" s="1"/>
  <c r="M90"/>
  <c r="H90"/>
  <c r="I90"/>
  <c r="N90" s="1"/>
  <c r="G90"/>
  <c r="L90" s="1"/>
  <c r="M89"/>
  <c r="H89"/>
  <c r="I89" s="1"/>
  <c r="N89" s="1"/>
  <c r="G89"/>
  <c r="L89" s="1"/>
  <c r="Q89" s="1"/>
  <c r="M88"/>
  <c r="H88"/>
  <c r="I88" s="1"/>
  <c r="N88" s="1"/>
  <c r="G88"/>
  <c r="L88"/>
  <c r="M87"/>
  <c r="H87"/>
  <c r="I87"/>
  <c r="N87" s="1"/>
  <c r="G87"/>
  <c r="L87"/>
  <c r="Q87" s="1"/>
  <c r="M86"/>
  <c r="H86"/>
  <c r="I86"/>
  <c r="N86" s="1"/>
  <c r="G86"/>
  <c r="L86" s="1"/>
  <c r="M85"/>
  <c r="H85"/>
  <c r="I85" s="1"/>
  <c r="N85" s="1"/>
  <c r="G85"/>
  <c r="L85" s="1"/>
  <c r="Q85" s="1"/>
  <c r="M84"/>
  <c r="H84"/>
  <c r="I84" s="1"/>
  <c r="N84" s="1"/>
  <c r="G84"/>
  <c r="L84"/>
  <c r="M83"/>
  <c r="H83"/>
  <c r="I83"/>
  <c r="N83" s="1"/>
  <c r="G83"/>
  <c r="L83"/>
  <c r="M82"/>
  <c r="H82"/>
  <c r="I82" s="1"/>
  <c r="N82" s="1"/>
  <c r="G82"/>
  <c r="L82"/>
  <c r="M81"/>
  <c r="H81"/>
  <c r="I81" s="1"/>
  <c r="N81" s="1"/>
  <c r="G81"/>
  <c r="L81"/>
  <c r="M80"/>
  <c r="H80"/>
  <c r="I80" s="1"/>
  <c r="N80" s="1"/>
  <c r="G80"/>
  <c r="L80"/>
  <c r="M79"/>
  <c r="H79"/>
  <c r="I79" s="1"/>
  <c r="N79" s="1"/>
  <c r="G79"/>
  <c r="L79"/>
  <c r="M78"/>
  <c r="H78"/>
  <c r="I78" s="1"/>
  <c r="N78" s="1"/>
  <c r="G78"/>
  <c r="L78"/>
  <c r="M77"/>
  <c r="H77"/>
  <c r="I77" s="1"/>
  <c r="N77" s="1"/>
  <c r="G77"/>
  <c r="L77"/>
  <c r="M76"/>
  <c r="H76"/>
  <c r="I76" s="1"/>
  <c r="N76" s="1"/>
  <c r="G76"/>
  <c r="L76"/>
  <c r="M75"/>
  <c r="H75"/>
  <c r="I75" s="1"/>
  <c r="N75" s="1"/>
  <c r="G75"/>
  <c r="L75"/>
  <c r="M74"/>
  <c r="H74"/>
  <c r="I74" s="1"/>
  <c r="N74" s="1"/>
  <c r="G74"/>
  <c r="L74"/>
  <c r="Q74" s="1"/>
  <c r="M73"/>
  <c r="H73"/>
  <c r="I73"/>
  <c r="N73" s="1"/>
  <c r="G73"/>
  <c r="L73" s="1"/>
  <c r="M72"/>
  <c r="H72"/>
  <c r="I72"/>
  <c r="N72" s="1"/>
  <c r="G72"/>
  <c r="L72" s="1"/>
  <c r="Q72" s="1"/>
  <c r="M71"/>
  <c r="G71"/>
  <c r="L71" s="1"/>
  <c r="O71" s="1"/>
  <c r="P71" s="1"/>
  <c r="F71"/>
  <c r="E71"/>
  <c r="H71"/>
  <c r="I71" s="1"/>
  <c r="N71" s="1"/>
  <c r="M70"/>
  <c r="G70"/>
  <c r="L70" s="1"/>
  <c r="F70"/>
  <c r="F115" s="1"/>
  <c r="E70"/>
  <c r="E115" s="1"/>
  <c r="M69"/>
  <c r="H69"/>
  <c r="I69"/>
  <c r="N69" s="1"/>
  <c r="G69"/>
  <c r="L69" s="1"/>
  <c r="M68"/>
  <c r="H68"/>
  <c r="I68"/>
  <c r="N68" s="1"/>
  <c r="G68"/>
  <c r="L68" s="1"/>
  <c r="M67"/>
  <c r="H67"/>
  <c r="I67" s="1"/>
  <c r="N67" s="1"/>
  <c r="G67"/>
  <c r="L67"/>
  <c r="O67" s="1"/>
  <c r="P67" s="1"/>
  <c r="M66"/>
  <c r="H66"/>
  <c r="I66" s="1"/>
  <c r="N66" s="1"/>
  <c r="G66"/>
  <c r="L66"/>
  <c r="Q66" s="1"/>
  <c r="M65"/>
  <c r="H65"/>
  <c r="I65"/>
  <c r="N65" s="1"/>
  <c r="G65"/>
  <c r="L65" s="1"/>
  <c r="O65" s="1"/>
  <c r="P65" s="1"/>
  <c r="M64"/>
  <c r="H64"/>
  <c r="I64"/>
  <c r="N64" s="1"/>
  <c r="G64"/>
  <c r="L64" s="1"/>
  <c r="Q64" s="1"/>
  <c r="M63"/>
  <c r="H63"/>
  <c r="I63" s="1"/>
  <c r="N63" s="1"/>
  <c r="G63"/>
  <c r="L63"/>
  <c r="O63" s="1"/>
  <c r="P63" s="1"/>
  <c r="M62"/>
  <c r="H62"/>
  <c r="I62" s="1"/>
  <c r="N62" s="1"/>
  <c r="G62"/>
  <c r="L62"/>
  <c r="Q62" s="1"/>
  <c r="M61"/>
  <c r="H61"/>
  <c r="I61"/>
  <c r="N61" s="1"/>
  <c r="G61"/>
  <c r="L61" s="1"/>
  <c r="O61" s="1"/>
  <c r="P61" s="1"/>
  <c r="M60"/>
  <c r="H60"/>
  <c r="I60"/>
  <c r="N60" s="1"/>
  <c r="G60"/>
  <c r="L60" s="1"/>
  <c r="Q60" s="1"/>
  <c r="M59"/>
  <c r="H59"/>
  <c r="I59" s="1"/>
  <c r="N59" s="1"/>
  <c r="G59"/>
  <c r="L59"/>
  <c r="O59" s="1"/>
  <c r="P59" s="1"/>
  <c r="M58"/>
  <c r="H58"/>
  <c r="I58" s="1"/>
  <c r="N58" s="1"/>
  <c r="G58"/>
  <c r="L58"/>
  <c r="Q58" s="1"/>
  <c r="M57"/>
  <c r="H57"/>
  <c r="I57"/>
  <c r="N57" s="1"/>
  <c r="G57"/>
  <c r="L57" s="1"/>
  <c r="O57" s="1"/>
  <c r="P57" s="1"/>
  <c r="M56"/>
  <c r="H56"/>
  <c r="I56"/>
  <c r="N56" s="1"/>
  <c r="G56"/>
  <c r="L56" s="1"/>
  <c r="Q56" s="1"/>
  <c r="M55"/>
  <c r="H55"/>
  <c r="I55" s="1"/>
  <c r="N55" s="1"/>
  <c r="G55"/>
  <c r="L55"/>
  <c r="O55" s="1"/>
  <c r="P55" s="1"/>
  <c r="M54"/>
  <c r="H54"/>
  <c r="I54" s="1"/>
  <c r="N54" s="1"/>
  <c r="G54"/>
  <c r="L54"/>
  <c r="Q54" s="1"/>
  <c r="M53"/>
  <c r="H53"/>
  <c r="I53"/>
  <c r="N53" s="1"/>
  <c r="G53"/>
  <c r="L53" s="1"/>
  <c r="O53" s="1"/>
  <c r="P53" s="1"/>
  <c r="M52"/>
  <c r="H52"/>
  <c r="I52"/>
  <c r="N52" s="1"/>
  <c r="G52"/>
  <c r="L52" s="1"/>
  <c r="Q52" s="1"/>
  <c r="M51"/>
  <c r="H51"/>
  <c r="I51" s="1"/>
  <c r="N51" s="1"/>
  <c r="G51"/>
  <c r="L51"/>
  <c r="O51" s="1"/>
  <c r="P51" s="1"/>
  <c r="M50"/>
  <c r="H50"/>
  <c r="I50" s="1"/>
  <c r="N50" s="1"/>
  <c r="G50"/>
  <c r="L50"/>
  <c r="Q50" s="1"/>
  <c r="M49"/>
  <c r="H49"/>
  <c r="I49"/>
  <c r="N49" s="1"/>
  <c r="G49"/>
  <c r="L49" s="1"/>
  <c r="O49" s="1"/>
  <c r="P49" s="1"/>
  <c r="M48"/>
  <c r="H48"/>
  <c r="I48"/>
  <c r="N48" s="1"/>
  <c r="G48"/>
  <c r="L48" s="1"/>
  <c r="Q48" s="1"/>
  <c r="M47"/>
  <c r="H47"/>
  <c r="I47" s="1"/>
  <c r="N47" s="1"/>
  <c r="G47"/>
  <c r="L47"/>
  <c r="O47" s="1"/>
  <c r="P47" s="1"/>
  <c r="M46"/>
  <c r="H46"/>
  <c r="I46" s="1"/>
  <c r="N46" s="1"/>
  <c r="G46"/>
  <c r="L46"/>
  <c r="Q46" s="1"/>
  <c r="M45"/>
  <c r="H45"/>
  <c r="I45"/>
  <c r="N45" s="1"/>
  <c r="G45"/>
  <c r="L45" s="1"/>
  <c r="O45" s="1"/>
  <c r="P45" s="1"/>
  <c r="M44"/>
  <c r="H44"/>
  <c r="I44"/>
  <c r="N44" s="1"/>
  <c r="G44"/>
  <c r="L44" s="1"/>
  <c r="Q44" s="1"/>
  <c r="M43"/>
  <c r="H43"/>
  <c r="I43" s="1"/>
  <c r="N43" s="1"/>
  <c r="G43"/>
  <c r="L43"/>
  <c r="O43" s="1"/>
  <c r="P43" s="1"/>
  <c r="M42"/>
  <c r="H42"/>
  <c r="I42" s="1"/>
  <c r="N42" s="1"/>
  <c r="G42"/>
  <c r="L42"/>
  <c r="Q42" s="1"/>
  <c r="M41"/>
  <c r="H41"/>
  <c r="I41"/>
  <c r="N41" s="1"/>
  <c r="G41"/>
  <c r="L41" s="1"/>
  <c r="O41" s="1"/>
  <c r="P41" s="1"/>
  <c r="M40"/>
  <c r="H40"/>
  <c r="I40"/>
  <c r="N40" s="1"/>
  <c r="G40"/>
  <c r="L40" s="1"/>
  <c r="Q40" s="1"/>
  <c r="M39"/>
  <c r="H39"/>
  <c r="I39" s="1"/>
  <c r="N39" s="1"/>
  <c r="G39"/>
  <c r="L39"/>
  <c r="O39" s="1"/>
  <c r="P39" s="1"/>
  <c r="M38"/>
  <c r="H38"/>
  <c r="I38" s="1"/>
  <c r="N38" s="1"/>
  <c r="G38"/>
  <c r="L38"/>
  <c r="Q38" s="1"/>
  <c r="M37"/>
  <c r="H37"/>
  <c r="I37"/>
  <c r="N37" s="1"/>
  <c r="G37"/>
  <c r="L37" s="1"/>
  <c r="O37" s="1"/>
  <c r="P37" s="1"/>
  <c r="M36"/>
  <c r="H36"/>
  <c r="I36"/>
  <c r="N36" s="1"/>
  <c r="G36"/>
  <c r="L36" s="1"/>
  <c r="Q36" s="1"/>
  <c r="M35"/>
  <c r="H35"/>
  <c r="I35" s="1"/>
  <c r="N35" s="1"/>
  <c r="G35"/>
  <c r="L35"/>
  <c r="O35" s="1"/>
  <c r="P35" s="1"/>
  <c r="M34"/>
  <c r="H34"/>
  <c r="I34" s="1"/>
  <c r="N34" s="1"/>
  <c r="G34"/>
  <c r="L34"/>
  <c r="Q34" s="1"/>
  <c r="M33"/>
  <c r="H33"/>
  <c r="I33"/>
  <c r="N33" s="1"/>
  <c r="G33"/>
  <c r="L33" s="1"/>
  <c r="O33" s="1"/>
  <c r="P33" s="1"/>
  <c r="M32"/>
  <c r="H32"/>
  <c r="I32"/>
  <c r="N32" s="1"/>
  <c r="G32"/>
  <c r="L32" s="1"/>
  <c r="Q32" s="1"/>
  <c r="M31"/>
  <c r="H31"/>
  <c r="I31" s="1"/>
  <c r="N31" s="1"/>
  <c r="G31"/>
  <c r="L31"/>
  <c r="O31" s="1"/>
  <c r="P31" s="1"/>
  <c r="M30"/>
  <c r="H30"/>
  <c r="I30" s="1"/>
  <c r="N30" s="1"/>
  <c r="G30"/>
  <c r="L30"/>
  <c r="Q30" s="1"/>
  <c r="M29"/>
  <c r="H29"/>
  <c r="I29"/>
  <c r="N29" s="1"/>
  <c r="G29"/>
  <c r="L29" s="1"/>
  <c r="O29" s="1"/>
  <c r="P29" s="1"/>
  <c r="M28"/>
  <c r="H28"/>
  <c r="I28"/>
  <c r="N28" s="1"/>
  <c r="G28"/>
  <c r="L28" s="1"/>
  <c r="Q28" s="1"/>
  <c r="M27"/>
  <c r="H27"/>
  <c r="I27" s="1"/>
  <c r="N27" s="1"/>
  <c r="G27"/>
  <c r="L27"/>
  <c r="O27" s="1"/>
  <c r="P27" s="1"/>
  <c r="M26"/>
  <c r="H26"/>
  <c r="I26" s="1"/>
  <c r="N26" s="1"/>
  <c r="G26"/>
  <c r="L26"/>
  <c r="O26" s="1"/>
  <c r="P26" s="1"/>
  <c r="M25"/>
  <c r="H25"/>
  <c r="I25" s="1"/>
  <c r="N25" s="1"/>
  <c r="G25"/>
  <c r="L25"/>
  <c r="O25" s="1"/>
  <c r="P25" s="1"/>
  <c r="M24"/>
  <c r="H24"/>
  <c r="I24" s="1"/>
  <c r="N24" s="1"/>
  <c r="G24"/>
  <c r="L24"/>
  <c r="M23"/>
  <c r="H23"/>
  <c r="I23" s="1"/>
  <c r="N23" s="1"/>
  <c r="G23"/>
  <c r="L23"/>
  <c r="O23" s="1"/>
  <c r="P23" s="1"/>
  <c r="M22"/>
  <c r="H22"/>
  <c r="I22" s="1"/>
  <c r="N22" s="1"/>
  <c r="G22"/>
  <c r="L22"/>
  <c r="M21"/>
  <c r="H21"/>
  <c r="I21" s="1"/>
  <c r="N21" s="1"/>
  <c r="G21"/>
  <c r="L21"/>
  <c r="O21" s="1"/>
  <c r="P21" s="1"/>
  <c r="M20"/>
  <c r="H20"/>
  <c r="I20" s="1"/>
  <c r="N20" s="1"/>
  <c r="G20"/>
  <c r="L20"/>
  <c r="M19"/>
  <c r="H19"/>
  <c r="I19" s="1"/>
  <c r="N19" s="1"/>
  <c r="G19"/>
  <c r="L19"/>
  <c r="O19" s="1"/>
  <c r="P19" s="1"/>
  <c r="M18"/>
  <c r="H18"/>
  <c r="I18" s="1"/>
  <c r="N18" s="1"/>
  <c r="G18"/>
  <c r="L18"/>
  <c r="M17"/>
  <c r="H17"/>
  <c r="I17" s="1"/>
  <c r="N17" s="1"/>
  <c r="G17"/>
  <c r="L17"/>
  <c r="O17" s="1"/>
  <c r="P17" s="1"/>
  <c r="M16"/>
  <c r="H16"/>
  <c r="I16" s="1"/>
  <c r="N16" s="1"/>
  <c r="G16"/>
  <c r="L16"/>
  <c r="M15"/>
  <c r="H15"/>
  <c r="I15" s="1"/>
  <c r="N15" s="1"/>
  <c r="G15"/>
  <c r="L15"/>
  <c r="O15" s="1"/>
  <c r="P15" s="1"/>
  <c r="M14"/>
  <c r="H14"/>
  <c r="I14" s="1"/>
  <c r="N14" s="1"/>
  <c r="G14"/>
  <c r="L14"/>
  <c r="M13"/>
  <c r="H13"/>
  <c r="I13" s="1"/>
  <c r="N13" s="1"/>
  <c r="G13"/>
  <c r="L13"/>
  <c r="O13" s="1"/>
  <c r="P13" s="1"/>
  <c r="M12"/>
  <c r="H12"/>
  <c r="I12" s="1"/>
  <c r="N12" s="1"/>
  <c r="G12"/>
  <c r="L12"/>
  <c r="M11"/>
  <c r="H11"/>
  <c r="I11" s="1"/>
  <c r="N11" s="1"/>
  <c r="G11"/>
  <c r="L11"/>
  <c r="O11" s="1"/>
  <c r="P11" s="1"/>
  <c r="M10"/>
  <c r="H10"/>
  <c r="I10" s="1"/>
  <c r="N10" s="1"/>
  <c r="G10"/>
  <c r="L10"/>
  <c r="M123" i="44"/>
  <c r="H123"/>
  <c r="I123" s="1"/>
  <c r="N123" s="1"/>
  <c r="G123"/>
  <c r="L123"/>
  <c r="M122"/>
  <c r="H122"/>
  <c r="I122" s="1"/>
  <c r="G122"/>
  <c r="L122" s="1"/>
  <c r="F207"/>
  <c r="E207"/>
  <c r="E208"/>
  <c r="D207"/>
  <c r="C207"/>
  <c r="C208" s="1"/>
  <c r="K205"/>
  <c r="M205" s="1"/>
  <c r="H205"/>
  <c r="I205" s="1"/>
  <c r="N205" s="1"/>
  <c r="G205"/>
  <c r="L205"/>
  <c r="K204"/>
  <c r="M204"/>
  <c r="H204"/>
  <c r="I204" s="1"/>
  <c r="N204" s="1"/>
  <c r="G204"/>
  <c r="L204" s="1"/>
  <c r="Q204" s="1"/>
  <c r="K203"/>
  <c r="M203"/>
  <c r="H203"/>
  <c r="I203" s="1"/>
  <c r="N203" s="1"/>
  <c r="G203"/>
  <c r="L203" s="1"/>
  <c r="Q203" s="1"/>
  <c r="K202"/>
  <c r="M202"/>
  <c r="H202"/>
  <c r="I202" s="1"/>
  <c r="N202" s="1"/>
  <c r="G202"/>
  <c r="L202" s="1"/>
  <c r="Q202" s="1"/>
  <c r="K201"/>
  <c r="M201"/>
  <c r="H201"/>
  <c r="I201" s="1"/>
  <c r="N201" s="1"/>
  <c r="G201"/>
  <c r="L201" s="1"/>
  <c r="O201" s="1"/>
  <c r="P201" s="1"/>
  <c r="K200"/>
  <c r="M200" s="1"/>
  <c r="H200"/>
  <c r="I200" s="1"/>
  <c r="N200" s="1"/>
  <c r="G200"/>
  <c r="L200"/>
  <c r="Q200" s="1"/>
  <c r="K199"/>
  <c r="M199" s="1"/>
  <c r="H199"/>
  <c r="I199" s="1"/>
  <c r="N199" s="1"/>
  <c r="G199"/>
  <c r="L199"/>
  <c r="Q199" s="1"/>
  <c r="K198"/>
  <c r="M198" s="1"/>
  <c r="H198"/>
  <c r="I198" s="1"/>
  <c r="N198" s="1"/>
  <c r="G198"/>
  <c r="L198"/>
  <c r="Q198" s="1"/>
  <c r="K197"/>
  <c r="M197" s="1"/>
  <c r="H197"/>
  <c r="I197" s="1"/>
  <c r="N197" s="1"/>
  <c r="G197"/>
  <c r="L197"/>
  <c r="O197" s="1"/>
  <c r="P197" s="1"/>
  <c r="K196"/>
  <c r="M196"/>
  <c r="H196"/>
  <c r="I196" s="1"/>
  <c r="N196" s="1"/>
  <c r="G196"/>
  <c r="L196" s="1"/>
  <c r="Q196" s="1"/>
  <c r="K195"/>
  <c r="M195"/>
  <c r="H195"/>
  <c r="I195" s="1"/>
  <c r="N195" s="1"/>
  <c r="G195"/>
  <c r="L195" s="1"/>
  <c r="Q195" s="1"/>
  <c r="K194"/>
  <c r="M194"/>
  <c r="H194"/>
  <c r="I194" s="1"/>
  <c r="N194" s="1"/>
  <c r="G194"/>
  <c r="L194" s="1"/>
  <c r="Q194" s="1"/>
  <c r="K193"/>
  <c r="M193"/>
  <c r="H193"/>
  <c r="I193" s="1"/>
  <c r="N193" s="1"/>
  <c r="G193"/>
  <c r="L193" s="1"/>
  <c r="O193" s="1"/>
  <c r="P193" s="1"/>
  <c r="K192"/>
  <c r="J192"/>
  <c r="M192"/>
  <c r="H192"/>
  <c r="I192"/>
  <c r="G192"/>
  <c r="K191"/>
  <c r="M191" s="1"/>
  <c r="H191"/>
  <c r="I191" s="1"/>
  <c r="N191" s="1"/>
  <c r="G191"/>
  <c r="L191"/>
  <c r="Q191" s="1"/>
  <c r="K190"/>
  <c r="M190" s="1"/>
  <c r="H190"/>
  <c r="I190" s="1"/>
  <c r="G190"/>
  <c r="L190" s="1"/>
  <c r="K189"/>
  <c r="M189" s="1"/>
  <c r="H189"/>
  <c r="I189" s="1"/>
  <c r="G189"/>
  <c r="L189"/>
  <c r="K188"/>
  <c r="M188"/>
  <c r="H188"/>
  <c r="I188"/>
  <c r="G188"/>
  <c r="L188"/>
  <c r="K187"/>
  <c r="M187"/>
  <c r="H187"/>
  <c r="I187"/>
  <c r="N187" s="1"/>
  <c r="G187"/>
  <c r="L187" s="1"/>
  <c r="Q187" s="1"/>
  <c r="K186"/>
  <c r="M186"/>
  <c r="H186"/>
  <c r="I186"/>
  <c r="G186"/>
  <c r="L186"/>
  <c r="K185"/>
  <c r="M185"/>
  <c r="H185"/>
  <c r="I185"/>
  <c r="N185" s="1"/>
  <c r="G185"/>
  <c r="L185" s="1"/>
  <c r="K184"/>
  <c r="M184" s="1"/>
  <c r="H184"/>
  <c r="I184" s="1"/>
  <c r="G184"/>
  <c r="L184" s="1"/>
  <c r="K183"/>
  <c r="M183" s="1"/>
  <c r="H183"/>
  <c r="I183" s="1"/>
  <c r="N183" s="1"/>
  <c r="G183"/>
  <c r="L183"/>
  <c r="O183" s="1"/>
  <c r="P183" s="1"/>
  <c r="K182"/>
  <c r="M182"/>
  <c r="H182"/>
  <c r="I182"/>
  <c r="G182"/>
  <c r="L182"/>
  <c r="K181"/>
  <c r="M181"/>
  <c r="H181"/>
  <c r="I181"/>
  <c r="N181" s="1"/>
  <c r="G181"/>
  <c r="L181" s="1"/>
  <c r="K180"/>
  <c r="M180"/>
  <c r="H180"/>
  <c r="I180"/>
  <c r="G180"/>
  <c r="L180"/>
  <c r="K179"/>
  <c r="M179"/>
  <c r="H179"/>
  <c r="I179"/>
  <c r="N179" s="1"/>
  <c r="G179"/>
  <c r="L179" s="1"/>
  <c r="O179" s="1"/>
  <c r="P179" s="1"/>
  <c r="K178"/>
  <c r="M178" s="1"/>
  <c r="H178"/>
  <c r="I178" s="1"/>
  <c r="G178"/>
  <c r="L178" s="1"/>
  <c r="K177"/>
  <c r="M177" s="1"/>
  <c r="H177"/>
  <c r="I177" s="1"/>
  <c r="G177"/>
  <c r="L177"/>
  <c r="K176"/>
  <c r="M176" s="1"/>
  <c r="H176"/>
  <c r="I176" s="1"/>
  <c r="G176"/>
  <c r="L176" s="1"/>
  <c r="K175"/>
  <c r="M175" s="1"/>
  <c r="H175"/>
  <c r="I175" s="1"/>
  <c r="N175" s="1"/>
  <c r="G175"/>
  <c r="L175"/>
  <c r="O175" s="1"/>
  <c r="P175" s="1"/>
  <c r="J166"/>
  <c r="F166"/>
  <c r="E166"/>
  <c r="E167"/>
  <c r="D166"/>
  <c r="C166"/>
  <c r="C167" s="1"/>
  <c r="K165"/>
  <c r="M165" s="1"/>
  <c r="H165"/>
  <c r="I165" s="1"/>
  <c r="N165" s="1"/>
  <c r="G165"/>
  <c r="L165"/>
  <c r="O165" s="1"/>
  <c r="P165" s="1"/>
  <c r="K164"/>
  <c r="M164"/>
  <c r="H164"/>
  <c r="I164" s="1"/>
  <c r="N164" s="1"/>
  <c r="G164"/>
  <c r="L164" s="1"/>
  <c r="Q164" s="1"/>
  <c r="K163"/>
  <c r="M163"/>
  <c r="H163"/>
  <c r="I163" s="1"/>
  <c r="N163" s="1"/>
  <c r="G163"/>
  <c r="L163" s="1"/>
  <c r="Q163" s="1"/>
  <c r="K162"/>
  <c r="M162"/>
  <c r="H162"/>
  <c r="I162" s="1"/>
  <c r="N162" s="1"/>
  <c r="G162"/>
  <c r="L162" s="1"/>
  <c r="Q162" s="1"/>
  <c r="K161"/>
  <c r="M161"/>
  <c r="H161"/>
  <c r="I161" s="1"/>
  <c r="N161" s="1"/>
  <c r="G161"/>
  <c r="L161" s="1"/>
  <c r="O161" s="1"/>
  <c r="P161" s="1"/>
  <c r="K160"/>
  <c r="M160" s="1"/>
  <c r="H160"/>
  <c r="I160" s="1"/>
  <c r="N160" s="1"/>
  <c r="G160"/>
  <c r="L160"/>
  <c r="Q160" s="1"/>
  <c r="K159"/>
  <c r="M159" s="1"/>
  <c r="H159"/>
  <c r="I159" s="1"/>
  <c r="N159" s="1"/>
  <c r="G159"/>
  <c r="L159"/>
  <c r="Q159" s="1"/>
  <c r="K158"/>
  <c r="M158" s="1"/>
  <c r="H158"/>
  <c r="I158" s="1"/>
  <c r="N158" s="1"/>
  <c r="G158"/>
  <c r="L158"/>
  <c r="Q158" s="1"/>
  <c r="K157"/>
  <c r="M157" s="1"/>
  <c r="H157"/>
  <c r="I157" s="1"/>
  <c r="N157" s="1"/>
  <c r="G157"/>
  <c r="L157"/>
  <c r="O157" s="1"/>
  <c r="P157" s="1"/>
  <c r="K156"/>
  <c r="M156"/>
  <c r="H156"/>
  <c r="I156" s="1"/>
  <c r="N156" s="1"/>
  <c r="G156"/>
  <c r="L156" s="1"/>
  <c r="Q156" s="1"/>
  <c r="K155"/>
  <c r="M155"/>
  <c r="H155"/>
  <c r="I155" s="1"/>
  <c r="N155" s="1"/>
  <c r="G155"/>
  <c r="L155" s="1"/>
  <c r="Q155" s="1"/>
  <c r="K154"/>
  <c r="M154"/>
  <c r="H154"/>
  <c r="I154"/>
  <c r="K153"/>
  <c r="M153"/>
  <c r="H153"/>
  <c r="I153"/>
  <c r="N153" s="1"/>
  <c r="G153"/>
  <c r="L153" s="1"/>
  <c r="K152"/>
  <c r="M152" s="1"/>
  <c r="H152"/>
  <c r="I152" s="1"/>
  <c r="G152"/>
  <c r="L152" s="1"/>
  <c r="K151"/>
  <c r="M151" s="1"/>
  <c r="H151"/>
  <c r="I151" s="1"/>
  <c r="N151" s="1"/>
  <c r="G151"/>
  <c r="L151"/>
  <c r="Q151" s="1"/>
  <c r="K150"/>
  <c r="M150" s="1"/>
  <c r="H150"/>
  <c r="I150" s="1"/>
  <c r="G150"/>
  <c r="L150" s="1"/>
  <c r="K149"/>
  <c r="M149" s="1"/>
  <c r="H149"/>
  <c r="I149" s="1"/>
  <c r="G149"/>
  <c r="L149"/>
  <c r="K148"/>
  <c r="M148"/>
  <c r="H148"/>
  <c r="I148"/>
  <c r="G148"/>
  <c r="L148"/>
  <c r="K147"/>
  <c r="M147"/>
  <c r="H147"/>
  <c r="I147"/>
  <c r="N147" s="1"/>
  <c r="G147"/>
  <c r="L147" s="1"/>
  <c r="Q147" s="1"/>
  <c r="K146"/>
  <c r="M146"/>
  <c r="H146"/>
  <c r="I146"/>
  <c r="G146"/>
  <c r="L146"/>
  <c r="K145"/>
  <c r="M145"/>
  <c r="H145"/>
  <c r="I145"/>
  <c r="N145" s="1"/>
  <c r="G145"/>
  <c r="L145" s="1"/>
  <c r="K144"/>
  <c r="M144"/>
  <c r="H144"/>
  <c r="I144"/>
  <c r="G144"/>
  <c r="L144"/>
  <c r="K143"/>
  <c r="M143"/>
  <c r="H143"/>
  <c r="I143"/>
  <c r="N143" s="1"/>
  <c r="G143"/>
  <c r="L143" s="1"/>
  <c r="O143" s="1"/>
  <c r="P143" s="1"/>
  <c r="K142"/>
  <c r="M142" s="1"/>
  <c r="H142"/>
  <c r="I142" s="1"/>
  <c r="G142"/>
  <c r="L142" s="1"/>
  <c r="K141"/>
  <c r="M141" s="1"/>
  <c r="H141"/>
  <c r="I141" s="1"/>
  <c r="N141"/>
  <c r="G141"/>
  <c r="L141"/>
  <c r="Q141" s="1"/>
  <c r="K140"/>
  <c r="M140" s="1"/>
  <c r="H140"/>
  <c r="I140" s="1"/>
  <c r="G140"/>
  <c r="L140" s="1"/>
  <c r="K139"/>
  <c r="M139" s="1"/>
  <c r="H139"/>
  <c r="I139" s="1"/>
  <c r="N139"/>
  <c r="G139"/>
  <c r="L139"/>
  <c r="O139" s="1"/>
  <c r="P139" s="1"/>
  <c r="K138"/>
  <c r="M138"/>
  <c r="H138"/>
  <c r="I138"/>
  <c r="G138"/>
  <c r="L138"/>
  <c r="K137"/>
  <c r="M137"/>
  <c r="H137"/>
  <c r="I137"/>
  <c r="N137" s="1"/>
  <c r="G137"/>
  <c r="L137" s="1"/>
  <c r="K136"/>
  <c r="M136"/>
  <c r="H136"/>
  <c r="I136"/>
  <c r="G136"/>
  <c r="L136"/>
  <c r="K135"/>
  <c r="M135"/>
  <c r="H135"/>
  <c r="I135"/>
  <c r="N135" s="1"/>
  <c r="G135"/>
  <c r="L135" s="1"/>
  <c r="O135" s="1"/>
  <c r="P135" s="1"/>
  <c r="K134"/>
  <c r="M134" s="1"/>
  <c r="H134"/>
  <c r="I134" s="1"/>
  <c r="G134"/>
  <c r="L134" s="1"/>
  <c r="S133"/>
  <c r="K133"/>
  <c r="M133"/>
  <c r="H133"/>
  <c r="I133"/>
  <c r="G133"/>
  <c r="K132"/>
  <c r="M132" s="1"/>
  <c r="H132"/>
  <c r="I132" s="1"/>
  <c r="G132"/>
  <c r="K131"/>
  <c r="M131"/>
  <c r="H131"/>
  <c r="I131"/>
  <c r="G131"/>
  <c r="K130"/>
  <c r="M130" s="1"/>
  <c r="H130"/>
  <c r="I130" s="1"/>
  <c r="G130"/>
  <c r="J115"/>
  <c r="D115"/>
  <c r="C115"/>
  <c r="C118"/>
  <c r="M114"/>
  <c r="H114"/>
  <c r="I114" s="1"/>
  <c r="N114" s="1"/>
  <c r="Q114" s="1"/>
  <c r="G114"/>
  <c r="L114"/>
  <c r="M113"/>
  <c r="H113"/>
  <c r="I113" s="1"/>
  <c r="N113" s="1"/>
  <c r="O113" s="1"/>
  <c r="G113"/>
  <c r="L113"/>
  <c r="Q113" s="1"/>
  <c r="M112"/>
  <c r="H112"/>
  <c r="I112"/>
  <c r="N112" s="1"/>
  <c r="G112"/>
  <c r="L112" s="1"/>
  <c r="M111"/>
  <c r="H111"/>
  <c r="I111" s="1"/>
  <c r="N111" s="1"/>
  <c r="G111"/>
  <c r="L111" s="1"/>
  <c r="M110"/>
  <c r="H110"/>
  <c r="I110" s="1"/>
  <c r="N110" s="1"/>
  <c r="O110" s="1"/>
  <c r="G110"/>
  <c r="L110"/>
  <c r="M109"/>
  <c r="H109"/>
  <c r="I109" s="1"/>
  <c r="N109" s="1"/>
  <c r="O109" s="1"/>
  <c r="G109"/>
  <c r="L109"/>
  <c r="Q109" s="1"/>
  <c r="M108"/>
  <c r="H108"/>
  <c r="I108"/>
  <c r="N108" s="1"/>
  <c r="G108"/>
  <c r="L108" s="1"/>
  <c r="M107"/>
  <c r="H107"/>
  <c r="I107" s="1"/>
  <c r="N107" s="1"/>
  <c r="G107"/>
  <c r="L107" s="1"/>
  <c r="Q107" s="1"/>
  <c r="M106"/>
  <c r="H106"/>
  <c r="I106" s="1"/>
  <c r="N106" s="1"/>
  <c r="Q106" s="1"/>
  <c r="G106"/>
  <c r="L106"/>
  <c r="M105"/>
  <c r="H105"/>
  <c r="I105" s="1"/>
  <c r="N105" s="1"/>
  <c r="O105" s="1"/>
  <c r="G105"/>
  <c r="L105"/>
  <c r="Q105" s="1"/>
  <c r="M104"/>
  <c r="H104"/>
  <c r="I104"/>
  <c r="N104" s="1"/>
  <c r="G104"/>
  <c r="L104" s="1"/>
  <c r="M103"/>
  <c r="H103"/>
  <c r="I103" s="1"/>
  <c r="N103" s="1"/>
  <c r="G103"/>
  <c r="L103" s="1"/>
  <c r="M102"/>
  <c r="H102"/>
  <c r="I102" s="1"/>
  <c r="N102" s="1"/>
  <c r="O102" s="1"/>
  <c r="G102"/>
  <c r="L102"/>
  <c r="M101"/>
  <c r="H101"/>
  <c r="I101" s="1"/>
  <c r="N101" s="1"/>
  <c r="O101" s="1"/>
  <c r="G101"/>
  <c r="L101"/>
  <c r="Q101" s="1"/>
  <c r="M100"/>
  <c r="H100"/>
  <c r="I100"/>
  <c r="N100" s="1"/>
  <c r="G100"/>
  <c r="L100" s="1"/>
  <c r="M99"/>
  <c r="H99"/>
  <c r="I99" s="1"/>
  <c r="N99" s="1"/>
  <c r="G99"/>
  <c r="L99" s="1"/>
  <c r="Q99" s="1"/>
  <c r="M98"/>
  <c r="G98"/>
  <c r="L98" s="1"/>
  <c r="F98"/>
  <c r="H98"/>
  <c r="I98" s="1"/>
  <c r="N98" s="1"/>
  <c r="M97"/>
  <c r="H97"/>
  <c r="I97" s="1"/>
  <c r="N97" s="1"/>
  <c r="Q97" s="1"/>
  <c r="G97"/>
  <c r="L97"/>
  <c r="M96"/>
  <c r="H96"/>
  <c r="I96" s="1"/>
  <c r="N96" s="1"/>
  <c r="Q96" s="1"/>
  <c r="G96"/>
  <c r="L96"/>
  <c r="O96" s="1"/>
  <c r="P96" s="1"/>
  <c r="M95"/>
  <c r="H95"/>
  <c r="I95" s="1"/>
  <c r="N95" s="1"/>
  <c r="O95" s="1"/>
  <c r="G95"/>
  <c r="L95"/>
  <c r="M94"/>
  <c r="H94"/>
  <c r="I94" s="1"/>
  <c r="N94" s="1"/>
  <c r="O94" s="1"/>
  <c r="G94"/>
  <c r="L94"/>
  <c r="Q94" s="1"/>
  <c r="M93"/>
  <c r="H93"/>
  <c r="I93"/>
  <c r="N93" s="1"/>
  <c r="G93"/>
  <c r="L93" s="1"/>
  <c r="O93" s="1"/>
  <c r="M92"/>
  <c r="H92"/>
  <c r="I92" s="1"/>
  <c r="N92" s="1"/>
  <c r="G92"/>
  <c r="L92" s="1"/>
  <c r="M91"/>
  <c r="H91"/>
  <c r="I91" s="1"/>
  <c r="N91" s="1"/>
  <c r="Q91" s="1"/>
  <c r="G91"/>
  <c r="L91"/>
  <c r="M90"/>
  <c r="H90"/>
  <c r="I90" s="1"/>
  <c r="N90" s="1"/>
  <c r="G90"/>
  <c r="L90"/>
  <c r="O90" s="1"/>
  <c r="P90" s="1"/>
  <c r="M89"/>
  <c r="H89"/>
  <c r="I89" s="1"/>
  <c r="N89" s="1"/>
  <c r="Q89" s="1"/>
  <c r="G89"/>
  <c r="L89"/>
  <c r="M88"/>
  <c r="H88"/>
  <c r="I88" s="1"/>
  <c r="N88" s="1"/>
  <c r="G88"/>
  <c r="L88"/>
  <c r="Q88" s="1"/>
  <c r="M87"/>
  <c r="H87"/>
  <c r="I87"/>
  <c r="N87" s="1"/>
  <c r="G87"/>
  <c r="L87" s="1"/>
  <c r="M86"/>
  <c r="H86"/>
  <c r="I86" s="1"/>
  <c r="N86" s="1"/>
  <c r="G86"/>
  <c r="L86" s="1"/>
  <c r="M85"/>
  <c r="H85"/>
  <c r="I85"/>
  <c r="N85" s="1"/>
  <c r="G85"/>
  <c r="L85" s="1"/>
  <c r="O85" s="1"/>
  <c r="M84"/>
  <c r="H84"/>
  <c r="I84" s="1"/>
  <c r="N84" s="1"/>
  <c r="G84"/>
  <c r="L84" s="1"/>
  <c r="M83"/>
  <c r="H83"/>
  <c r="I83" s="1"/>
  <c r="N83" s="1"/>
  <c r="Q83" s="1"/>
  <c r="G83"/>
  <c r="L83"/>
  <c r="M82"/>
  <c r="H82"/>
  <c r="I82" s="1"/>
  <c r="N82" s="1"/>
  <c r="G82"/>
  <c r="L82"/>
  <c r="O82" s="1"/>
  <c r="P82" s="1"/>
  <c r="M81"/>
  <c r="H81"/>
  <c r="I81" s="1"/>
  <c r="N81" s="1"/>
  <c r="Q81" s="1"/>
  <c r="G81"/>
  <c r="L81"/>
  <c r="M80"/>
  <c r="H80"/>
  <c r="I80" s="1"/>
  <c r="N80" s="1"/>
  <c r="G80"/>
  <c r="L80"/>
  <c r="Q80" s="1"/>
  <c r="M79"/>
  <c r="H79"/>
  <c r="I79"/>
  <c r="N79" s="1"/>
  <c r="G79"/>
  <c r="L79" s="1"/>
  <c r="M78"/>
  <c r="H78"/>
  <c r="I78" s="1"/>
  <c r="N78" s="1"/>
  <c r="G78"/>
  <c r="L78" s="1"/>
  <c r="M77"/>
  <c r="H77"/>
  <c r="I77"/>
  <c r="N77" s="1"/>
  <c r="G77"/>
  <c r="L77" s="1"/>
  <c r="M76"/>
  <c r="H76"/>
  <c r="I76" s="1"/>
  <c r="N76" s="1"/>
  <c r="G76"/>
  <c r="L76" s="1"/>
  <c r="M75"/>
  <c r="H75"/>
  <c r="I75"/>
  <c r="N75" s="1"/>
  <c r="G75"/>
  <c r="L75" s="1"/>
  <c r="M74"/>
  <c r="H74"/>
  <c r="I74" s="1"/>
  <c r="N74" s="1"/>
  <c r="G74"/>
  <c r="L74" s="1"/>
  <c r="Q74" s="1"/>
  <c r="M73"/>
  <c r="H73"/>
  <c r="I73" s="1"/>
  <c r="N73" s="1"/>
  <c r="Q73" s="1"/>
  <c r="G73"/>
  <c r="L73"/>
  <c r="M72"/>
  <c r="H72"/>
  <c r="I72" s="1"/>
  <c r="N72" s="1"/>
  <c r="Q72" s="1"/>
  <c r="G72"/>
  <c r="L72"/>
  <c r="O72" s="1"/>
  <c r="P72" s="1"/>
  <c r="M71"/>
  <c r="G71"/>
  <c r="L71" s="1"/>
  <c r="F71"/>
  <c r="H71"/>
  <c r="I71" s="1"/>
  <c r="N71" s="1"/>
  <c r="E71"/>
  <c r="M70"/>
  <c r="G70"/>
  <c r="L70"/>
  <c r="F70"/>
  <c r="F115"/>
  <c r="E70"/>
  <c r="E115"/>
  <c r="M69"/>
  <c r="H69"/>
  <c r="I69"/>
  <c r="N69" s="1"/>
  <c r="O69" s="1"/>
  <c r="G69"/>
  <c r="L69"/>
  <c r="M68"/>
  <c r="I68"/>
  <c r="H68"/>
  <c r="G68"/>
  <c r="L68" s="1"/>
  <c r="M67"/>
  <c r="H67"/>
  <c r="I67"/>
  <c r="N67" s="1"/>
  <c r="G67"/>
  <c r="L67" s="1"/>
  <c r="M66"/>
  <c r="H66"/>
  <c r="I66"/>
  <c r="G66"/>
  <c r="L66"/>
  <c r="M65"/>
  <c r="H65"/>
  <c r="I65"/>
  <c r="N65" s="1"/>
  <c r="Q65" s="1"/>
  <c r="G65"/>
  <c r="L65"/>
  <c r="M64"/>
  <c r="I64"/>
  <c r="H64"/>
  <c r="G64"/>
  <c r="L64" s="1"/>
  <c r="M63"/>
  <c r="H63"/>
  <c r="I63"/>
  <c r="N63" s="1"/>
  <c r="G63"/>
  <c r="L63" s="1"/>
  <c r="M62"/>
  <c r="H62"/>
  <c r="I62"/>
  <c r="G62"/>
  <c r="L62"/>
  <c r="M61"/>
  <c r="H61"/>
  <c r="I61"/>
  <c r="N61" s="1"/>
  <c r="O61" s="1"/>
  <c r="G61"/>
  <c r="L61"/>
  <c r="M60"/>
  <c r="H60"/>
  <c r="I60" s="1"/>
  <c r="N60" s="1"/>
  <c r="O60" s="1"/>
  <c r="G60"/>
  <c r="L60"/>
  <c r="Q60" s="1"/>
  <c r="M59"/>
  <c r="H59"/>
  <c r="I59"/>
  <c r="N59" s="1"/>
  <c r="G59"/>
  <c r="L59" s="1"/>
  <c r="M58"/>
  <c r="H58"/>
  <c r="I58" s="1"/>
  <c r="N58" s="1"/>
  <c r="G58"/>
  <c r="L58" s="1"/>
  <c r="O58" s="1"/>
  <c r="P58" s="1"/>
  <c r="M57"/>
  <c r="H57"/>
  <c r="I57"/>
  <c r="N57" s="1"/>
  <c r="G57"/>
  <c r="L57" s="1"/>
  <c r="Q57" s="1"/>
  <c r="M56"/>
  <c r="H56"/>
  <c r="I56" s="1"/>
  <c r="N56" s="1"/>
  <c r="G56"/>
  <c r="L56" s="1"/>
  <c r="M55"/>
  <c r="H55"/>
  <c r="I55" s="1"/>
  <c r="N55" s="1"/>
  <c r="Q55" s="1"/>
  <c r="G55"/>
  <c r="L55"/>
  <c r="M54"/>
  <c r="H54"/>
  <c r="I54" s="1"/>
  <c r="N54" s="1"/>
  <c r="Q54" s="1"/>
  <c r="G54"/>
  <c r="L54"/>
  <c r="O54" s="1"/>
  <c r="P54" s="1"/>
  <c r="M53"/>
  <c r="H53"/>
  <c r="I53" s="1"/>
  <c r="N53" s="1"/>
  <c r="O53" s="1"/>
  <c r="G53"/>
  <c r="L53"/>
  <c r="M52"/>
  <c r="H52"/>
  <c r="I52" s="1"/>
  <c r="N52" s="1"/>
  <c r="O52" s="1"/>
  <c r="G52"/>
  <c r="L52"/>
  <c r="Q52" s="1"/>
  <c r="M51"/>
  <c r="H51"/>
  <c r="I51"/>
  <c r="N51" s="1"/>
  <c r="G51"/>
  <c r="L51" s="1"/>
  <c r="O51" s="1"/>
  <c r="M50"/>
  <c r="H50"/>
  <c r="I50" s="1"/>
  <c r="N50" s="1"/>
  <c r="G50"/>
  <c r="L50" s="1"/>
  <c r="M49"/>
  <c r="H49"/>
  <c r="I49"/>
  <c r="N49" s="1"/>
  <c r="G49"/>
  <c r="L49" s="1"/>
  <c r="Q49" s="1"/>
  <c r="M48"/>
  <c r="H48"/>
  <c r="I48" s="1"/>
  <c r="N48" s="1"/>
  <c r="G48"/>
  <c r="L48" s="1"/>
  <c r="M47"/>
  <c r="H47"/>
  <c r="I47" s="1"/>
  <c r="N47" s="1"/>
  <c r="Q47" s="1"/>
  <c r="G47"/>
  <c r="L47"/>
  <c r="M46"/>
  <c r="H46"/>
  <c r="I46" s="1"/>
  <c r="N46" s="1"/>
  <c r="Q46" s="1"/>
  <c r="G46"/>
  <c r="L46"/>
  <c r="O46" s="1"/>
  <c r="P46" s="1"/>
  <c r="M45"/>
  <c r="H45"/>
  <c r="I45" s="1"/>
  <c r="N45" s="1"/>
  <c r="O45" s="1"/>
  <c r="G45"/>
  <c r="L45"/>
  <c r="M44"/>
  <c r="H44"/>
  <c r="I44" s="1"/>
  <c r="N44" s="1"/>
  <c r="O44" s="1"/>
  <c r="G44"/>
  <c r="L44"/>
  <c r="Q44" s="1"/>
  <c r="M43"/>
  <c r="H43"/>
  <c r="I43"/>
  <c r="N43" s="1"/>
  <c r="G43"/>
  <c r="L43" s="1"/>
  <c r="O43" s="1"/>
  <c r="M42"/>
  <c r="H42"/>
  <c r="I42" s="1"/>
  <c r="N42" s="1"/>
  <c r="G42"/>
  <c r="L42" s="1"/>
  <c r="M41"/>
  <c r="H41"/>
  <c r="I41"/>
  <c r="N41" s="1"/>
  <c r="G41"/>
  <c r="L41" s="1"/>
  <c r="M40"/>
  <c r="H40"/>
  <c r="I40" s="1"/>
  <c r="N40" s="1"/>
  <c r="G40"/>
  <c r="L40" s="1"/>
  <c r="Q40" s="1"/>
  <c r="M39"/>
  <c r="H39"/>
  <c r="I39" s="1"/>
  <c r="N39" s="1"/>
  <c r="Q39" s="1"/>
  <c r="G39"/>
  <c r="L39"/>
  <c r="M38"/>
  <c r="H38"/>
  <c r="I38" s="1"/>
  <c r="N38" s="1"/>
  <c r="Q38" s="1"/>
  <c r="G38"/>
  <c r="L38"/>
  <c r="O38" s="1"/>
  <c r="P38" s="1"/>
  <c r="M37"/>
  <c r="H37"/>
  <c r="I37" s="1"/>
  <c r="N37" s="1"/>
  <c r="O37" s="1"/>
  <c r="G37"/>
  <c r="L37"/>
  <c r="M36"/>
  <c r="H36"/>
  <c r="I36" s="1"/>
  <c r="N36" s="1"/>
  <c r="O36" s="1"/>
  <c r="G36"/>
  <c r="L36"/>
  <c r="Q36" s="1"/>
  <c r="M35"/>
  <c r="H35"/>
  <c r="I35"/>
  <c r="N35" s="1"/>
  <c r="G35"/>
  <c r="L35" s="1"/>
  <c r="O35" s="1"/>
  <c r="M34"/>
  <c r="H34"/>
  <c r="I34" s="1"/>
  <c r="N34" s="1"/>
  <c r="G34"/>
  <c r="L34" s="1"/>
  <c r="M33"/>
  <c r="H33"/>
  <c r="I33"/>
  <c r="N33" s="1"/>
  <c r="G33"/>
  <c r="L33" s="1"/>
  <c r="M32"/>
  <c r="H32"/>
  <c r="I32" s="1"/>
  <c r="N32" s="1"/>
  <c r="G32"/>
  <c r="L32" s="1"/>
  <c r="Q32" s="1"/>
  <c r="M31"/>
  <c r="H31"/>
  <c r="I31" s="1"/>
  <c r="N31" s="1"/>
  <c r="Q31" s="1"/>
  <c r="G31"/>
  <c r="L31"/>
  <c r="M30"/>
  <c r="H30"/>
  <c r="I30" s="1"/>
  <c r="N30" s="1"/>
  <c r="Q30" s="1"/>
  <c r="G30"/>
  <c r="L30"/>
  <c r="O30" s="1"/>
  <c r="P30" s="1"/>
  <c r="M29"/>
  <c r="H29"/>
  <c r="I29" s="1"/>
  <c r="N29" s="1"/>
  <c r="O29" s="1"/>
  <c r="G29"/>
  <c r="L29"/>
  <c r="M28"/>
  <c r="H28"/>
  <c r="I28" s="1"/>
  <c r="N28" s="1"/>
  <c r="O28" s="1"/>
  <c r="G28"/>
  <c r="L28"/>
  <c r="Q28" s="1"/>
  <c r="M27"/>
  <c r="H27"/>
  <c r="I27"/>
  <c r="N27" s="1"/>
  <c r="G27"/>
  <c r="L27" s="1"/>
  <c r="O27" s="1"/>
  <c r="M26"/>
  <c r="H26"/>
  <c r="I26" s="1"/>
  <c r="N26" s="1"/>
  <c r="G26"/>
  <c r="L26" s="1"/>
  <c r="M25"/>
  <c r="H25"/>
  <c r="I25"/>
  <c r="N25" s="1"/>
  <c r="G25"/>
  <c r="L25" s="1"/>
  <c r="M24"/>
  <c r="H24"/>
  <c r="I24" s="1"/>
  <c r="N24" s="1"/>
  <c r="G24"/>
  <c r="L24" s="1"/>
  <c r="M23"/>
  <c r="H23"/>
  <c r="I23" s="1"/>
  <c r="N23" s="1"/>
  <c r="Q23" s="1"/>
  <c r="G23"/>
  <c r="L23"/>
  <c r="M22"/>
  <c r="H22"/>
  <c r="I22" s="1"/>
  <c r="N22" s="1"/>
  <c r="Q22" s="1"/>
  <c r="G22"/>
  <c r="L22"/>
  <c r="O22" s="1"/>
  <c r="P22" s="1"/>
  <c r="M21"/>
  <c r="H21"/>
  <c r="I21" s="1"/>
  <c r="N21" s="1"/>
  <c r="O21" s="1"/>
  <c r="G21"/>
  <c r="L21"/>
  <c r="M20"/>
  <c r="H20"/>
  <c r="I20" s="1"/>
  <c r="N20" s="1"/>
  <c r="Q20" s="1"/>
  <c r="G20"/>
  <c r="L20"/>
  <c r="M19"/>
  <c r="H19"/>
  <c r="I19" s="1"/>
  <c r="N19" s="1"/>
  <c r="Q19" s="1"/>
  <c r="G19"/>
  <c r="L19"/>
  <c r="M18"/>
  <c r="H18"/>
  <c r="I18" s="1"/>
  <c r="N18" s="1"/>
  <c r="G18"/>
  <c r="L18"/>
  <c r="M17"/>
  <c r="H17"/>
  <c r="I17" s="1"/>
  <c r="N17" s="1"/>
  <c r="O17" s="1"/>
  <c r="G17"/>
  <c r="L17"/>
  <c r="M16"/>
  <c r="H16"/>
  <c r="I16" s="1"/>
  <c r="N16" s="1"/>
  <c r="Q16" s="1"/>
  <c r="G16"/>
  <c r="L16"/>
  <c r="M15"/>
  <c r="H15"/>
  <c r="I15" s="1"/>
  <c r="N15" s="1"/>
  <c r="O15" s="1"/>
  <c r="G15"/>
  <c r="L15"/>
  <c r="M14"/>
  <c r="H14"/>
  <c r="I14" s="1"/>
  <c r="N14" s="1"/>
  <c r="G14"/>
  <c r="L14"/>
  <c r="M13"/>
  <c r="H13"/>
  <c r="I13" s="1"/>
  <c r="N13" s="1"/>
  <c r="Q13" s="1"/>
  <c r="G13"/>
  <c r="L13"/>
  <c r="M12"/>
  <c r="H12"/>
  <c r="I12" s="1"/>
  <c r="N12" s="1"/>
  <c r="Q12" s="1"/>
  <c r="G12"/>
  <c r="L12"/>
  <c r="M11"/>
  <c r="H11"/>
  <c r="I11" s="1"/>
  <c r="N11" s="1"/>
  <c r="Q11" s="1"/>
  <c r="G11"/>
  <c r="L11"/>
  <c r="M10"/>
  <c r="H10"/>
  <c r="I10" s="1"/>
  <c r="N10" s="1"/>
  <c r="G10"/>
  <c r="L10"/>
  <c r="O132" i="36"/>
  <c r="J132"/>
  <c r="I132"/>
  <c r="H6"/>
  <c r="I6"/>
  <c r="J6"/>
  <c r="K6"/>
  <c r="L6"/>
  <c r="M6"/>
  <c r="N6"/>
  <c r="O6"/>
  <c r="P6"/>
  <c r="Q6"/>
  <c r="R6"/>
  <c r="S6"/>
  <c r="AC7"/>
  <c r="K9"/>
  <c r="K10"/>
  <c r="N9"/>
  <c r="Q9"/>
  <c r="Q10" s="1"/>
  <c r="L10"/>
  <c r="M10"/>
  <c r="N10"/>
  <c r="O10"/>
  <c r="P10"/>
  <c r="R10"/>
  <c r="S10"/>
  <c r="M11"/>
  <c r="P11"/>
  <c r="S11"/>
  <c r="AC11"/>
  <c r="H13"/>
  <c r="H14"/>
  <c r="N13"/>
  <c r="N14"/>
  <c r="Q13"/>
  <c r="Q14"/>
  <c r="I14"/>
  <c r="J14"/>
  <c r="O14"/>
  <c r="P14"/>
  <c r="R14"/>
  <c r="S14"/>
  <c r="J15"/>
  <c r="Z15"/>
  <c r="AA15" s="1"/>
  <c r="P15"/>
  <c r="S15"/>
  <c r="AC15"/>
  <c r="H17"/>
  <c r="H18"/>
  <c r="K17"/>
  <c r="N17"/>
  <c r="N18" s="1"/>
  <c r="I18"/>
  <c r="J18"/>
  <c r="K18"/>
  <c r="L18"/>
  <c r="M18"/>
  <c r="O18"/>
  <c r="P18"/>
  <c r="R18"/>
  <c r="J19"/>
  <c r="Z19" s="1"/>
  <c r="AA19" s="1"/>
  <c r="M19"/>
  <c r="P19"/>
  <c r="AC19"/>
  <c r="L23"/>
  <c r="M23"/>
  <c r="O23"/>
  <c r="P23"/>
  <c r="Q23"/>
  <c r="AC24"/>
  <c r="I27"/>
  <c r="J27"/>
  <c r="K27"/>
  <c r="L27"/>
  <c r="M27"/>
  <c r="O27"/>
  <c r="P27"/>
  <c r="Q27"/>
  <c r="AC28"/>
  <c r="AC33"/>
  <c r="I36"/>
  <c r="K36"/>
  <c r="Q36"/>
  <c r="L36"/>
  <c r="M36"/>
  <c r="N36"/>
  <c r="O36"/>
  <c r="P36"/>
  <c r="R36"/>
  <c r="S36"/>
  <c r="AC37"/>
  <c r="K40"/>
  <c r="N40"/>
  <c r="S40"/>
  <c r="H40"/>
  <c r="I40"/>
  <c r="J40"/>
  <c r="L40"/>
  <c r="M40"/>
  <c r="O40"/>
  <c r="P40"/>
  <c r="R40"/>
  <c r="AC41"/>
  <c r="J44"/>
  <c r="M44"/>
  <c r="P44"/>
  <c r="S44"/>
  <c r="Z44"/>
  <c r="AA44"/>
  <c r="AC44"/>
  <c r="J47"/>
  <c r="M47"/>
  <c r="P47"/>
  <c r="S47"/>
  <c r="Z47"/>
  <c r="AA47" s="1"/>
  <c r="AC47"/>
  <c r="H50"/>
  <c r="J50"/>
  <c r="L50"/>
  <c r="M50"/>
  <c r="O50"/>
  <c r="P50"/>
  <c r="Q50"/>
  <c r="R50"/>
  <c r="M51"/>
  <c r="P51"/>
  <c r="AC51"/>
  <c r="H54"/>
  <c r="I54"/>
  <c r="J54"/>
  <c r="K54"/>
  <c r="L54"/>
  <c r="M54"/>
  <c r="N54"/>
  <c r="O54"/>
  <c r="P54"/>
  <c r="Q54"/>
  <c r="R54"/>
  <c r="S54"/>
  <c r="AC55"/>
  <c r="J58"/>
  <c r="M58"/>
  <c r="P58"/>
  <c r="S58"/>
  <c r="Z58"/>
  <c r="AA58"/>
  <c r="AC58"/>
  <c r="H60"/>
  <c r="H61" s="1"/>
  <c r="K60"/>
  <c r="N60"/>
  <c r="I61"/>
  <c r="J61"/>
  <c r="K61"/>
  <c r="L61"/>
  <c r="M61"/>
  <c r="N61"/>
  <c r="O61"/>
  <c r="P61"/>
  <c r="R61"/>
  <c r="J62"/>
  <c r="Z62"/>
  <c r="AA62" s="1"/>
  <c r="M62"/>
  <c r="P62"/>
  <c r="AC62"/>
  <c r="K67"/>
  <c r="L67"/>
  <c r="M67"/>
  <c r="N67"/>
  <c r="O67"/>
  <c r="P67"/>
  <c r="Q67"/>
  <c r="R67"/>
  <c r="AC68"/>
  <c r="R74"/>
  <c r="I74"/>
  <c r="J74"/>
  <c r="K74"/>
  <c r="L74"/>
  <c r="M74"/>
  <c r="O74"/>
  <c r="P74"/>
  <c r="AC75"/>
  <c r="K78"/>
  <c r="S78"/>
  <c r="I78"/>
  <c r="J78"/>
  <c r="L78"/>
  <c r="M78"/>
  <c r="N78"/>
  <c r="O78"/>
  <c r="P78"/>
  <c r="R78"/>
  <c r="AC79"/>
  <c r="I82"/>
  <c r="J83"/>
  <c r="Z83" s="1"/>
  <c r="AA83" s="1"/>
  <c r="K82"/>
  <c r="N82"/>
  <c r="S82"/>
  <c r="H82"/>
  <c r="J82"/>
  <c r="L82"/>
  <c r="M82"/>
  <c r="O82"/>
  <c r="P82"/>
  <c r="Q82"/>
  <c r="R82"/>
  <c r="M83"/>
  <c r="P83"/>
  <c r="AC83"/>
  <c r="J86"/>
  <c r="M86"/>
  <c r="P86"/>
  <c r="S86"/>
  <c r="Z86"/>
  <c r="AA86"/>
  <c r="AC86"/>
  <c r="H89"/>
  <c r="I89"/>
  <c r="J89"/>
  <c r="K89"/>
  <c r="L89"/>
  <c r="M89"/>
  <c r="N89"/>
  <c r="O89"/>
  <c r="P89"/>
  <c r="Q89"/>
  <c r="R89"/>
  <c r="S89"/>
  <c r="J90"/>
  <c r="M90"/>
  <c r="P90"/>
  <c r="S90"/>
  <c r="Z90"/>
  <c r="AA90" s="1"/>
  <c r="AC90"/>
  <c r="K92"/>
  <c r="N92"/>
  <c r="Q92"/>
  <c r="J93"/>
  <c r="M93"/>
  <c r="P93"/>
  <c r="S93"/>
  <c r="Z93"/>
  <c r="AA93" s="1"/>
  <c r="AC93"/>
  <c r="J96"/>
  <c r="M96"/>
  <c r="P96"/>
  <c r="S96"/>
  <c r="Z96"/>
  <c r="AA96"/>
  <c r="AC96"/>
  <c r="J99"/>
  <c r="M99"/>
  <c r="P99"/>
  <c r="S99"/>
  <c r="Z99"/>
  <c r="AA99" s="1"/>
  <c r="AC99"/>
  <c r="H102"/>
  <c r="I102"/>
  <c r="J102"/>
  <c r="K102"/>
  <c r="L102"/>
  <c r="M102"/>
  <c r="N102"/>
  <c r="O102"/>
  <c r="P102"/>
  <c r="Q102"/>
  <c r="R102"/>
  <c r="S102"/>
  <c r="J103"/>
  <c r="M103"/>
  <c r="P103"/>
  <c r="S103"/>
  <c r="Z103"/>
  <c r="AA103"/>
  <c r="AC103"/>
  <c r="I106"/>
  <c r="K105"/>
  <c r="N105"/>
  <c r="N106" s="1"/>
  <c r="Q105"/>
  <c r="Q106" s="1"/>
  <c r="L106"/>
  <c r="M106"/>
  <c r="R106"/>
  <c r="S106"/>
  <c r="AC107"/>
  <c r="H109"/>
  <c r="H110"/>
  <c r="K109"/>
  <c r="K110"/>
  <c r="N109"/>
  <c r="O110"/>
  <c r="Q109"/>
  <c r="Q110"/>
  <c r="I110"/>
  <c r="J110"/>
  <c r="L110"/>
  <c r="M110"/>
  <c r="R110"/>
  <c r="S110"/>
  <c r="AC111"/>
  <c r="H114"/>
  <c r="I114"/>
  <c r="J114"/>
  <c r="L114"/>
  <c r="M114"/>
  <c r="N114"/>
  <c r="O114"/>
  <c r="P114"/>
  <c r="S114"/>
  <c r="AC115"/>
  <c r="AC120"/>
  <c r="AC125"/>
  <c r="H128"/>
  <c r="N128"/>
  <c r="R128"/>
  <c r="S128"/>
  <c r="I128"/>
  <c r="J128"/>
  <c r="K128"/>
  <c r="L128"/>
  <c r="M128"/>
  <c r="O128"/>
  <c r="P128"/>
  <c r="Q128"/>
  <c r="AC129"/>
  <c r="R132"/>
  <c r="L132"/>
  <c r="P132"/>
  <c r="AC133"/>
  <c r="R136"/>
  <c r="L136"/>
  <c r="Q136"/>
  <c r="I136"/>
  <c r="J136"/>
  <c r="O136"/>
  <c r="P136"/>
  <c r="AC137"/>
  <c r="J141"/>
  <c r="M141"/>
  <c r="P141"/>
  <c r="S141"/>
  <c r="Z141"/>
  <c r="AA141" s="1"/>
  <c r="AC141"/>
  <c r="J145"/>
  <c r="P145"/>
  <c r="S145"/>
  <c r="Z145"/>
  <c r="AA145"/>
  <c r="AC145"/>
  <c r="J148"/>
  <c r="M148"/>
  <c r="P148"/>
  <c r="S148"/>
  <c r="Z148"/>
  <c r="AA148" s="1"/>
  <c r="AC148"/>
  <c r="J151"/>
  <c r="M151"/>
  <c r="P151"/>
  <c r="S151"/>
  <c r="Z151"/>
  <c r="AA151"/>
  <c r="AC151"/>
  <c r="L154"/>
  <c r="N154"/>
  <c r="H154"/>
  <c r="I154"/>
  <c r="J154"/>
  <c r="O154"/>
  <c r="P154"/>
  <c r="Q154"/>
  <c r="R154"/>
  <c r="S154"/>
  <c r="AC155"/>
  <c r="J158"/>
  <c r="M158"/>
  <c r="P158"/>
  <c r="S158"/>
  <c r="Z158"/>
  <c r="AA158"/>
  <c r="AC158"/>
  <c r="J161"/>
  <c r="M161"/>
  <c r="P161"/>
  <c r="S161"/>
  <c r="Z161"/>
  <c r="AA161" s="1"/>
  <c r="AC161"/>
  <c r="K163"/>
  <c r="N163"/>
  <c r="Q163"/>
  <c r="J164"/>
  <c r="M164"/>
  <c r="P164"/>
  <c r="S164"/>
  <c r="Z164"/>
  <c r="AA164" s="1"/>
  <c r="AC164"/>
  <c r="M169"/>
  <c r="P169"/>
  <c r="S169"/>
  <c r="AC169"/>
  <c r="H172"/>
  <c r="I172"/>
  <c r="J172"/>
  <c r="K172"/>
  <c r="L172"/>
  <c r="M172"/>
  <c r="N172"/>
  <c r="O172"/>
  <c r="P172"/>
  <c r="Q172"/>
  <c r="R172"/>
  <c r="S172"/>
  <c r="AC173"/>
  <c r="H176"/>
  <c r="I176"/>
  <c r="K176"/>
  <c r="L176"/>
  <c r="M176"/>
  <c r="N176"/>
  <c r="O176"/>
  <c r="P176"/>
  <c r="Q176"/>
  <c r="R176"/>
  <c r="S176"/>
  <c r="AC177"/>
  <c r="AC183"/>
  <c r="H186"/>
  <c r="I186"/>
  <c r="J186"/>
  <c r="K186"/>
  <c r="L186"/>
  <c r="M186"/>
  <c r="N186"/>
  <c r="O186"/>
  <c r="P186"/>
  <c r="Q186"/>
  <c r="R186"/>
  <c r="S186"/>
  <c r="AC187"/>
  <c r="J190"/>
  <c r="M190"/>
  <c r="P190"/>
  <c r="S190"/>
  <c r="Z190"/>
  <c r="AA190" s="1"/>
  <c r="AC190"/>
  <c r="J193"/>
  <c r="M193"/>
  <c r="P193"/>
  <c r="S193"/>
  <c r="Z193"/>
  <c r="AA193"/>
  <c r="AC193"/>
  <c r="J196"/>
  <c r="M196"/>
  <c r="P196"/>
  <c r="S196"/>
  <c r="Z196"/>
  <c r="AA196" s="1"/>
  <c r="AC196"/>
  <c r="J201"/>
  <c r="Z201"/>
  <c r="AA201" s="1"/>
  <c r="M201"/>
  <c r="P201"/>
  <c r="AC201"/>
  <c r="AC207"/>
  <c r="I221"/>
  <c r="L221"/>
  <c r="M221"/>
  <c r="O221"/>
  <c r="P221"/>
  <c r="AC222"/>
  <c r="R225"/>
  <c r="N225"/>
  <c r="H225"/>
  <c r="I225"/>
  <c r="J225"/>
  <c r="L225"/>
  <c r="M225"/>
  <c r="O225"/>
  <c r="P225"/>
  <c r="AC226"/>
  <c r="AC232"/>
  <c r="I235"/>
  <c r="H235"/>
  <c r="K235"/>
  <c r="L235"/>
  <c r="M235"/>
  <c r="N235"/>
  <c r="O235"/>
  <c r="P235"/>
  <c r="Q235"/>
  <c r="AC236"/>
  <c r="AC241"/>
  <c r="L249"/>
  <c r="O249"/>
  <c r="P249"/>
  <c r="AC250"/>
  <c r="O259"/>
  <c r="N259"/>
  <c r="I259"/>
  <c r="J259"/>
  <c r="L259"/>
  <c r="M259"/>
  <c r="Q259"/>
  <c r="AC260"/>
  <c r="AC265"/>
  <c r="N272"/>
  <c r="R272"/>
  <c r="I272"/>
  <c r="J272"/>
  <c r="L272"/>
  <c r="M272"/>
  <c r="O272"/>
  <c r="P272"/>
  <c r="AC273"/>
  <c r="O279"/>
  <c r="N279"/>
  <c r="I279"/>
  <c r="J279"/>
  <c r="K279"/>
  <c r="P279"/>
  <c r="Q279"/>
  <c r="R279"/>
  <c r="AC280"/>
  <c r="L287"/>
  <c r="K287"/>
  <c r="Q287"/>
  <c r="I287"/>
  <c r="J287"/>
  <c r="O287"/>
  <c r="R287"/>
  <c r="S287"/>
  <c r="AC288"/>
  <c r="AC293"/>
  <c r="AC299"/>
  <c r="N310"/>
  <c r="I310"/>
  <c r="J310"/>
  <c r="L310"/>
  <c r="M310"/>
  <c r="O310"/>
  <c r="P310"/>
  <c r="AC311"/>
  <c r="J314"/>
  <c r="M314"/>
  <c r="P314"/>
  <c r="S314"/>
  <c r="Z314"/>
  <c r="AA314" s="1"/>
  <c r="AC314"/>
  <c r="J317"/>
  <c r="M317"/>
  <c r="P317"/>
  <c r="S317"/>
  <c r="Z317"/>
  <c r="AA317"/>
  <c r="AC317"/>
  <c r="K319"/>
  <c r="N319"/>
  <c r="Q319"/>
  <c r="J320"/>
  <c r="M320"/>
  <c r="P320"/>
  <c r="S320"/>
  <c r="Z320"/>
  <c r="AA320"/>
  <c r="AC320"/>
  <c r="J323"/>
  <c r="M323"/>
  <c r="P323"/>
  <c r="S323"/>
  <c r="Z323"/>
  <c r="AA323" s="1"/>
  <c r="AC323"/>
  <c r="J326"/>
  <c r="M326"/>
  <c r="P326"/>
  <c r="S326"/>
  <c r="Z326"/>
  <c r="AA326"/>
  <c r="AC326"/>
  <c r="I329"/>
  <c r="H329"/>
  <c r="O329"/>
  <c r="P329"/>
  <c r="Q329"/>
  <c r="R329"/>
  <c r="S329"/>
  <c r="AC330"/>
  <c r="H333"/>
  <c r="I333"/>
  <c r="J333"/>
  <c r="K333"/>
  <c r="L333"/>
  <c r="M333"/>
  <c r="N333"/>
  <c r="O333"/>
  <c r="P333"/>
  <c r="Q333"/>
  <c r="R333"/>
  <c r="S333"/>
  <c r="AC334"/>
  <c r="H337"/>
  <c r="I337"/>
  <c r="J337"/>
  <c r="K337"/>
  <c r="L337"/>
  <c r="M337"/>
  <c r="N337"/>
  <c r="O337"/>
  <c r="P337"/>
  <c r="Q337"/>
  <c r="R337"/>
  <c r="S337"/>
  <c r="AC338"/>
  <c r="H341"/>
  <c r="I341"/>
  <c r="J341"/>
  <c r="K341"/>
  <c r="L341"/>
  <c r="M341"/>
  <c r="N341"/>
  <c r="O341"/>
  <c r="P341"/>
  <c r="Q341"/>
  <c r="R341"/>
  <c r="S341"/>
  <c r="AC342"/>
  <c r="H345"/>
  <c r="I345"/>
  <c r="J345"/>
  <c r="K345"/>
  <c r="L345"/>
  <c r="N345"/>
  <c r="O345"/>
  <c r="P345"/>
  <c r="Q345"/>
  <c r="R345"/>
  <c r="S345"/>
  <c r="AC346"/>
  <c r="H349"/>
  <c r="I349"/>
  <c r="J349"/>
  <c r="K349"/>
  <c r="L349"/>
  <c r="M349"/>
  <c r="N349"/>
  <c r="O349"/>
  <c r="P349"/>
  <c r="Q349"/>
  <c r="R349"/>
  <c r="S349"/>
  <c r="AC350"/>
  <c r="K353"/>
  <c r="Q353"/>
  <c r="L353"/>
  <c r="M353"/>
  <c r="N353"/>
  <c r="O353"/>
  <c r="P353"/>
  <c r="R353"/>
  <c r="S353"/>
  <c r="M354"/>
  <c r="P354"/>
  <c r="S354"/>
  <c r="AC354"/>
  <c r="I357"/>
  <c r="S357"/>
  <c r="L357"/>
  <c r="M357"/>
  <c r="O357"/>
  <c r="P357"/>
  <c r="R357"/>
  <c r="AC358"/>
  <c r="K361"/>
  <c r="Q361"/>
  <c r="L361"/>
  <c r="M361"/>
  <c r="N361"/>
  <c r="O361"/>
  <c r="P361"/>
  <c r="R361"/>
  <c r="S361"/>
  <c r="M362"/>
  <c r="P362"/>
  <c r="S362"/>
  <c r="AC362"/>
  <c r="K365"/>
  <c r="Q365"/>
  <c r="L365"/>
  <c r="M365"/>
  <c r="N365"/>
  <c r="O365"/>
  <c r="P365"/>
  <c r="R365"/>
  <c r="S365"/>
  <c r="M366"/>
  <c r="P366"/>
  <c r="S366"/>
  <c r="AC366"/>
  <c r="H369"/>
  <c r="K369"/>
  <c r="N369"/>
  <c r="I369"/>
  <c r="J369"/>
  <c r="L369"/>
  <c r="M369"/>
  <c r="O369"/>
  <c r="P369"/>
  <c r="J370"/>
  <c r="Z370"/>
  <c r="AA370" s="1"/>
  <c r="M370"/>
  <c r="P370"/>
  <c r="AC370"/>
  <c r="K373"/>
  <c r="N373"/>
  <c r="R373"/>
  <c r="H373"/>
  <c r="I373"/>
  <c r="J373"/>
  <c r="L373"/>
  <c r="M373"/>
  <c r="O373"/>
  <c r="P373"/>
  <c r="AC374"/>
  <c r="Q377"/>
  <c r="N377"/>
  <c r="H377"/>
  <c r="I377"/>
  <c r="J377"/>
  <c r="O377"/>
  <c r="P377"/>
  <c r="R377"/>
  <c r="S377"/>
  <c r="AC378"/>
  <c r="H381"/>
  <c r="N381"/>
  <c r="I381"/>
  <c r="J381"/>
  <c r="O381"/>
  <c r="P381"/>
  <c r="R381"/>
  <c r="S381"/>
  <c r="J382"/>
  <c r="Z382" s="1"/>
  <c r="AA382" s="1"/>
  <c r="P382"/>
  <c r="S382"/>
  <c r="AC382"/>
  <c r="N385"/>
  <c r="H385"/>
  <c r="I385"/>
  <c r="J385"/>
  <c r="L385"/>
  <c r="M385"/>
  <c r="O385"/>
  <c r="P385"/>
  <c r="AC386"/>
  <c r="AC391"/>
  <c r="I394"/>
  <c r="J394"/>
  <c r="L394"/>
  <c r="M394"/>
  <c r="O394"/>
  <c r="P394"/>
  <c r="R394"/>
  <c r="J395"/>
  <c r="Z395"/>
  <c r="AA395"/>
  <c r="M395"/>
  <c r="P395"/>
  <c r="AC395"/>
  <c r="AC400"/>
  <c r="I411"/>
  <c r="J411"/>
  <c r="L411"/>
  <c r="M411"/>
  <c r="AC412"/>
  <c r="H415"/>
  <c r="I415"/>
  <c r="J415"/>
  <c r="K415"/>
  <c r="L415"/>
  <c r="M415"/>
  <c r="N415"/>
  <c r="O415"/>
  <c r="P415"/>
  <c r="Q415"/>
  <c r="R415"/>
  <c r="S415"/>
  <c r="AC416"/>
  <c r="H419"/>
  <c r="I419"/>
  <c r="J419"/>
  <c r="K419"/>
  <c r="L419"/>
  <c r="M419"/>
  <c r="N419"/>
  <c r="O419"/>
  <c r="P419"/>
  <c r="Q419"/>
  <c r="R419"/>
  <c r="S419"/>
  <c r="AC420"/>
  <c r="H423"/>
  <c r="I423"/>
  <c r="J423"/>
  <c r="K423"/>
  <c r="L423"/>
  <c r="M423"/>
  <c r="N423"/>
  <c r="O423"/>
  <c r="P423"/>
  <c r="Q423"/>
  <c r="R423"/>
  <c r="S423"/>
  <c r="AC424"/>
  <c r="L427"/>
  <c r="O427"/>
  <c r="I427"/>
  <c r="J427"/>
  <c r="AC428"/>
  <c r="J431"/>
  <c r="M431"/>
  <c r="P431"/>
  <c r="S431"/>
  <c r="Z431"/>
  <c r="AA431"/>
  <c r="AC431"/>
  <c r="J434"/>
  <c r="M434"/>
  <c r="P434"/>
  <c r="S434"/>
  <c r="Z434"/>
  <c r="AA434" s="1"/>
  <c r="AC434"/>
  <c r="J438"/>
  <c r="M438"/>
  <c r="P438"/>
  <c r="Z438"/>
  <c r="AA438"/>
  <c r="AC438"/>
  <c r="J441"/>
  <c r="M441"/>
  <c r="P441"/>
  <c r="S441"/>
  <c r="Z441"/>
  <c r="AA441"/>
  <c r="AC441"/>
  <c r="H444"/>
  <c r="I444"/>
  <c r="J444"/>
  <c r="K444"/>
  <c r="L444"/>
  <c r="M444"/>
  <c r="N444"/>
  <c r="O444"/>
  <c r="P444"/>
  <c r="Q444"/>
  <c r="R444"/>
  <c r="S444"/>
  <c r="AC445"/>
  <c r="J448"/>
  <c r="M448"/>
  <c r="P448"/>
  <c r="S448"/>
  <c r="Z448"/>
  <c r="AA448"/>
  <c r="AC448"/>
  <c r="J451"/>
  <c r="M451"/>
  <c r="P451"/>
  <c r="S451"/>
  <c r="Z451"/>
  <c r="AA451" s="1"/>
  <c r="AC451"/>
  <c r="M455"/>
  <c r="P455"/>
  <c r="S455"/>
  <c r="AC455"/>
  <c r="AC460"/>
  <c r="J463"/>
  <c r="M463"/>
  <c r="P463"/>
  <c r="S463"/>
  <c r="Z463"/>
  <c r="AA463"/>
  <c r="AC463"/>
  <c r="N466"/>
  <c r="R466"/>
  <c r="L466"/>
  <c r="M466"/>
  <c r="O466"/>
  <c r="P466"/>
  <c r="M467"/>
  <c r="P467"/>
  <c r="S467"/>
  <c r="AC467"/>
  <c r="K470"/>
  <c r="Q470"/>
  <c r="L470"/>
  <c r="M470"/>
  <c r="N470"/>
  <c r="O470"/>
  <c r="P470"/>
  <c r="R470"/>
  <c r="S470"/>
  <c r="M471"/>
  <c r="P471"/>
  <c r="S471"/>
  <c r="AC471"/>
  <c r="I478"/>
  <c r="J478"/>
  <c r="L478"/>
  <c r="M478"/>
  <c r="O478"/>
  <c r="J479"/>
  <c r="Z479"/>
  <c r="AA479"/>
  <c r="M479"/>
  <c r="AC479"/>
  <c r="H482"/>
  <c r="N482"/>
  <c r="I482"/>
  <c r="J482"/>
  <c r="L482"/>
  <c r="M482"/>
  <c r="O482"/>
  <c r="P482"/>
  <c r="J483"/>
  <c r="Z483" s="1"/>
  <c r="AA483" s="1"/>
  <c r="M483"/>
  <c r="P483"/>
  <c r="AC483"/>
  <c r="M488"/>
  <c r="P488"/>
  <c r="S488"/>
  <c r="S492"/>
  <c r="AC488"/>
  <c r="P492"/>
  <c r="AC492"/>
  <c r="J495"/>
  <c r="M495"/>
  <c r="P495"/>
  <c r="S495"/>
  <c r="Z495"/>
  <c r="AA495"/>
  <c r="AC495"/>
  <c r="J498"/>
  <c r="M498"/>
  <c r="P498"/>
  <c r="S498"/>
  <c r="Z498"/>
  <c r="AA498" s="1"/>
  <c r="AC498"/>
  <c r="J501"/>
  <c r="M501"/>
  <c r="P501"/>
  <c r="S501"/>
  <c r="Z501"/>
  <c r="AA501"/>
  <c r="AC501"/>
  <c r="K504"/>
  <c r="Q504"/>
  <c r="L504"/>
  <c r="M504"/>
  <c r="N504"/>
  <c r="O504"/>
  <c r="P504"/>
  <c r="R504"/>
  <c r="S504"/>
  <c r="M505"/>
  <c r="P505"/>
  <c r="S505"/>
  <c r="AC505"/>
  <c r="H508"/>
  <c r="K508"/>
  <c r="Q508"/>
  <c r="I508"/>
  <c r="J508"/>
  <c r="L508"/>
  <c r="M508"/>
  <c r="R508"/>
  <c r="S508"/>
  <c r="J509"/>
  <c r="Z509"/>
  <c r="AA509" s="1"/>
  <c r="M509"/>
  <c r="S509"/>
  <c r="AC509"/>
  <c r="H512"/>
  <c r="K512"/>
  <c r="Q512"/>
  <c r="I512"/>
  <c r="J512"/>
  <c r="L512"/>
  <c r="M512"/>
  <c r="R512"/>
  <c r="S512"/>
  <c r="J513"/>
  <c r="Z513" s="1"/>
  <c r="AA513" s="1"/>
  <c r="M513"/>
  <c r="S513"/>
  <c r="AC513"/>
  <c r="J516"/>
  <c r="J519" s="1"/>
  <c r="Z519" s="1"/>
  <c r="AA519" s="1"/>
  <c r="M516"/>
  <c r="P516"/>
  <c r="S516"/>
  <c r="S519" s="1"/>
  <c r="Z516"/>
  <c r="AA516"/>
  <c r="AC516"/>
  <c r="P519"/>
  <c r="AC519"/>
  <c r="J522"/>
  <c r="M522"/>
  <c r="P522"/>
  <c r="S522"/>
  <c r="Z522"/>
  <c r="AA522" s="1"/>
  <c r="AC522"/>
  <c r="J525"/>
  <c r="M525"/>
  <c r="P525"/>
  <c r="S525"/>
  <c r="Z525"/>
  <c r="AA525"/>
  <c r="AC525"/>
  <c r="J528"/>
  <c r="M528"/>
  <c r="P528"/>
  <c r="S528"/>
  <c r="Z528"/>
  <c r="AA528" s="1"/>
  <c r="AC528"/>
  <c r="M532"/>
  <c r="P532"/>
  <c r="S532"/>
  <c r="AC532"/>
  <c r="K535"/>
  <c r="Q535"/>
  <c r="L535"/>
  <c r="M535"/>
  <c r="N535"/>
  <c r="O535"/>
  <c r="P535"/>
  <c r="R535"/>
  <c r="S535"/>
  <c r="M536"/>
  <c r="P536"/>
  <c r="S536"/>
  <c r="AC536"/>
  <c r="K539"/>
  <c r="Q539"/>
  <c r="L539"/>
  <c r="M539"/>
  <c r="N539"/>
  <c r="O539"/>
  <c r="P539"/>
  <c r="R539"/>
  <c r="S539"/>
  <c r="M540"/>
  <c r="P540"/>
  <c r="S540"/>
  <c r="AC540"/>
  <c r="K543"/>
  <c r="N543"/>
  <c r="Q543"/>
  <c r="L543"/>
  <c r="M543"/>
  <c r="O543"/>
  <c r="P543"/>
  <c r="R543"/>
  <c r="S543"/>
  <c r="M544"/>
  <c r="P544"/>
  <c r="S544"/>
  <c r="AC544"/>
  <c r="J547"/>
  <c r="M547"/>
  <c r="P547"/>
  <c r="S547"/>
  <c r="Z547"/>
  <c r="AA547"/>
  <c r="AC547"/>
  <c r="J550"/>
  <c r="M550"/>
  <c r="P550"/>
  <c r="S550"/>
  <c r="Z550"/>
  <c r="AA550"/>
  <c r="AC550"/>
  <c r="J553"/>
  <c r="M553"/>
  <c r="P553"/>
  <c r="S553"/>
  <c r="Z553"/>
  <c r="AA553"/>
  <c r="AC553"/>
  <c r="J556"/>
  <c r="M556"/>
  <c r="P556"/>
  <c r="S556"/>
  <c r="Z556"/>
  <c r="AA556"/>
  <c r="AC556"/>
  <c r="K559"/>
  <c r="Q559"/>
  <c r="L559"/>
  <c r="M559"/>
  <c r="N559"/>
  <c r="O559"/>
  <c r="P559"/>
  <c r="R559"/>
  <c r="S559"/>
  <c r="M560"/>
  <c r="P560"/>
  <c r="S560"/>
  <c r="AC560"/>
  <c r="J563"/>
  <c r="M563"/>
  <c r="P563"/>
  <c r="S563"/>
  <c r="Z563"/>
  <c r="AA563"/>
  <c r="AC563"/>
  <c r="J566"/>
  <c r="M566"/>
  <c r="P566"/>
  <c r="S566"/>
  <c r="Z566"/>
  <c r="AA566"/>
  <c r="AC566"/>
  <c r="J569"/>
  <c r="M569"/>
  <c r="P569"/>
  <c r="S569"/>
  <c r="Z569"/>
  <c r="AA569"/>
  <c r="AC569"/>
  <c r="N572"/>
  <c r="H572"/>
  <c r="I572"/>
  <c r="J572"/>
  <c r="O572"/>
  <c r="P572"/>
  <c r="Q572"/>
  <c r="R572"/>
  <c r="S572"/>
  <c r="J573"/>
  <c r="Z573"/>
  <c r="AA573" s="1"/>
  <c r="P573"/>
  <c r="S573"/>
  <c r="AC573"/>
  <c r="K575"/>
  <c r="N575"/>
  <c r="Q575"/>
  <c r="J576"/>
  <c r="M576"/>
  <c r="P576"/>
  <c r="S576"/>
  <c r="Z576"/>
  <c r="AA576"/>
  <c r="AC576"/>
  <c r="K578"/>
  <c r="N578"/>
  <c r="Q578"/>
  <c r="J579"/>
  <c r="M579"/>
  <c r="P579"/>
  <c r="S579"/>
  <c r="Z579"/>
  <c r="AA579"/>
  <c r="AC579"/>
  <c r="N582"/>
  <c r="H582"/>
  <c r="I582"/>
  <c r="J582"/>
  <c r="O582"/>
  <c r="P582"/>
  <c r="Q582"/>
  <c r="R582"/>
  <c r="S582"/>
  <c r="J583"/>
  <c r="Z583"/>
  <c r="AA583" s="1"/>
  <c r="P583"/>
  <c r="S583"/>
  <c r="AC583"/>
  <c r="K585"/>
  <c r="N585"/>
  <c r="Q585"/>
  <c r="J586"/>
  <c r="M586"/>
  <c r="P586"/>
  <c r="S586"/>
  <c r="Z586"/>
  <c r="AA586"/>
  <c r="AC586"/>
  <c r="H589"/>
  <c r="I589"/>
  <c r="J589"/>
  <c r="K589"/>
  <c r="L589"/>
  <c r="M589"/>
  <c r="N589"/>
  <c r="O589"/>
  <c r="P589"/>
  <c r="Q589"/>
  <c r="R589"/>
  <c r="S589"/>
  <c r="AC590"/>
  <c r="K593"/>
  <c r="N593"/>
  <c r="S593"/>
  <c r="H593"/>
  <c r="I593"/>
  <c r="J593"/>
  <c r="L593"/>
  <c r="M593"/>
  <c r="O593"/>
  <c r="P593"/>
  <c r="Q593"/>
  <c r="R593"/>
  <c r="AC594"/>
  <c r="J598"/>
  <c r="M598"/>
  <c r="P598"/>
  <c r="S598"/>
  <c r="Z598"/>
  <c r="AA598" s="1"/>
  <c r="AC598"/>
  <c r="J602"/>
  <c r="M602"/>
  <c r="P602"/>
  <c r="Z602"/>
  <c r="AA602"/>
  <c r="AC602"/>
  <c r="K609"/>
  <c r="N609"/>
  <c r="Q609"/>
  <c r="L609"/>
  <c r="M609"/>
  <c r="O609"/>
  <c r="P609"/>
  <c r="R609"/>
  <c r="S609"/>
  <c r="M610"/>
  <c r="P610"/>
  <c r="S610"/>
  <c r="AC610"/>
  <c r="J621"/>
  <c r="M621"/>
  <c r="P621"/>
  <c r="S621"/>
  <c r="Z621"/>
  <c r="AA621"/>
  <c r="AC621"/>
  <c r="J624"/>
  <c r="M624"/>
  <c r="P624"/>
  <c r="S624"/>
  <c r="Z624"/>
  <c r="AA624"/>
  <c r="AC624"/>
  <c r="J627"/>
  <c r="Z627" s="1"/>
  <c r="AA627" s="1"/>
  <c r="M627"/>
  <c r="P627"/>
  <c r="S627"/>
  <c r="AC627"/>
  <c r="J630"/>
  <c r="M630"/>
  <c r="P630"/>
  <c r="S630"/>
  <c r="Z630"/>
  <c r="AA630"/>
  <c r="AC630"/>
  <c r="J633"/>
  <c r="M633"/>
  <c r="P633"/>
  <c r="S633"/>
  <c r="Z633"/>
  <c r="AA633" s="1"/>
  <c r="AC633"/>
  <c r="J636"/>
  <c r="M636"/>
  <c r="P636"/>
  <c r="S636"/>
  <c r="Z636"/>
  <c r="AA636"/>
  <c r="AC636"/>
  <c r="J639"/>
  <c r="M639"/>
  <c r="P639"/>
  <c r="S639"/>
  <c r="Z639"/>
  <c r="AA639" s="1"/>
  <c r="AC639"/>
  <c r="J643"/>
  <c r="M643"/>
  <c r="P643"/>
  <c r="Z643"/>
  <c r="AA643"/>
  <c r="AC643"/>
  <c r="J646"/>
  <c r="M646"/>
  <c r="P646"/>
  <c r="S646"/>
  <c r="Z646"/>
  <c r="AA646" s="1"/>
  <c r="AC646"/>
  <c r="J649"/>
  <c r="M649"/>
  <c r="P649"/>
  <c r="S649"/>
  <c r="Z649"/>
  <c r="AA649"/>
  <c r="AC649"/>
  <c r="J652"/>
  <c r="M652"/>
  <c r="P652"/>
  <c r="S652"/>
  <c r="Z652"/>
  <c r="AA652" s="1"/>
  <c r="AC652"/>
  <c r="J658"/>
  <c r="M658"/>
  <c r="P658"/>
  <c r="S658"/>
  <c r="Z658"/>
  <c r="AA658"/>
  <c r="AC658"/>
  <c r="J661"/>
  <c r="M661"/>
  <c r="P661"/>
  <c r="S661"/>
  <c r="Z661"/>
  <c r="AA661" s="1"/>
  <c r="AC661"/>
  <c r="H664"/>
  <c r="K664"/>
  <c r="N664"/>
  <c r="I664"/>
  <c r="J664"/>
  <c r="L664"/>
  <c r="M664"/>
  <c r="O664"/>
  <c r="P664"/>
  <c r="R664"/>
  <c r="J665"/>
  <c r="Z665" s="1"/>
  <c r="AA665" s="1"/>
  <c r="M665"/>
  <c r="P665"/>
  <c r="AC665"/>
  <c r="H668"/>
  <c r="K668"/>
  <c r="N668"/>
  <c r="I668"/>
  <c r="J668"/>
  <c r="L668"/>
  <c r="M668"/>
  <c r="O668"/>
  <c r="P668"/>
  <c r="R668"/>
  <c r="J669"/>
  <c r="Z669" s="1"/>
  <c r="AA669" s="1"/>
  <c r="M669"/>
  <c r="P669"/>
  <c r="AC669"/>
  <c r="J672"/>
  <c r="M672"/>
  <c r="P672"/>
  <c r="S672"/>
  <c r="Z672"/>
  <c r="AA672" s="1"/>
  <c r="AC672"/>
  <c r="K675"/>
  <c r="H675"/>
  <c r="I675"/>
  <c r="J675"/>
  <c r="L675"/>
  <c r="M675"/>
  <c r="O675"/>
  <c r="P675"/>
  <c r="J676"/>
  <c r="Z676" s="1"/>
  <c r="AA676" s="1"/>
  <c r="M676"/>
  <c r="P676"/>
  <c r="AC676"/>
  <c r="H679"/>
  <c r="K679"/>
  <c r="N679"/>
  <c r="I679"/>
  <c r="J679"/>
  <c r="L679"/>
  <c r="M679"/>
  <c r="O679"/>
  <c r="P679"/>
  <c r="R679"/>
  <c r="J680"/>
  <c r="Z680" s="1"/>
  <c r="AA680" s="1"/>
  <c r="M680"/>
  <c r="P680"/>
  <c r="AC680"/>
  <c r="J683"/>
  <c r="M683"/>
  <c r="P683"/>
  <c r="S683"/>
  <c r="Z683"/>
  <c r="AA683" s="1"/>
  <c r="AC683"/>
  <c r="J686"/>
  <c r="M686"/>
  <c r="P686"/>
  <c r="S686"/>
  <c r="Z686"/>
  <c r="AA686"/>
  <c r="AC686"/>
  <c r="J689"/>
  <c r="M689"/>
  <c r="P689"/>
  <c r="S689"/>
  <c r="Z689"/>
  <c r="AA689"/>
  <c r="AC689"/>
  <c r="J692"/>
  <c r="M692"/>
  <c r="P692"/>
  <c r="S692"/>
  <c r="Z692"/>
  <c r="AA692" s="1"/>
  <c r="AC692"/>
  <c r="J695"/>
  <c r="M695"/>
  <c r="P695"/>
  <c r="S695"/>
  <c r="Z695"/>
  <c r="AA695"/>
  <c r="AC695"/>
  <c r="J698"/>
  <c r="M698"/>
  <c r="P698"/>
  <c r="S698"/>
  <c r="Z698"/>
  <c r="AA698" s="1"/>
  <c r="AC698"/>
  <c r="J701"/>
  <c r="M701"/>
  <c r="P701"/>
  <c r="S701"/>
  <c r="Z701"/>
  <c r="AA701"/>
  <c r="AC701"/>
  <c r="J704"/>
  <c r="M704"/>
  <c r="P704"/>
  <c r="S704"/>
  <c r="Z704"/>
  <c r="AA704" s="1"/>
  <c r="AC704"/>
  <c r="G13" i="4"/>
  <c r="H13"/>
  <c r="I13"/>
  <c r="L13"/>
  <c r="M13"/>
  <c r="N13"/>
  <c r="G15"/>
  <c r="H15"/>
  <c r="I15"/>
  <c r="L15"/>
  <c r="M15"/>
  <c r="N15"/>
  <c r="G17"/>
  <c r="H17"/>
  <c r="I17"/>
  <c r="L17"/>
  <c r="M17"/>
  <c r="N17"/>
  <c r="G19"/>
  <c r="H19"/>
  <c r="I19" s="1"/>
  <c r="N19" s="1"/>
  <c r="L19"/>
  <c r="M19"/>
  <c r="G21"/>
  <c r="H21"/>
  <c r="I21" s="1"/>
  <c r="N21" s="1"/>
  <c r="L21"/>
  <c r="M21"/>
  <c r="G23"/>
  <c r="H23"/>
  <c r="I23" s="1"/>
  <c r="N23" s="1"/>
  <c r="L23"/>
  <c r="M23"/>
  <c r="G25"/>
  <c r="H25"/>
  <c r="I25" s="1"/>
  <c r="N25" s="1"/>
  <c r="L25"/>
  <c r="M25"/>
  <c r="G27"/>
  <c r="H27"/>
  <c r="I27" s="1"/>
  <c r="N27" s="1"/>
  <c r="L27"/>
  <c r="M27"/>
  <c r="G29"/>
  <c r="H29"/>
  <c r="I29" s="1"/>
  <c r="N29" s="1"/>
  <c r="L29"/>
  <c r="M29"/>
  <c r="G31"/>
  <c r="H31"/>
  <c r="I31" s="1"/>
  <c r="N31" s="1"/>
  <c r="L31"/>
  <c r="M31"/>
  <c r="G33"/>
  <c r="H33"/>
  <c r="I33"/>
  <c r="L33"/>
  <c r="M33"/>
  <c r="N33"/>
  <c r="G35"/>
  <c r="H35"/>
  <c r="I35" s="1"/>
  <c r="N35" s="1"/>
  <c r="L35"/>
  <c r="M35"/>
  <c r="G37"/>
  <c r="H37"/>
  <c r="I37" s="1"/>
  <c r="N37" s="1"/>
  <c r="L37"/>
  <c r="M37"/>
  <c r="G39"/>
  <c r="H39"/>
  <c r="I39" s="1"/>
  <c r="N39" s="1"/>
  <c r="L39"/>
  <c r="M39"/>
  <c r="G41"/>
  <c r="H41"/>
  <c r="I41" s="1"/>
  <c r="N41" s="1"/>
  <c r="L41"/>
  <c r="M41"/>
  <c r="G43"/>
  <c r="H43"/>
  <c r="I43" s="1"/>
  <c r="N43" s="1"/>
  <c r="L43"/>
  <c r="M43"/>
  <c r="G45"/>
  <c r="H45"/>
  <c r="I45" s="1"/>
  <c r="N45" s="1"/>
  <c r="L45"/>
  <c r="M45"/>
  <c r="G47"/>
  <c r="H47"/>
  <c r="I47" s="1"/>
  <c r="N47" s="1"/>
  <c r="L47"/>
  <c r="M47"/>
  <c r="G49"/>
  <c r="H49"/>
  <c r="I49" s="1"/>
  <c r="N49" s="1"/>
  <c r="L49"/>
  <c r="M49"/>
  <c r="G51"/>
  <c r="H51"/>
  <c r="I51" s="1"/>
  <c r="N51" s="1"/>
  <c r="L51"/>
  <c r="M51"/>
  <c r="G53"/>
  <c r="H53"/>
  <c r="I53" s="1"/>
  <c r="N53" s="1"/>
  <c r="L53"/>
  <c r="M53"/>
  <c r="F55"/>
  <c r="G55"/>
  <c r="H55"/>
  <c r="I55"/>
  <c r="L55"/>
  <c r="M55"/>
  <c r="N55" s="1"/>
  <c r="E57"/>
  <c r="F57"/>
  <c r="G57"/>
  <c r="H57"/>
  <c r="I57"/>
  <c r="L57"/>
  <c r="M57"/>
  <c r="N57" s="1"/>
  <c r="F59"/>
  <c r="G59"/>
  <c r="H59"/>
  <c r="I59" s="1"/>
  <c r="N59" s="1"/>
  <c r="L59"/>
  <c r="M59"/>
  <c r="G61"/>
  <c r="H61"/>
  <c r="I61" s="1"/>
  <c r="N61" s="1"/>
  <c r="L61"/>
  <c r="M61"/>
  <c r="G63"/>
  <c r="H63"/>
  <c r="I63" s="1"/>
  <c r="N63" s="1"/>
  <c r="L63"/>
  <c r="M63"/>
  <c r="G65"/>
  <c r="H65"/>
  <c r="I65"/>
  <c r="L65"/>
  <c r="M65"/>
  <c r="N65"/>
  <c r="G67"/>
  <c r="H67"/>
  <c r="I67" s="1"/>
  <c r="N67" s="1"/>
  <c r="L67"/>
  <c r="M67"/>
  <c r="D69"/>
  <c r="G69"/>
  <c r="L69" s="1"/>
  <c r="H69"/>
  <c r="I69"/>
  <c r="N69" s="1"/>
  <c r="M69"/>
  <c r="G71"/>
  <c r="L71" s="1"/>
  <c r="H71"/>
  <c r="I71"/>
  <c r="N71" s="1"/>
  <c r="M71"/>
  <c r="C73"/>
  <c r="G73" s="1"/>
  <c r="L73" s="1"/>
  <c r="D73"/>
  <c r="F73"/>
  <c r="H73"/>
  <c r="I73" s="1"/>
  <c r="N73" s="1"/>
  <c r="M73"/>
  <c r="G75"/>
  <c r="H75"/>
  <c r="I75" s="1"/>
  <c r="N75" s="1"/>
  <c r="L75"/>
  <c r="M75"/>
  <c r="G77"/>
  <c r="H77"/>
  <c r="I77" s="1"/>
  <c r="N77" s="1"/>
  <c r="L77"/>
  <c r="M77"/>
  <c r="G79"/>
  <c r="H79"/>
  <c r="I79" s="1"/>
  <c r="N79" s="1"/>
  <c r="L79"/>
  <c r="M79"/>
  <c r="G81"/>
  <c r="H81"/>
  <c r="I81" s="1"/>
  <c r="N81" s="1"/>
  <c r="L81"/>
  <c r="M81"/>
  <c r="G83"/>
  <c r="H83"/>
  <c r="I83" s="1"/>
  <c r="N83" s="1"/>
  <c r="L83"/>
  <c r="M83"/>
  <c r="G85"/>
  <c r="H85"/>
  <c r="I85" s="1"/>
  <c r="N85" s="1"/>
  <c r="L85"/>
  <c r="M85"/>
  <c r="G87"/>
  <c r="H87"/>
  <c r="I87" s="1"/>
  <c r="N87" s="1"/>
  <c r="L87"/>
  <c r="M87"/>
  <c r="G89"/>
  <c r="H89"/>
  <c r="I89" s="1"/>
  <c r="N89" s="1"/>
  <c r="L89"/>
  <c r="M89"/>
  <c r="G91"/>
  <c r="H91"/>
  <c r="I91" s="1"/>
  <c r="N91" s="1"/>
  <c r="L91"/>
  <c r="M91"/>
  <c r="G93"/>
  <c r="H93"/>
  <c r="I93" s="1"/>
  <c r="N93" s="1"/>
  <c r="L93"/>
  <c r="M93"/>
  <c r="G95"/>
  <c r="H95"/>
  <c r="I95" s="1"/>
  <c r="N95" s="1"/>
  <c r="L95"/>
  <c r="M95"/>
  <c r="G97"/>
  <c r="H97"/>
  <c r="I97" s="1"/>
  <c r="N97" s="1"/>
  <c r="L97"/>
  <c r="M97"/>
  <c r="G99"/>
  <c r="H99"/>
  <c r="I99" s="1"/>
  <c r="N99" s="1"/>
  <c r="L99"/>
  <c r="M99"/>
  <c r="G101"/>
  <c r="H101"/>
  <c r="I101" s="1"/>
  <c r="N101" s="1"/>
  <c r="L101"/>
  <c r="M101"/>
  <c r="G103"/>
  <c r="H103"/>
  <c r="I103" s="1"/>
  <c r="N103" s="1"/>
  <c r="L103"/>
  <c r="M103"/>
  <c r="G105"/>
  <c r="H105"/>
  <c r="I105" s="1"/>
  <c r="N105" s="1"/>
  <c r="L105"/>
  <c r="M105"/>
  <c r="G107"/>
  <c r="H107"/>
  <c r="I107"/>
  <c r="L107"/>
  <c r="M107"/>
  <c r="N107"/>
  <c r="G109"/>
  <c r="H109"/>
  <c r="I109" s="1"/>
  <c r="N109" s="1"/>
  <c r="L109"/>
  <c r="M109"/>
  <c r="G111"/>
  <c r="H111"/>
  <c r="I111" s="1"/>
  <c r="N111" s="1"/>
  <c r="L111"/>
  <c r="M111"/>
  <c r="G113"/>
  <c r="H113"/>
  <c r="I113" s="1"/>
  <c r="N113" s="1"/>
  <c r="L113"/>
  <c r="M113"/>
  <c r="G115"/>
  <c r="H115"/>
  <c r="I115" s="1"/>
  <c r="N115" s="1"/>
  <c r="L115"/>
  <c r="M115"/>
  <c r="G117"/>
  <c r="H117"/>
  <c r="I117" s="1"/>
  <c r="N117" s="1"/>
  <c r="L117"/>
  <c r="M117"/>
  <c r="G119"/>
  <c r="H119"/>
  <c r="I119" s="1"/>
  <c r="N119" s="1"/>
  <c r="L119"/>
  <c r="M119"/>
  <c r="G121"/>
  <c r="H121"/>
  <c r="I121" s="1"/>
  <c r="N121" s="1"/>
  <c r="L121"/>
  <c r="M121"/>
  <c r="G123"/>
  <c r="H123"/>
  <c r="I123" s="1"/>
  <c r="N123" s="1"/>
  <c r="L123"/>
  <c r="M123"/>
  <c r="G125"/>
  <c r="H125"/>
  <c r="I125" s="1"/>
  <c r="N125" s="1"/>
  <c r="L125"/>
  <c r="M125"/>
  <c r="G127"/>
  <c r="H127"/>
  <c r="I127" s="1"/>
  <c r="N127" s="1"/>
  <c r="L127"/>
  <c r="M127"/>
  <c r="G129"/>
  <c r="H129"/>
  <c r="I129"/>
  <c r="L129"/>
  <c r="M129"/>
  <c r="N129"/>
  <c r="G131"/>
  <c r="H131"/>
  <c r="I131"/>
  <c r="L131"/>
  <c r="M131"/>
  <c r="N131"/>
  <c r="G133"/>
  <c r="H133"/>
  <c r="I133"/>
  <c r="L133"/>
  <c r="M133"/>
  <c r="G135"/>
  <c r="L135" s="1"/>
  <c r="H135"/>
  <c r="I135"/>
  <c r="N135" s="1"/>
  <c r="M135"/>
  <c r="G137"/>
  <c r="L137" s="1"/>
  <c r="H137"/>
  <c r="I137"/>
  <c r="N137" s="1"/>
  <c r="M137"/>
  <c r="G139"/>
  <c r="L139" s="1"/>
  <c r="H139"/>
  <c r="I139"/>
  <c r="N139" s="1"/>
  <c r="M139"/>
  <c r="G141"/>
  <c r="L141" s="1"/>
  <c r="H141"/>
  <c r="I141"/>
  <c r="N141" s="1"/>
  <c r="M141"/>
  <c r="G143"/>
  <c r="L143" s="1"/>
  <c r="H143"/>
  <c r="I143"/>
  <c r="N143" s="1"/>
  <c r="M143"/>
  <c r="G145"/>
  <c r="L145" s="1"/>
  <c r="H145"/>
  <c r="I145"/>
  <c r="N145" s="1"/>
  <c r="M145"/>
  <c r="G147"/>
  <c r="L147" s="1"/>
  <c r="H147"/>
  <c r="I147"/>
  <c r="N147" s="1"/>
  <c r="M147"/>
  <c r="G149"/>
  <c r="L149" s="1"/>
  <c r="H149"/>
  <c r="I149"/>
  <c r="N149" s="1"/>
  <c r="M149"/>
  <c r="G151"/>
  <c r="L151" s="1"/>
  <c r="H151"/>
  <c r="I151"/>
  <c r="N151" s="1"/>
  <c r="M151"/>
  <c r="G153"/>
  <c r="H153"/>
  <c r="L153"/>
  <c r="M153"/>
  <c r="N153"/>
  <c r="G155"/>
  <c r="H155"/>
  <c r="L155"/>
  <c r="M155"/>
  <c r="N155" s="1"/>
  <c r="G157"/>
  <c r="H157"/>
  <c r="L157"/>
  <c r="M157"/>
  <c r="N157"/>
  <c r="G159"/>
  <c r="H159"/>
  <c r="L159"/>
  <c r="M159"/>
  <c r="N159" s="1"/>
  <c r="C163"/>
  <c r="D165" s="1"/>
  <c r="D163"/>
  <c r="E163"/>
  <c r="F165" s="1"/>
  <c r="F163"/>
  <c r="G163"/>
  <c r="J163"/>
  <c r="L163"/>
  <c r="G175"/>
  <c r="H175"/>
  <c r="I175"/>
  <c r="K175"/>
  <c r="L175"/>
  <c r="M175"/>
  <c r="N175"/>
  <c r="P176"/>
  <c r="G177"/>
  <c r="H177"/>
  <c r="I177"/>
  <c r="K177"/>
  <c r="L177"/>
  <c r="M177"/>
  <c r="N177"/>
  <c r="G179"/>
  <c r="H179"/>
  <c r="I179" s="1"/>
  <c r="K179"/>
  <c r="M179" s="1"/>
  <c r="G181"/>
  <c r="H181"/>
  <c r="I181"/>
  <c r="K181"/>
  <c r="L181"/>
  <c r="M181"/>
  <c r="N181"/>
  <c r="G183"/>
  <c r="H183"/>
  <c r="I183" s="1"/>
  <c r="K183"/>
  <c r="L183" s="1"/>
  <c r="M183"/>
  <c r="P183"/>
  <c r="G185"/>
  <c r="H185"/>
  <c r="I185" s="1"/>
  <c r="K185"/>
  <c r="L185" s="1"/>
  <c r="G187"/>
  <c r="H187"/>
  <c r="I187"/>
  <c r="K187"/>
  <c r="L187"/>
  <c r="M187"/>
  <c r="N187"/>
  <c r="G189"/>
  <c r="H189"/>
  <c r="I189" s="1"/>
  <c r="K189"/>
  <c r="L189" s="1"/>
  <c r="M189"/>
  <c r="G191"/>
  <c r="H191"/>
  <c r="I191"/>
  <c r="K191"/>
  <c r="L191"/>
  <c r="M191"/>
  <c r="N191"/>
  <c r="G193"/>
  <c r="H193"/>
  <c r="I193" s="1"/>
  <c r="K193"/>
  <c r="L193" s="1"/>
  <c r="G195"/>
  <c r="H195"/>
  <c r="I195"/>
  <c r="K195"/>
  <c r="L195"/>
  <c r="M195"/>
  <c r="N195"/>
  <c r="G197"/>
  <c r="H197"/>
  <c r="I197" s="1"/>
  <c r="K197"/>
  <c r="L197" s="1"/>
  <c r="M197"/>
  <c r="G199"/>
  <c r="H199"/>
  <c r="I199"/>
  <c r="K199"/>
  <c r="L199"/>
  <c r="M199"/>
  <c r="N199"/>
  <c r="G201"/>
  <c r="H201"/>
  <c r="I201" s="1"/>
  <c r="K201"/>
  <c r="L201" s="1"/>
  <c r="G203"/>
  <c r="H203"/>
  <c r="I203"/>
  <c r="K203"/>
  <c r="L203"/>
  <c r="M203"/>
  <c r="N203"/>
  <c r="G205"/>
  <c r="H205"/>
  <c r="I205" s="1"/>
  <c r="K205"/>
  <c r="L205" s="1"/>
  <c r="M205"/>
  <c r="G207"/>
  <c r="H207"/>
  <c r="I207"/>
  <c r="K207"/>
  <c r="L207"/>
  <c r="M207"/>
  <c r="N207"/>
  <c r="G209"/>
  <c r="H209"/>
  <c r="I209" s="1"/>
  <c r="K209"/>
  <c r="L209" s="1"/>
  <c r="G211"/>
  <c r="H211"/>
  <c r="I211"/>
  <c r="K211"/>
  <c r="L211"/>
  <c r="M211"/>
  <c r="N211"/>
  <c r="C217"/>
  <c r="D217"/>
  <c r="C219" s="1"/>
  <c r="E217"/>
  <c r="F217"/>
  <c r="E219" s="1"/>
  <c r="J217"/>
  <c r="G233"/>
  <c r="H233"/>
  <c r="I233"/>
  <c r="K233"/>
  <c r="L233"/>
  <c r="M233"/>
  <c r="N233"/>
  <c r="G235"/>
  <c r="H235"/>
  <c r="I235" s="1"/>
  <c r="K235"/>
  <c r="M235" s="1"/>
  <c r="G237"/>
  <c r="H237"/>
  <c r="I237"/>
  <c r="K237"/>
  <c r="L237"/>
  <c r="M237"/>
  <c r="N237"/>
  <c r="G239"/>
  <c r="H239"/>
  <c r="I239" s="1"/>
  <c r="K239"/>
  <c r="L239" s="1"/>
  <c r="M239"/>
  <c r="G241"/>
  <c r="H241"/>
  <c r="I241"/>
  <c r="K241"/>
  <c r="L241"/>
  <c r="M241"/>
  <c r="N241"/>
  <c r="G243"/>
  <c r="H243"/>
  <c r="I243" s="1"/>
  <c r="K243"/>
  <c r="L243" s="1"/>
  <c r="G245"/>
  <c r="H245"/>
  <c r="I245"/>
  <c r="K245"/>
  <c r="L245"/>
  <c r="M245"/>
  <c r="N245"/>
  <c r="G247"/>
  <c r="H247"/>
  <c r="I247" s="1"/>
  <c r="K247"/>
  <c r="L247" s="1"/>
  <c r="M247"/>
  <c r="G249"/>
  <c r="H249"/>
  <c r="I249"/>
  <c r="K249"/>
  <c r="L249"/>
  <c r="M249"/>
  <c r="N249"/>
  <c r="G251"/>
  <c r="H251"/>
  <c r="I251" s="1"/>
  <c r="K251"/>
  <c r="L251" s="1"/>
  <c r="G253"/>
  <c r="H253"/>
  <c r="I253"/>
  <c r="K253"/>
  <c r="L253"/>
  <c r="M253"/>
  <c r="N253"/>
  <c r="G255"/>
  <c r="H255"/>
  <c r="I255" s="1"/>
  <c r="K255"/>
  <c r="L255" s="1"/>
  <c r="M255"/>
  <c r="G257"/>
  <c r="H257"/>
  <c r="I257"/>
  <c r="K257"/>
  <c r="L257"/>
  <c r="M257"/>
  <c r="N257"/>
  <c r="G259"/>
  <c r="H259"/>
  <c r="I259" s="1"/>
  <c r="K259"/>
  <c r="L259" s="1"/>
  <c r="C263"/>
  <c r="D263"/>
  <c r="E263"/>
  <c r="F263"/>
  <c r="J263"/>
  <c r="C265"/>
  <c r="H10" i="36"/>
  <c r="J10"/>
  <c r="I10"/>
  <c r="J11"/>
  <c r="Z11" s="1"/>
  <c r="AA11"/>
  <c r="O85" i="45"/>
  <c r="P85"/>
  <c r="O87"/>
  <c r="P87"/>
  <c r="O89"/>
  <c r="P89"/>
  <c r="O91"/>
  <c r="P91"/>
  <c r="O93"/>
  <c r="P93"/>
  <c r="O95"/>
  <c r="P95"/>
  <c r="O97"/>
  <c r="P97"/>
  <c r="O98"/>
  <c r="P98"/>
  <c r="O100"/>
  <c r="P100"/>
  <c r="O102"/>
  <c r="P102"/>
  <c r="O104"/>
  <c r="P104"/>
  <c r="O106"/>
  <c r="P106"/>
  <c r="O134"/>
  <c r="P134"/>
  <c r="O136"/>
  <c r="P136"/>
  <c r="O138"/>
  <c r="P138"/>
  <c r="O140"/>
  <c r="P140"/>
  <c r="O149"/>
  <c r="P149"/>
  <c r="O151"/>
  <c r="P151"/>
  <c r="O153"/>
  <c r="P153"/>
  <c r="O166"/>
  <c r="P166"/>
  <c r="O168"/>
  <c r="P168"/>
  <c r="O180"/>
  <c r="P180"/>
  <c r="O182"/>
  <c r="P182"/>
  <c r="O194"/>
  <c r="P194"/>
  <c r="H70"/>
  <c r="I70"/>
  <c r="N70" s="1"/>
  <c r="N142"/>
  <c r="O142" s="1"/>
  <c r="P142" s="1"/>
  <c r="N143"/>
  <c r="O143"/>
  <c r="P143" s="1"/>
  <c r="N144"/>
  <c r="O144" s="1"/>
  <c r="P144" s="1"/>
  <c r="N145"/>
  <c r="O145"/>
  <c r="P145" s="1"/>
  <c r="N146"/>
  <c r="O146" s="1"/>
  <c r="P146" s="1"/>
  <c r="N148"/>
  <c r="N150"/>
  <c r="O150" s="1"/>
  <c r="N152"/>
  <c r="N169"/>
  <c r="O169" s="1"/>
  <c r="P169"/>
  <c r="N170"/>
  <c r="N171"/>
  <c r="O171" s="1"/>
  <c r="P171" s="1"/>
  <c r="N172"/>
  <c r="N173"/>
  <c r="O173" s="1"/>
  <c r="P173"/>
  <c r="N174"/>
  <c r="N175"/>
  <c r="O175" s="1"/>
  <c r="P175" s="1"/>
  <c r="N176"/>
  <c r="N177"/>
  <c r="O177" s="1"/>
  <c r="P177"/>
  <c r="N179"/>
  <c r="N181"/>
  <c r="O181" s="1"/>
  <c r="N183"/>
  <c r="N195"/>
  <c r="O195" s="1"/>
  <c r="P195" s="1"/>
  <c r="O123"/>
  <c r="P123"/>
  <c r="O130"/>
  <c r="P130"/>
  <c r="O132"/>
  <c r="P132"/>
  <c r="O148"/>
  <c r="P148"/>
  <c r="P150"/>
  <c r="O152"/>
  <c r="P152"/>
  <c r="O156"/>
  <c r="P156"/>
  <c r="O158"/>
  <c r="P158"/>
  <c r="O160"/>
  <c r="P160"/>
  <c r="O179"/>
  <c r="P179"/>
  <c r="P181"/>
  <c r="O184"/>
  <c r="P184"/>
  <c r="O185"/>
  <c r="P185"/>
  <c r="O186"/>
  <c r="P186"/>
  <c r="O187"/>
  <c r="P187"/>
  <c r="O188"/>
  <c r="P188"/>
  <c r="O189"/>
  <c r="P189"/>
  <c r="O190"/>
  <c r="P190"/>
  <c r="O191"/>
  <c r="P191"/>
  <c r="O192"/>
  <c r="P192"/>
  <c r="O193"/>
  <c r="P193"/>
  <c r="O28"/>
  <c r="P28"/>
  <c r="O30"/>
  <c r="P30"/>
  <c r="O32"/>
  <c r="P32"/>
  <c r="O34"/>
  <c r="P34"/>
  <c r="O36"/>
  <c r="P36"/>
  <c r="O38"/>
  <c r="P38"/>
  <c r="O40"/>
  <c r="P40"/>
  <c r="O42"/>
  <c r="P42"/>
  <c r="O44"/>
  <c r="P44"/>
  <c r="O46"/>
  <c r="P46"/>
  <c r="O48"/>
  <c r="P48"/>
  <c r="O50"/>
  <c r="P50"/>
  <c r="O52"/>
  <c r="P52"/>
  <c r="O54"/>
  <c r="P54"/>
  <c r="O56"/>
  <c r="P56"/>
  <c r="O58"/>
  <c r="P58"/>
  <c r="O60"/>
  <c r="P60"/>
  <c r="O62"/>
  <c r="P62"/>
  <c r="O64"/>
  <c r="P64"/>
  <c r="O66"/>
  <c r="P66"/>
  <c r="O68"/>
  <c r="P68"/>
  <c r="E118"/>
  <c r="O70"/>
  <c r="P70" s="1"/>
  <c r="O72"/>
  <c r="P72" s="1"/>
  <c r="O74"/>
  <c r="P74" s="1"/>
  <c r="O76"/>
  <c r="P76" s="1"/>
  <c r="O78"/>
  <c r="P78" s="1"/>
  <c r="O80"/>
  <c r="P80" s="1"/>
  <c r="O82"/>
  <c r="P82" s="1"/>
  <c r="O84"/>
  <c r="P84" s="1"/>
  <c r="O86"/>
  <c r="P86" s="1"/>
  <c r="O88"/>
  <c r="P88" s="1"/>
  <c r="O90"/>
  <c r="P90" s="1"/>
  <c r="O92"/>
  <c r="P92" s="1"/>
  <c r="O94"/>
  <c r="P94" s="1"/>
  <c r="O96"/>
  <c r="P96" s="1"/>
  <c r="O99"/>
  <c r="P99" s="1"/>
  <c r="O101"/>
  <c r="P101" s="1"/>
  <c r="O103"/>
  <c r="P103" s="1"/>
  <c r="N131"/>
  <c r="O131" s="1"/>
  <c r="P131" s="1"/>
  <c r="N133"/>
  <c r="O133"/>
  <c r="P133" s="1"/>
  <c r="N162"/>
  <c r="O162" s="1"/>
  <c r="P162" s="1"/>
  <c r="N163"/>
  <c r="O163"/>
  <c r="P163" s="1"/>
  <c r="N164"/>
  <c r="O164" s="1"/>
  <c r="P164" s="1"/>
  <c r="N165"/>
  <c r="O165"/>
  <c r="P165" s="1"/>
  <c r="O108"/>
  <c r="P108" s="1"/>
  <c r="O110"/>
  <c r="P110" s="1"/>
  <c r="O112"/>
  <c r="P112" s="1"/>
  <c r="O114"/>
  <c r="P114" s="1"/>
  <c r="O122"/>
  <c r="P122" s="1"/>
  <c r="L183"/>
  <c r="Q183" s="1"/>
  <c r="L198"/>
  <c r="J198"/>
  <c r="N122" i="44"/>
  <c r="Q122" s="1"/>
  <c r="Q123"/>
  <c r="O123"/>
  <c r="P123"/>
  <c r="O13"/>
  <c r="P13" s="1"/>
  <c r="Q17"/>
  <c r="P17"/>
  <c r="O11"/>
  <c r="P11" s="1"/>
  <c r="Q15"/>
  <c r="P15"/>
  <c r="O19"/>
  <c r="P19" s="1"/>
  <c r="O10"/>
  <c r="P10" s="1"/>
  <c r="Q10"/>
  <c r="O12"/>
  <c r="P12" s="1"/>
  <c r="O14"/>
  <c r="P14" s="1"/>
  <c r="Q14"/>
  <c r="O16"/>
  <c r="P16" s="1"/>
  <c r="O18"/>
  <c r="P18" s="1"/>
  <c r="Q18"/>
  <c r="O20"/>
  <c r="P20" s="1"/>
  <c r="Q21"/>
  <c r="P21"/>
  <c r="O25"/>
  <c r="P25" s="1"/>
  <c r="Q29"/>
  <c r="P29"/>
  <c r="O33"/>
  <c r="P33" s="1"/>
  <c r="Q37"/>
  <c r="P37"/>
  <c r="O41"/>
  <c r="P41" s="1"/>
  <c r="Q45"/>
  <c r="P45"/>
  <c r="O49"/>
  <c r="P49" s="1"/>
  <c r="Q53"/>
  <c r="P53"/>
  <c r="O57"/>
  <c r="P57" s="1"/>
  <c r="Q61"/>
  <c r="P61"/>
  <c r="O65"/>
  <c r="P65" s="1"/>
  <c r="Q69"/>
  <c r="P69"/>
  <c r="O75"/>
  <c r="P75" s="1"/>
  <c r="Q79"/>
  <c r="O83"/>
  <c r="P83" s="1"/>
  <c r="Q87"/>
  <c r="O91"/>
  <c r="P91" s="1"/>
  <c r="Q95"/>
  <c r="P95"/>
  <c r="O104"/>
  <c r="P104" s="1"/>
  <c r="Q104"/>
  <c r="O112"/>
  <c r="P112" s="1"/>
  <c r="Q112"/>
  <c r="O205"/>
  <c r="P205"/>
  <c r="O23"/>
  <c r="P23" s="1"/>
  <c r="Q27"/>
  <c r="P27"/>
  <c r="O31"/>
  <c r="P31" s="1"/>
  <c r="Q35"/>
  <c r="P35"/>
  <c r="O39"/>
  <c r="P39" s="1"/>
  <c r="Q43"/>
  <c r="P43"/>
  <c r="O47"/>
  <c r="P47" s="1"/>
  <c r="Q51"/>
  <c r="P51"/>
  <c r="O55"/>
  <c r="P55" s="1"/>
  <c r="Q59"/>
  <c r="O63"/>
  <c r="P63" s="1"/>
  <c r="Q67"/>
  <c r="O73"/>
  <c r="P73" s="1"/>
  <c r="O77"/>
  <c r="P77" s="1"/>
  <c r="Q77"/>
  <c r="O81"/>
  <c r="P81" s="1"/>
  <c r="Q85"/>
  <c r="P85"/>
  <c r="O89"/>
  <c r="P89" s="1"/>
  <c r="Q93"/>
  <c r="P93"/>
  <c r="O97"/>
  <c r="P97" s="1"/>
  <c r="Q102"/>
  <c r="P102"/>
  <c r="O106"/>
  <c r="P106" s="1"/>
  <c r="Q110"/>
  <c r="P110"/>
  <c r="O114"/>
  <c r="P114" s="1"/>
  <c r="L130"/>
  <c r="L131"/>
  <c r="L132"/>
  <c r="L133"/>
  <c r="L154"/>
  <c r="Q154" s="1"/>
  <c r="O24"/>
  <c r="P24" s="1"/>
  <c r="Q26"/>
  <c r="P28"/>
  <c r="O32"/>
  <c r="P32" s="1"/>
  <c r="Q34"/>
  <c r="P36"/>
  <c r="O40"/>
  <c r="P40" s="1"/>
  <c r="Q42"/>
  <c r="P44"/>
  <c r="O48"/>
  <c r="P48" s="1"/>
  <c r="Q50"/>
  <c r="P52"/>
  <c r="O56"/>
  <c r="P56" s="1"/>
  <c r="Q58"/>
  <c r="P60"/>
  <c r="O74"/>
  <c r="P74" s="1"/>
  <c r="Q76"/>
  <c r="O80"/>
  <c r="P80" s="1"/>
  <c r="Q82"/>
  <c r="O88"/>
  <c r="P88" s="1"/>
  <c r="Q90"/>
  <c r="P94"/>
  <c r="O98"/>
  <c r="P98" s="1"/>
  <c r="O99"/>
  <c r="P99" s="1"/>
  <c r="O103"/>
  <c r="P103" s="1"/>
  <c r="O107"/>
  <c r="P107" s="1"/>
  <c r="O111"/>
  <c r="P111" s="1"/>
  <c r="Q135"/>
  <c r="Q139"/>
  <c r="O141"/>
  <c r="P141" s="1"/>
  <c r="Q143"/>
  <c r="O145"/>
  <c r="P145"/>
  <c r="O147"/>
  <c r="P147"/>
  <c r="O151"/>
  <c r="P151" s="1"/>
  <c r="Q153"/>
  <c r="O155"/>
  <c r="P155"/>
  <c r="O156"/>
  <c r="P156"/>
  <c r="Q157"/>
  <c r="O159"/>
  <c r="P159" s="1"/>
  <c r="O160"/>
  <c r="P160" s="1"/>
  <c r="Q161"/>
  <c r="O163"/>
  <c r="P163"/>
  <c r="O164"/>
  <c r="P164"/>
  <c r="Q165"/>
  <c r="Q175"/>
  <c r="Q179"/>
  <c r="O181"/>
  <c r="P181" s="1"/>
  <c r="Q183"/>
  <c r="Q185"/>
  <c r="O187"/>
  <c r="P187" s="1"/>
  <c r="O191"/>
  <c r="P191"/>
  <c r="Q193"/>
  <c r="O195"/>
  <c r="P195" s="1"/>
  <c r="O196"/>
  <c r="P196" s="1"/>
  <c r="Q197"/>
  <c r="O199"/>
  <c r="P199"/>
  <c r="O200"/>
  <c r="P200"/>
  <c r="Q201"/>
  <c r="O203"/>
  <c r="P203" s="1"/>
  <c r="O204"/>
  <c r="P204" s="1"/>
  <c r="Q205"/>
  <c r="P101"/>
  <c r="P105"/>
  <c r="P109"/>
  <c r="P113"/>
  <c r="O158"/>
  <c r="P158"/>
  <c r="O162"/>
  <c r="P162"/>
  <c r="O194"/>
  <c r="P194"/>
  <c r="O198"/>
  <c r="P198"/>
  <c r="O202"/>
  <c r="P202"/>
  <c r="L166"/>
  <c r="N62"/>
  <c r="Q62"/>
  <c r="N64"/>
  <c r="Q64"/>
  <c r="N66"/>
  <c r="Q66"/>
  <c r="N68"/>
  <c r="Q68"/>
  <c r="E118"/>
  <c r="N130"/>
  <c r="N131"/>
  <c r="N132"/>
  <c r="N133"/>
  <c r="N134"/>
  <c r="N136"/>
  <c r="N138"/>
  <c r="Q138" s="1"/>
  <c r="N140"/>
  <c r="Q140" s="1"/>
  <c r="N142"/>
  <c r="Q142" s="1"/>
  <c r="N144"/>
  <c r="N146"/>
  <c r="Q146" s="1"/>
  <c r="N148"/>
  <c r="Q148" s="1"/>
  <c r="N150"/>
  <c r="Q150" s="1"/>
  <c r="N152"/>
  <c r="O152" s="1"/>
  <c r="P152" s="1"/>
  <c r="N154"/>
  <c r="N176"/>
  <c r="N178"/>
  <c r="Q178" s="1"/>
  <c r="N180"/>
  <c r="Q180" s="1"/>
  <c r="N182"/>
  <c r="N184"/>
  <c r="O184"/>
  <c r="P184" s="1"/>
  <c r="N186"/>
  <c r="O186" s="1"/>
  <c r="P186" s="1"/>
  <c r="N188"/>
  <c r="Q188"/>
  <c r="N190"/>
  <c r="Q190"/>
  <c r="N192"/>
  <c r="H70"/>
  <c r="I70"/>
  <c r="N70" s="1"/>
  <c r="Q70" s="1"/>
  <c r="O70"/>
  <c r="P70" s="1"/>
  <c r="L192"/>
  <c r="O192" s="1"/>
  <c r="J207"/>
  <c r="O176" i="45"/>
  <c r="P176" s="1"/>
  <c r="O174"/>
  <c r="P174" s="1"/>
  <c r="O172"/>
  <c r="P172" s="1"/>
  <c r="O170"/>
  <c r="P170" s="1"/>
  <c r="O183"/>
  <c r="P183" s="1"/>
  <c r="O122" i="44"/>
  <c r="P122" s="1"/>
  <c r="Q192"/>
  <c r="P192"/>
  <c r="O154"/>
  <c r="P154" s="1"/>
  <c r="Q132"/>
  <c r="O130"/>
  <c r="P130" s="1"/>
  <c r="O190"/>
  <c r="P190" s="1"/>
  <c r="O180"/>
  <c r="P180" s="1"/>
  <c r="O150"/>
  <c r="P150" s="1"/>
  <c r="O140"/>
  <c r="P140" s="1"/>
  <c r="O188"/>
  <c r="P188" s="1"/>
  <c r="O178"/>
  <c r="P178" s="1"/>
  <c r="O146"/>
  <c r="P146" s="1"/>
  <c r="O138"/>
  <c r="P138" s="1"/>
  <c r="O68"/>
  <c r="P68" s="1"/>
  <c r="O64"/>
  <c r="P64" s="1"/>
  <c r="Q186"/>
  <c r="O66"/>
  <c r="P66" s="1"/>
  <c r="O62"/>
  <c r="P62"/>
  <c r="Q133"/>
  <c r="O133"/>
  <c r="P133" s="1"/>
  <c r="Q131"/>
  <c r="O131"/>
  <c r="P131"/>
  <c r="Q184"/>
  <c r="O142"/>
  <c r="P142" s="1"/>
  <c r="O134"/>
  <c r="P134" s="1"/>
  <c r="N115"/>
  <c r="L207"/>
  <c r="S338" i="36"/>
  <c r="P133"/>
  <c r="AB707"/>
  <c r="AD707"/>
  <c r="AE707" s="1"/>
  <c r="AF707" s="1"/>
  <c r="AB713"/>
  <c r="AB716"/>
  <c r="AD716" s="1"/>
  <c r="AE716" s="1"/>
  <c r="AF716" s="1"/>
  <c r="AB606"/>
  <c r="AD606" s="1"/>
  <c r="AE606" s="1"/>
  <c r="AF606" s="1"/>
  <c r="AB710"/>
  <c r="AD710" s="1"/>
  <c r="AE710" s="1"/>
  <c r="AF710" s="1"/>
  <c r="AB719"/>
  <c r="AD719" s="1"/>
  <c r="AE719" s="1"/>
  <c r="AF719" s="1"/>
  <c r="AD713"/>
  <c r="AE713" s="1"/>
  <c r="AF713" s="1"/>
  <c r="J342"/>
  <c r="Z342"/>
  <c r="AA342" s="1"/>
  <c r="AE342" s="1"/>
  <c r="AF342" s="1"/>
  <c r="J133"/>
  <c r="Z133" s="1"/>
  <c r="AA133" s="1"/>
  <c r="P350"/>
  <c r="J350"/>
  <c r="Z350" s="1"/>
  <c r="AA350" s="1"/>
  <c r="S342"/>
  <c r="P342"/>
  <c r="M342"/>
  <c r="P334"/>
  <c r="AB553"/>
  <c r="AD553"/>
  <c r="AE553" s="1"/>
  <c r="AF553" s="1"/>
  <c r="S330"/>
  <c r="P330"/>
  <c r="AB99"/>
  <c r="P293"/>
  <c r="J293"/>
  <c r="Z293"/>
  <c r="AA293" s="1"/>
  <c r="Q664"/>
  <c r="AB658"/>
  <c r="AD658"/>
  <c r="AE658" s="1"/>
  <c r="AF658" s="1"/>
  <c r="J226"/>
  <c r="Z226"/>
  <c r="AA226" s="1"/>
  <c r="AB201"/>
  <c r="AD201" s="1"/>
  <c r="AE201" s="1"/>
  <c r="AF201" s="1"/>
  <c r="J129"/>
  <c r="Z129" s="1"/>
  <c r="AA129" s="1"/>
  <c r="P311"/>
  <c r="M311"/>
  <c r="J55"/>
  <c r="Z55"/>
  <c r="AA55" s="1"/>
  <c r="J7"/>
  <c r="Z7" s="1"/>
  <c r="AA7" s="1"/>
  <c r="AB498"/>
  <c r="AD498"/>
  <c r="AE498" s="1"/>
  <c r="AF498" s="1"/>
  <c r="P125"/>
  <c r="M125"/>
  <c r="J120"/>
  <c r="Z120"/>
  <c r="AA120" s="1"/>
  <c r="M111"/>
  <c r="AB58"/>
  <c r="AD58" s="1"/>
  <c r="AE58" s="1"/>
  <c r="AF58" s="1"/>
  <c r="J173"/>
  <c r="Z173" s="1"/>
  <c r="AA173" s="1"/>
  <c r="P41"/>
  <c r="S7"/>
  <c r="P7"/>
  <c r="M7"/>
  <c r="J311"/>
  <c r="Z311"/>
  <c r="AA311" s="1"/>
  <c r="AE311" s="1"/>
  <c r="AF311" s="1"/>
  <c r="J424"/>
  <c r="Z424" s="1"/>
  <c r="AA424" s="1"/>
  <c r="K357"/>
  <c r="M236"/>
  <c r="M33"/>
  <c r="K572"/>
  <c r="M572"/>
  <c r="AB566"/>
  <c r="AD566" s="1"/>
  <c r="AE566" s="1"/>
  <c r="AF566" s="1"/>
  <c r="S420"/>
  <c r="AB395"/>
  <c r="AD395"/>
  <c r="AE395" s="1"/>
  <c r="AF395" s="1"/>
  <c r="K385"/>
  <c r="P37"/>
  <c r="L572"/>
  <c r="AB661"/>
  <c r="AD661" s="1"/>
  <c r="AE661" s="1"/>
  <c r="AF661" s="1"/>
  <c r="P590"/>
  <c r="AB579"/>
  <c r="AD579"/>
  <c r="AE579" s="1"/>
  <c r="AF579" s="1"/>
  <c r="AB569"/>
  <c r="AD569"/>
  <c r="AE569" s="1"/>
  <c r="AF569" s="1"/>
  <c r="AB556"/>
  <c r="AD556"/>
  <c r="AE556" s="1"/>
  <c r="AF556" s="1"/>
  <c r="H543"/>
  <c r="AB536"/>
  <c r="AD536"/>
  <c r="AB501"/>
  <c r="AD501"/>
  <c r="AE501" s="1"/>
  <c r="AF501" s="1"/>
  <c r="K482"/>
  <c r="P460"/>
  <c r="Q427"/>
  <c r="N427"/>
  <c r="H427"/>
  <c r="S424"/>
  <c r="P424"/>
  <c r="M424"/>
  <c r="J416"/>
  <c r="Z416"/>
  <c r="AA416" s="1"/>
  <c r="Q385"/>
  <c r="J386"/>
  <c r="Z386"/>
  <c r="AA386" s="1"/>
  <c r="S385"/>
  <c r="AB370"/>
  <c r="AD370" s="1"/>
  <c r="AE370" s="1"/>
  <c r="AF370" s="1"/>
  <c r="P226"/>
  <c r="AB196"/>
  <c r="AD196"/>
  <c r="AE196" s="1"/>
  <c r="AF196" s="1"/>
  <c r="AB164"/>
  <c r="AD164"/>
  <c r="AE164" s="1"/>
  <c r="AF164" s="1"/>
  <c r="AB695"/>
  <c r="AD695"/>
  <c r="AE695" s="1"/>
  <c r="AF695" s="1"/>
  <c r="AB683"/>
  <c r="AD683"/>
  <c r="AE683" s="1"/>
  <c r="AF683" s="1"/>
  <c r="AB610"/>
  <c r="AD610"/>
  <c r="S594"/>
  <c r="AB525"/>
  <c r="AD525" s="1"/>
  <c r="AE525" s="1"/>
  <c r="AF525" s="1"/>
  <c r="Q482"/>
  <c r="S482"/>
  <c r="AB451"/>
  <c r="AD451" s="1"/>
  <c r="AE451" s="1"/>
  <c r="AF451" s="1"/>
  <c r="AB448"/>
  <c r="AD448" s="1"/>
  <c r="AE448" s="1"/>
  <c r="AF448" s="1"/>
  <c r="AB431"/>
  <c r="AD431" s="1"/>
  <c r="AE431" s="1"/>
  <c r="AF431" s="1"/>
  <c r="S400"/>
  <c r="P400"/>
  <c r="J400"/>
  <c r="Z400"/>
  <c r="AA400" s="1"/>
  <c r="J391"/>
  <c r="Z391"/>
  <c r="AA391" s="1"/>
  <c r="AE391" s="1"/>
  <c r="AF391" s="1"/>
  <c r="P386"/>
  <c r="M386"/>
  <c r="Q369"/>
  <c r="S369"/>
  <c r="AB366"/>
  <c r="AD366" s="1"/>
  <c r="Q357"/>
  <c r="H353"/>
  <c r="J353"/>
  <c r="AB320"/>
  <c r="AD320"/>
  <c r="P273"/>
  <c r="J273"/>
  <c r="Z273" s="1"/>
  <c r="AA273" s="1"/>
  <c r="K249"/>
  <c r="N249"/>
  <c r="P183"/>
  <c r="J183"/>
  <c r="Z183" s="1"/>
  <c r="AA183" s="1"/>
  <c r="S173"/>
  <c r="P173"/>
  <c r="M173"/>
  <c r="AB169"/>
  <c r="AD169" s="1"/>
  <c r="AB161"/>
  <c r="AD161" s="1"/>
  <c r="AE161" s="1"/>
  <c r="AF161" s="1"/>
  <c r="AB158"/>
  <c r="AD158" s="1"/>
  <c r="AE158" s="1"/>
  <c r="AF158" s="1"/>
  <c r="AB141"/>
  <c r="AD141" s="1"/>
  <c r="AE141" s="1"/>
  <c r="AF141" s="1"/>
  <c r="P137"/>
  <c r="S55"/>
  <c r="P55"/>
  <c r="N675"/>
  <c r="P232"/>
  <c r="P222"/>
  <c r="P115"/>
  <c r="AB90"/>
  <c r="AD90"/>
  <c r="M37"/>
  <c r="M24"/>
  <c r="AB7"/>
  <c r="AD7"/>
  <c r="S483"/>
  <c r="R482"/>
  <c r="J354"/>
  <c r="Z354"/>
  <c r="AA354" s="1"/>
  <c r="I353"/>
  <c r="K221"/>
  <c r="AB125"/>
  <c r="AD125" s="1"/>
  <c r="AB701"/>
  <c r="AD701" s="1"/>
  <c r="AE701" s="1"/>
  <c r="AF701" s="1"/>
  <c r="AB698"/>
  <c r="AD698" s="1"/>
  <c r="AE698" s="1"/>
  <c r="AF698" s="1"/>
  <c r="AB643"/>
  <c r="AD643" s="1"/>
  <c r="AE643" s="1"/>
  <c r="AF643" s="1"/>
  <c r="AB636"/>
  <c r="AD636" s="1"/>
  <c r="AE636" s="1"/>
  <c r="AF636" s="1"/>
  <c r="AB633"/>
  <c r="AD633" s="1"/>
  <c r="AE633" s="1"/>
  <c r="AF633" s="1"/>
  <c r="AB598"/>
  <c r="AD598" s="1"/>
  <c r="AE598" s="1"/>
  <c r="AF598" s="1"/>
  <c r="AB532"/>
  <c r="AD532" s="1"/>
  <c r="AB528"/>
  <c r="AD528" s="1"/>
  <c r="AE528" s="1"/>
  <c r="AF528" s="1"/>
  <c r="AB483"/>
  <c r="AD483" s="1"/>
  <c r="AE483" s="1"/>
  <c r="AF483" s="1"/>
  <c r="K478"/>
  <c r="AB467"/>
  <c r="AD467"/>
  <c r="Q466"/>
  <c r="P445"/>
  <c r="J445"/>
  <c r="Z445"/>
  <c r="AA445" s="1"/>
  <c r="J428"/>
  <c r="Z428" s="1"/>
  <c r="AA428" s="1"/>
  <c r="Q411"/>
  <c r="M412"/>
  <c r="K394"/>
  <c r="N394"/>
  <c r="H394"/>
  <c r="K381"/>
  <c r="P378"/>
  <c r="M374"/>
  <c r="H365"/>
  <c r="J365"/>
  <c r="P358"/>
  <c r="J357"/>
  <c r="AB326"/>
  <c r="AD326" s="1"/>
  <c r="AE326" s="1"/>
  <c r="AF326" s="1"/>
  <c r="AB323"/>
  <c r="AD323" s="1"/>
  <c r="AE323" s="1"/>
  <c r="AF323" s="1"/>
  <c r="AB317"/>
  <c r="AD317" s="1"/>
  <c r="AE317" s="1"/>
  <c r="AF317" s="1"/>
  <c r="AB314"/>
  <c r="AD314" s="1"/>
  <c r="AE314" s="1"/>
  <c r="AF314" s="1"/>
  <c r="S299"/>
  <c r="P299"/>
  <c r="M299"/>
  <c r="J299"/>
  <c r="Z299"/>
  <c r="AA299" s="1"/>
  <c r="M265"/>
  <c r="K259"/>
  <c r="J221"/>
  <c r="S187"/>
  <c r="P187"/>
  <c r="M187"/>
  <c r="J187"/>
  <c r="Z187"/>
  <c r="AA187" s="1"/>
  <c r="AE187" s="1"/>
  <c r="AF187" s="1"/>
  <c r="M177"/>
  <c r="P155"/>
  <c r="N136"/>
  <c r="H136"/>
  <c r="S129"/>
  <c r="S111"/>
  <c r="M107"/>
  <c r="AB103"/>
  <c r="AD99"/>
  <c r="AB83"/>
  <c r="M79"/>
  <c r="J41"/>
  <c r="Z41"/>
  <c r="AA41" s="1"/>
  <c r="S33"/>
  <c r="P28"/>
  <c r="AB11"/>
  <c r="AD11" s="1"/>
  <c r="R26"/>
  <c r="R27" s="1"/>
  <c r="S28" s="1"/>
  <c r="S664"/>
  <c r="S665"/>
  <c r="S370"/>
  <c r="R369"/>
  <c r="S668"/>
  <c r="S669"/>
  <c r="AB689"/>
  <c r="AD689" s="1"/>
  <c r="AE689" s="1"/>
  <c r="AF689" s="1"/>
  <c r="AB686"/>
  <c r="AD686" s="1"/>
  <c r="AE686" s="1"/>
  <c r="AF686" s="1"/>
  <c r="AB676"/>
  <c r="AB672"/>
  <c r="AD672"/>
  <c r="AB669"/>
  <c r="AD669"/>
  <c r="Q668"/>
  <c r="AB665"/>
  <c r="AD665" s="1"/>
  <c r="AE665" s="1"/>
  <c r="AF665" s="1"/>
  <c r="K466"/>
  <c r="S288"/>
  <c r="J280"/>
  <c r="Z280" s="1"/>
  <c r="AA280" s="1"/>
  <c r="S279"/>
  <c r="S280"/>
  <c r="P280"/>
  <c r="J260"/>
  <c r="Z260" s="1"/>
  <c r="AA260" s="1"/>
  <c r="P241"/>
  <c r="P236"/>
  <c r="J232"/>
  <c r="Z232" s="1"/>
  <c r="AA232" s="1"/>
  <c r="N221"/>
  <c r="AD103"/>
  <c r="AB47"/>
  <c r="AD47"/>
  <c r="AB44"/>
  <c r="AD44"/>
  <c r="AB649"/>
  <c r="AD649"/>
  <c r="AB646"/>
  <c r="AD646"/>
  <c r="AB624"/>
  <c r="AD624"/>
  <c r="AB621"/>
  <c r="AD621"/>
  <c r="H609"/>
  <c r="J609"/>
  <c r="P594"/>
  <c r="M594"/>
  <c r="J594"/>
  <c r="Z594"/>
  <c r="AA594" s="1"/>
  <c r="J590"/>
  <c r="Z590" s="1"/>
  <c r="AA590" s="1"/>
  <c r="AB576"/>
  <c r="AD576"/>
  <c r="AB560"/>
  <c r="AD560"/>
  <c r="AB547"/>
  <c r="AD547"/>
  <c r="AE547" s="1"/>
  <c r="AF547" s="1"/>
  <c r="AB544"/>
  <c r="AD544"/>
  <c r="AB540"/>
  <c r="AD540"/>
  <c r="H535"/>
  <c r="J535"/>
  <c r="AB516"/>
  <c r="AD516"/>
  <c r="AE516" s="1"/>
  <c r="AF516" s="1"/>
  <c r="AB505"/>
  <c r="AD505"/>
  <c r="AB488"/>
  <c r="AD488"/>
  <c r="Q478"/>
  <c r="AB471"/>
  <c r="AD471" s="1"/>
  <c r="S466"/>
  <c r="AB463"/>
  <c r="AD463"/>
  <c r="AE463" s="1"/>
  <c r="AF463" s="1"/>
  <c r="J460"/>
  <c r="Z460"/>
  <c r="AA460" s="1"/>
  <c r="AB438"/>
  <c r="AD438" s="1"/>
  <c r="AE438" s="1"/>
  <c r="AF438" s="1"/>
  <c r="AB434"/>
  <c r="AD434" s="1"/>
  <c r="AE434" s="1"/>
  <c r="AF434" s="1"/>
  <c r="M427"/>
  <c r="M428" s="1"/>
  <c r="K427"/>
  <c r="K411"/>
  <c r="Q381"/>
  <c r="K377"/>
  <c r="J378"/>
  <c r="Z378" s="1"/>
  <c r="AA378" s="1"/>
  <c r="M377"/>
  <c r="AB362"/>
  <c r="AD362" s="1"/>
  <c r="S346"/>
  <c r="P338"/>
  <c r="M338"/>
  <c r="J338"/>
  <c r="Z338"/>
  <c r="AA338" s="1"/>
  <c r="J334"/>
  <c r="Z334" s="1"/>
  <c r="AA334" s="1"/>
  <c r="N329"/>
  <c r="J329"/>
  <c r="J330" s="1"/>
  <c r="Z330" s="1"/>
  <c r="AA330" s="1"/>
  <c r="AB299"/>
  <c r="AD299" s="1"/>
  <c r="AB236"/>
  <c r="AD236"/>
  <c r="P207"/>
  <c r="AB190"/>
  <c r="AD190"/>
  <c r="AE190" s="1"/>
  <c r="AF190" s="1"/>
  <c r="S177"/>
  <c r="K154"/>
  <c r="J155"/>
  <c r="Z155"/>
  <c r="AA155" s="1"/>
  <c r="M154"/>
  <c r="M155" s="1"/>
  <c r="AB155" s="1"/>
  <c r="AD155" s="1"/>
  <c r="AB148"/>
  <c r="AD148" s="1"/>
  <c r="AE148" s="1"/>
  <c r="AF148" s="1"/>
  <c r="P129"/>
  <c r="M129"/>
  <c r="J125"/>
  <c r="Z125" s="1"/>
  <c r="AA125" s="1"/>
  <c r="AE125" s="1"/>
  <c r="AF125" s="1"/>
  <c r="P120"/>
  <c r="M120"/>
  <c r="J115"/>
  <c r="Z115" s="1"/>
  <c r="AA115" s="1"/>
  <c r="N110"/>
  <c r="P110"/>
  <c r="P111" s="1"/>
  <c r="AB111" s="1"/>
  <c r="AD111" s="1"/>
  <c r="H106"/>
  <c r="K106"/>
  <c r="AB93"/>
  <c r="AD93" s="1"/>
  <c r="AE93" s="1"/>
  <c r="AF93" s="1"/>
  <c r="AD83"/>
  <c r="M75"/>
  <c r="J75"/>
  <c r="Z75" s="1"/>
  <c r="AA75" s="1"/>
  <c r="AB62"/>
  <c r="AD62"/>
  <c r="M55"/>
  <c r="J22"/>
  <c r="J23" s="1"/>
  <c r="J24" s="1"/>
  <c r="Z24" s="1"/>
  <c r="AA24" s="1"/>
  <c r="AE24" s="1"/>
  <c r="AF24" s="1"/>
  <c r="P68"/>
  <c r="AB51"/>
  <c r="AD51"/>
  <c r="S37"/>
  <c r="P33"/>
  <c r="AB33" s="1"/>
  <c r="AD33" s="1"/>
  <c r="J536"/>
  <c r="Z536"/>
  <c r="AA536" s="1"/>
  <c r="AE536" s="1"/>
  <c r="AF536" s="1"/>
  <c r="I535"/>
  <c r="S679"/>
  <c r="S680"/>
  <c r="I543"/>
  <c r="O508"/>
  <c r="J504"/>
  <c r="H504"/>
  <c r="J51"/>
  <c r="Z51" s="1"/>
  <c r="AA51" s="1"/>
  <c r="AE51" s="1"/>
  <c r="AF51" s="1"/>
  <c r="I50"/>
  <c r="AD676"/>
  <c r="AE676" s="1"/>
  <c r="AF676" s="1"/>
  <c r="AE672"/>
  <c r="AF672"/>
  <c r="AE669"/>
  <c r="AF669"/>
  <c r="AE649"/>
  <c r="AF649"/>
  <c r="AE646"/>
  <c r="AF646"/>
  <c r="AE576"/>
  <c r="AF576"/>
  <c r="J366"/>
  <c r="Z366" s="1"/>
  <c r="AA366" s="1"/>
  <c r="AE366" s="1"/>
  <c r="AF366" s="1"/>
  <c r="I365"/>
  <c r="AB704"/>
  <c r="AD704" s="1"/>
  <c r="AE704" s="1"/>
  <c r="AF704" s="1"/>
  <c r="AB692"/>
  <c r="AD692" s="1"/>
  <c r="AE692" s="1"/>
  <c r="AF692" s="1"/>
  <c r="AB680"/>
  <c r="AD680" s="1"/>
  <c r="AE680" s="1"/>
  <c r="AF680" s="1"/>
  <c r="Q679"/>
  <c r="Q675"/>
  <c r="S675"/>
  <c r="AB652"/>
  <c r="AD652"/>
  <c r="AE652" s="1"/>
  <c r="AF652" s="1"/>
  <c r="AB639"/>
  <c r="AD639"/>
  <c r="AE639" s="1"/>
  <c r="AF639" s="1"/>
  <c r="AB627"/>
  <c r="AD627"/>
  <c r="AB602"/>
  <c r="AD602"/>
  <c r="AE602" s="1"/>
  <c r="AF602" s="1"/>
  <c r="S590"/>
  <c r="M590"/>
  <c r="AB590" s="1"/>
  <c r="AD590" s="1"/>
  <c r="AB586"/>
  <c r="AD586"/>
  <c r="AE586" s="1"/>
  <c r="AF586" s="1"/>
  <c r="K582"/>
  <c r="M582"/>
  <c r="AB563"/>
  <c r="AD563"/>
  <c r="AE563" s="1"/>
  <c r="AF563" s="1"/>
  <c r="H559"/>
  <c r="J559"/>
  <c r="AB550"/>
  <c r="AD550"/>
  <c r="AE550" s="1"/>
  <c r="AF550" s="1"/>
  <c r="H539"/>
  <c r="J539"/>
  <c r="AB522"/>
  <c r="AD522"/>
  <c r="AE522" s="1"/>
  <c r="AF522" s="1"/>
  <c r="N512"/>
  <c r="P512"/>
  <c r="N508"/>
  <c r="P508"/>
  <c r="S478"/>
  <c r="N478"/>
  <c r="H478"/>
  <c r="L377"/>
  <c r="M378" s="1"/>
  <c r="AB378" s="1"/>
  <c r="AD378" s="1"/>
  <c r="AE83"/>
  <c r="AF83" s="1"/>
  <c r="AB386"/>
  <c r="AD386" s="1"/>
  <c r="N357"/>
  <c r="AB342"/>
  <c r="AD342"/>
  <c r="AB311"/>
  <c r="AD311"/>
  <c r="N287"/>
  <c r="H287"/>
  <c r="S235"/>
  <c r="J235"/>
  <c r="J222"/>
  <c r="Z222"/>
  <c r="AA222" s="1"/>
  <c r="AB193"/>
  <c r="AD193" s="1"/>
  <c r="AE193" s="1"/>
  <c r="AF193" s="1"/>
  <c r="M183"/>
  <c r="AB183"/>
  <c r="AD183" s="1"/>
  <c r="P177"/>
  <c r="S155"/>
  <c r="AB151"/>
  <c r="AD151"/>
  <c r="AE151" s="1"/>
  <c r="AF151" s="1"/>
  <c r="K136"/>
  <c r="J137"/>
  <c r="Z137" s="1"/>
  <c r="AA137" s="1"/>
  <c r="M136"/>
  <c r="M132"/>
  <c r="K132"/>
  <c r="S125"/>
  <c r="M115"/>
  <c r="AB115"/>
  <c r="AD115" s="1"/>
  <c r="J111"/>
  <c r="Z111" s="1"/>
  <c r="AA111" s="1"/>
  <c r="AE111" s="1"/>
  <c r="AF111" s="1"/>
  <c r="S107"/>
  <c r="P106"/>
  <c r="J106"/>
  <c r="AE99"/>
  <c r="AF99" s="1"/>
  <c r="AB96"/>
  <c r="AD96" s="1"/>
  <c r="AE96" s="1"/>
  <c r="AF96" s="1"/>
  <c r="AE90"/>
  <c r="AF90" s="1"/>
  <c r="AB86"/>
  <c r="AD86" s="1"/>
  <c r="AE86" s="1"/>
  <c r="AF86" s="1"/>
  <c r="S83"/>
  <c r="Q78"/>
  <c r="P79"/>
  <c r="AB79" s="1"/>
  <c r="AD79" s="1"/>
  <c r="J79"/>
  <c r="Z79"/>
  <c r="AA79" s="1"/>
  <c r="AE79" s="1"/>
  <c r="AF79" s="1"/>
  <c r="P75"/>
  <c r="N74"/>
  <c r="H74"/>
  <c r="M68"/>
  <c r="AB68"/>
  <c r="AD68" s="1"/>
  <c r="S67"/>
  <c r="S68" s="1"/>
  <c r="M41"/>
  <c r="AB41" s="1"/>
  <c r="AD41" s="1"/>
  <c r="H36"/>
  <c r="J36"/>
  <c r="M28"/>
  <c r="AB19"/>
  <c r="AD19"/>
  <c r="AE19" s="1"/>
  <c r="AF19" s="1"/>
  <c r="S21"/>
  <c r="S23"/>
  <c r="S24" s="1"/>
  <c r="AB495"/>
  <c r="AD495" s="1"/>
  <c r="AE495" s="1"/>
  <c r="AF495" s="1"/>
  <c r="H470"/>
  <c r="J470"/>
  <c r="H466"/>
  <c r="J466"/>
  <c r="S460"/>
  <c r="M460"/>
  <c r="AB460"/>
  <c r="AD460" s="1"/>
  <c r="AB455"/>
  <c r="AD455" s="1"/>
  <c r="S445"/>
  <c r="M445"/>
  <c r="AB445"/>
  <c r="AD445" s="1"/>
  <c r="AB441"/>
  <c r="AD441" s="1"/>
  <c r="AE441" s="1"/>
  <c r="AF441" s="1"/>
  <c r="P427"/>
  <c r="P428" s="1"/>
  <c r="S427"/>
  <c r="P420"/>
  <c r="M420"/>
  <c r="J420"/>
  <c r="Z420"/>
  <c r="AA420" s="1"/>
  <c r="AE420" s="1"/>
  <c r="AF420" s="1"/>
  <c r="S416"/>
  <c r="P416"/>
  <c r="M416"/>
  <c r="J412"/>
  <c r="Z412"/>
  <c r="AA412" s="1"/>
  <c r="P391"/>
  <c r="M391"/>
  <c r="M381"/>
  <c r="S378"/>
  <c r="Q373"/>
  <c r="P374"/>
  <c r="AB374"/>
  <c r="AD374" s="1"/>
  <c r="J374"/>
  <c r="Z374" s="1"/>
  <c r="AA374" s="1"/>
  <c r="S373"/>
  <c r="S374"/>
  <c r="H361"/>
  <c r="J358"/>
  <c r="Z358"/>
  <c r="AA358" s="1"/>
  <c r="AB354"/>
  <c r="AD354" s="1"/>
  <c r="S350"/>
  <c r="M350"/>
  <c r="AB350"/>
  <c r="AD350" s="1"/>
  <c r="P346"/>
  <c r="J346"/>
  <c r="Z346"/>
  <c r="AA346" s="1"/>
  <c r="S334"/>
  <c r="M334"/>
  <c r="AB334"/>
  <c r="AD334" s="1"/>
  <c r="K329"/>
  <c r="M329"/>
  <c r="L329"/>
  <c r="AE320"/>
  <c r="AF320"/>
  <c r="K310"/>
  <c r="M293"/>
  <c r="AB293"/>
  <c r="AD293" s="1"/>
  <c r="J288"/>
  <c r="Z288"/>
  <c r="AA288" s="1"/>
  <c r="M279"/>
  <c r="M273"/>
  <c r="AB273" s="1"/>
  <c r="AD273" s="1"/>
  <c r="K272"/>
  <c r="P265"/>
  <c r="AB265" s="1"/>
  <c r="AD265" s="1"/>
  <c r="J265"/>
  <c r="Z265"/>
  <c r="AA265" s="1"/>
  <c r="AE265" s="1"/>
  <c r="AF265" s="1"/>
  <c r="M260"/>
  <c r="Q249"/>
  <c r="P250"/>
  <c r="J241"/>
  <c r="Z241" s="1"/>
  <c r="AA241" s="1"/>
  <c r="J236"/>
  <c r="Z236" s="1"/>
  <c r="AA236" s="1"/>
  <c r="AE236" s="1"/>
  <c r="AF236" s="1"/>
  <c r="M232"/>
  <c r="AB232"/>
  <c r="AD232" s="1"/>
  <c r="M226"/>
  <c r="AB226" s="1"/>
  <c r="AD226" s="1"/>
  <c r="K225"/>
  <c r="M222"/>
  <c r="AB222" s="1"/>
  <c r="AD222" s="1"/>
  <c r="AB177"/>
  <c r="AD177" s="1"/>
  <c r="AB173"/>
  <c r="AD173" s="1"/>
  <c r="M137"/>
  <c r="M133"/>
  <c r="AB133"/>
  <c r="AD133" s="1"/>
  <c r="N132"/>
  <c r="H132"/>
  <c r="AB120"/>
  <c r="AD120" s="1"/>
  <c r="J107"/>
  <c r="Z107" s="1"/>
  <c r="AA107" s="1"/>
  <c r="AE103"/>
  <c r="AF103"/>
  <c r="S79"/>
  <c r="AB75"/>
  <c r="AD75" s="1"/>
  <c r="AE62"/>
  <c r="AF62" s="1"/>
  <c r="AB55"/>
  <c r="AD55" s="1"/>
  <c r="AE47"/>
  <c r="AF47" s="1"/>
  <c r="AE44"/>
  <c r="AF44" s="1"/>
  <c r="AB37"/>
  <c r="AD37" s="1"/>
  <c r="J37"/>
  <c r="Z37" s="1"/>
  <c r="AA37" s="1"/>
  <c r="AB28"/>
  <c r="AD28" s="1"/>
  <c r="J28"/>
  <c r="Z28" s="1"/>
  <c r="AA28" s="1"/>
  <c r="P24"/>
  <c r="S18"/>
  <c r="S19"/>
  <c r="Q18"/>
  <c r="K14"/>
  <c r="M14"/>
  <c r="AE624"/>
  <c r="AF624" s="1"/>
  <c r="AE621"/>
  <c r="AF621"/>
  <c r="L582"/>
  <c r="M583"/>
  <c r="AB583" s="1"/>
  <c r="AD583" s="1"/>
  <c r="AE583" s="1"/>
  <c r="AF583" s="1"/>
  <c r="I559"/>
  <c r="J560"/>
  <c r="Z560" s="1"/>
  <c r="AA560" s="1"/>
  <c r="AE560" s="1"/>
  <c r="AF560" s="1"/>
  <c r="I539"/>
  <c r="J540"/>
  <c r="Z540" s="1"/>
  <c r="AA540" s="1"/>
  <c r="AE540" s="1"/>
  <c r="AF540" s="1"/>
  <c r="O512"/>
  <c r="P513"/>
  <c r="AB513" s="1"/>
  <c r="AD513" s="1"/>
  <c r="AE513" s="1"/>
  <c r="AF513" s="1"/>
  <c r="I504"/>
  <c r="J505"/>
  <c r="Z505" s="1"/>
  <c r="AA505" s="1"/>
  <c r="AE505" s="1"/>
  <c r="AF505" s="1"/>
  <c r="I470"/>
  <c r="J471"/>
  <c r="Z471" s="1"/>
  <c r="AA471" s="1"/>
  <c r="AE471" s="1"/>
  <c r="AF471" s="1"/>
  <c r="J467"/>
  <c r="Z467"/>
  <c r="AA467" s="1"/>
  <c r="AE467" s="1"/>
  <c r="AF467" s="1"/>
  <c r="I466"/>
  <c r="R427"/>
  <c r="AB424"/>
  <c r="AD424" s="1"/>
  <c r="R675"/>
  <c r="S676"/>
  <c r="I609"/>
  <c r="J610"/>
  <c r="Z610"/>
  <c r="AA610" s="1"/>
  <c r="AE610" s="1"/>
  <c r="AF610" s="1"/>
  <c r="R478"/>
  <c r="S479"/>
  <c r="AB416"/>
  <c r="AD416" s="1"/>
  <c r="M382"/>
  <c r="AB382" s="1"/>
  <c r="AD382" s="1"/>
  <c r="AE382" s="1"/>
  <c r="AF382" s="1"/>
  <c r="L381"/>
  <c r="I361"/>
  <c r="S394"/>
  <c r="S395" s="1"/>
  <c r="M241"/>
  <c r="AB241"/>
  <c r="AD241" s="1"/>
  <c r="M519"/>
  <c r="AB519" s="1"/>
  <c r="AD519" s="1"/>
  <c r="AE519" s="1"/>
  <c r="AF519" s="1"/>
  <c r="M492"/>
  <c r="AB492"/>
  <c r="AD492" s="1"/>
  <c r="O411"/>
  <c r="AB391"/>
  <c r="AD391"/>
  <c r="S272"/>
  <c r="S273"/>
  <c r="N411"/>
  <c r="Q394"/>
  <c r="S358"/>
  <c r="M358"/>
  <c r="AB358" s="1"/>
  <c r="AD358" s="1"/>
  <c r="H357"/>
  <c r="Q310"/>
  <c r="Q272"/>
  <c r="AB187"/>
  <c r="AD187"/>
  <c r="O106"/>
  <c r="S61"/>
  <c r="S62"/>
  <c r="L14"/>
  <c r="M15"/>
  <c r="AB15"/>
  <c r="AD15" s="1"/>
  <c r="AE15" s="1"/>
  <c r="AF15" s="1"/>
  <c r="AB137"/>
  <c r="AD137" s="1"/>
  <c r="S41"/>
  <c r="AB24"/>
  <c r="AD24"/>
  <c r="Q132"/>
  <c r="Q225"/>
  <c r="Q221"/>
  <c r="Q61"/>
  <c r="Q40"/>
  <c r="M573"/>
  <c r="AB573" s="1"/>
  <c r="AD573" s="1"/>
  <c r="AE573" s="1"/>
  <c r="AF573" s="1"/>
  <c r="AB594"/>
  <c r="AD594" s="1"/>
  <c r="AB129"/>
  <c r="AD129" s="1"/>
  <c r="AB338"/>
  <c r="AD338" s="1"/>
  <c r="AB420"/>
  <c r="AD420"/>
  <c r="P107"/>
  <c r="AB107" s="1"/>
  <c r="AD107" s="1"/>
  <c r="M330"/>
  <c r="P509"/>
  <c r="AB509" s="1"/>
  <c r="AD509" s="1"/>
  <c r="AE509" s="1"/>
  <c r="AF509" s="1"/>
  <c r="S428"/>
  <c r="AE627"/>
  <c r="AF627" s="1"/>
  <c r="AB630"/>
  <c r="AD630" s="1"/>
  <c r="Q10" i="45"/>
  <c r="O10"/>
  <c r="P10"/>
  <c r="L115"/>
  <c r="Q12"/>
  <c r="O12"/>
  <c r="P12"/>
  <c r="Q14"/>
  <c r="O14"/>
  <c r="P14" s="1"/>
  <c r="Q16"/>
  <c r="O16"/>
  <c r="P16"/>
  <c r="Q18"/>
  <c r="O18"/>
  <c r="P18" s="1"/>
  <c r="Q20"/>
  <c r="O20"/>
  <c r="P20"/>
  <c r="Q22"/>
  <c r="O22"/>
  <c r="P22" s="1"/>
  <c r="Q24"/>
  <c r="O24"/>
  <c r="P24"/>
  <c r="Q73"/>
  <c r="O73"/>
  <c r="P73" s="1"/>
  <c r="Q75"/>
  <c r="O75"/>
  <c r="P75"/>
  <c r="Q77"/>
  <c r="O77"/>
  <c r="P77" s="1"/>
  <c r="Q79"/>
  <c r="O79"/>
  <c r="P79"/>
  <c r="Q81"/>
  <c r="O81"/>
  <c r="P81" s="1"/>
  <c r="Q83"/>
  <c r="O83"/>
  <c r="P83"/>
  <c r="Q105"/>
  <c r="O105"/>
  <c r="P105" s="1"/>
  <c r="Q70"/>
  <c r="N115"/>
  <c r="Q76"/>
  <c r="Q78"/>
  <c r="Q80"/>
  <c r="Q82"/>
  <c r="Q100"/>
  <c r="Q102"/>
  <c r="Q104"/>
  <c r="Q106"/>
  <c r="Q132"/>
  <c r="Q134"/>
  <c r="N135"/>
  <c r="O135" s="1"/>
  <c r="P135" s="1"/>
  <c r="Q136"/>
  <c r="Q137"/>
  <c r="N137"/>
  <c r="O137"/>
  <c r="P137" s="1"/>
  <c r="Q138"/>
  <c r="N139"/>
  <c r="O139"/>
  <c r="P139" s="1"/>
  <c r="Q140"/>
  <c r="N141"/>
  <c r="Q141" s="1"/>
  <c r="Q142"/>
  <c r="Q143"/>
  <c r="Q144"/>
  <c r="Q145"/>
  <c r="Q146"/>
  <c r="Q151"/>
  <c r="N155"/>
  <c r="O155" s="1"/>
  <c r="P155" s="1"/>
  <c r="Q156"/>
  <c r="Q157"/>
  <c r="N157"/>
  <c r="O157"/>
  <c r="P157" s="1"/>
  <c r="Q158"/>
  <c r="N159"/>
  <c r="O159"/>
  <c r="P159" s="1"/>
  <c r="Q160"/>
  <c r="N161"/>
  <c r="Q161" s="1"/>
  <c r="Q162"/>
  <c r="Q163"/>
  <c r="Q164"/>
  <c r="Q165"/>
  <c r="Q166"/>
  <c r="N167"/>
  <c r="Q168"/>
  <c r="Q169"/>
  <c r="Q171"/>
  <c r="Q173"/>
  <c r="Q175"/>
  <c r="Q177"/>
  <c r="Q180"/>
  <c r="Q195"/>
  <c r="Q11"/>
  <c r="Q13"/>
  <c r="Q15"/>
  <c r="Q17"/>
  <c r="Q19"/>
  <c r="Q21"/>
  <c r="Q23"/>
  <c r="Q25"/>
  <c r="Q26"/>
  <c r="Q27"/>
  <c r="Q29"/>
  <c r="Q31"/>
  <c r="Q33"/>
  <c r="Q35"/>
  <c r="Q37"/>
  <c r="Q39"/>
  <c r="Q41"/>
  <c r="Q43"/>
  <c r="Q45"/>
  <c r="Q47"/>
  <c r="Q49"/>
  <c r="Q51"/>
  <c r="Q53"/>
  <c r="Q55"/>
  <c r="Q57"/>
  <c r="Q59"/>
  <c r="Q61"/>
  <c r="Q63"/>
  <c r="Q65"/>
  <c r="Q67"/>
  <c r="Q69"/>
  <c r="Q71"/>
  <c r="Q84"/>
  <c r="Q86"/>
  <c r="Q88"/>
  <c r="Q90"/>
  <c r="Q92"/>
  <c r="Q94"/>
  <c r="Q96"/>
  <c r="Q98"/>
  <c r="Q107"/>
  <c r="Q108"/>
  <c r="Q109"/>
  <c r="Q110"/>
  <c r="Q111"/>
  <c r="Q112"/>
  <c r="Q113"/>
  <c r="Q114"/>
  <c r="Q131"/>
  <c r="Q133"/>
  <c r="Q148"/>
  <c r="Q150"/>
  <c r="Q152"/>
  <c r="Q170"/>
  <c r="Q172"/>
  <c r="Q174"/>
  <c r="Q176"/>
  <c r="Q179"/>
  <c r="Q181"/>
  <c r="Q194"/>
  <c r="M154"/>
  <c r="N154"/>
  <c r="O154" s="1"/>
  <c r="P154" s="1"/>
  <c r="L206"/>
  <c r="L119"/>
  <c r="L120" s="1"/>
  <c r="O167"/>
  <c r="P167" s="1"/>
  <c r="Q167"/>
  <c r="Q159"/>
  <c r="Q155"/>
  <c r="Q139"/>
  <c r="Q135"/>
  <c r="AE630" i="36" l="1"/>
  <c r="AF630" s="1"/>
  <c r="AE7"/>
  <c r="AF7" s="1"/>
  <c r="AE241"/>
  <c r="AF241" s="1"/>
  <c r="AE358"/>
  <c r="AF358" s="1"/>
  <c r="AE137"/>
  <c r="AF137" s="1"/>
  <c r="AE338"/>
  <c r="AF338" s="1"/>
  <c r="AB428"/>
  <c r="AD428" s="1"/>
  <c r="AE590"/>
  <c r="AF590" s="1"/>
  <c r="AE41"/>
  <c r="AF41" s="1"/>
  <c r="AE428"/>
  <c r="AF428" s="1"/>
  <c r="AE354"/>
  <c r="AF354" s="1"/>
  <c r="AE183"/>
  <c r="AF183" s="1"/>
  <c r="AE273"/>
  <c r="AF273" s="1"/>
  <c r="AE386"/>
  <c r="AF386" s="1"/>
  <c r="AE424"/>
  <c r="AF424" s="1"/>
  <c r="AE120"/>
  <c r="AF120" s="1"/>
  <c r="AE293"/>
  <c r="AF293" s="1"/>
  <c r="AE350"/>
  <c r="AF350" s="1"/>
  <c r="AE133"/>
  <c r="AF133" s="1"/>
  <c r="AE11"/>
  <c r="AF11" s="1"/>
  <c r="AE28"/>
  <c r="AF28" s="1"/>
  <c r="AE37"/>
  <c r="AF37" s="1"/>
  <c r="AE107"/>
  <c r="AF107" s="1"/>
  <c r="AE374"/>
  <c r="AF374" s="1"/>
  <c r="AE222"/>
  <c r="AF222" s="1"/>
  <c r="AE75"/>
  <c r="AF75" s="1"/>
  <c r="AE115"/>
  <c r="AF115" s="1"/>
  <c r="AE155"/>
  <c r="AF155" s="1"/>
  <c r="AE334"/>
  <c r="AF334" s="1"/>
  <c r="AE378"/>
  <c r="AF378" s="1"/>
  <c r="AE460"/>
  <c r="AF460" s="1"/>
  <c r="AE594"/>
  <c r="AF594" s="1"/>
  <c r="AE232"/>
  <c r="AF232" s="1"/>
  <c r="AE299"/>
  <c r="AF299" s="1"/>
  <c r="AE445"/>
  <c r="AF445" s="1"/>
  <c r="AE416"/>
  <c r="AF416" s="1"/>
  <c r="AE173"/>
  <c r="AF173" s="1"/>
  <c r="AE55"/>
  <c r="AF55" s="1"/>
  <c r="AE129"/>
  <c r="AF129" s="1"/>
  <c r="AE226"/>
  <c r="AF226" s="1"/>
  <c r="O176" i="44"/>
  <c r="P176" s="1"/>
  <c r="Q176"/>
  <c r="Q71"/>
  <c r="O71"/>
  <c r="P71" s="1"/>
  <c r="O78"/>
  <c r="P78" s="1"/>
  <c r="Q78"/>
  <c r="O86"/>
  <c r="P86" s="1"/>
  <c r="Q86"/>
  <c r="Q154" i="45"/>
  <c r="O161"/>
  <c r="P161" s="1"/>
  <c r="O141"/>
  <c r="P141" s="1"/>
  <c r="Q152" i="44"/>
  <c r="O148"/>
  <c r="P148" s="1"/>
  <c r="O132"/>
  <c r="P132" s="1"/>
  <c r="Q130"/>
  <c r="M259" i="4"/>
  <c r="N259" s="1"/>
  <c r="M251"/>
  <c r="N251" s="1"/>
  <c r="M243"/>
  <c r="N243" s="1"/>
  <c r="N235"/>
  <c r="N263" s="1"/>
  <c r="M209"/>
  <c r="N209" s="1"/>
  <c r="M201"/>
  <c r="N201" s="1"/>
  <c r="M193"/>
  <c r="N193" s="1"/>
  <c r="M185"/>
  <c r="N185" s="1"/>
  <c r="N179"/>
  <c r="G217"/>
  <c r="N133"/>
  <c r="Q25" i="44"/>
  <c r="O26"/>
  <c r="P26" s="1"/>
  <c r="Q33"/>
  <c r="O34"/>
  <c r="P34" s="1"/>
  <c r="Q41"/>
  <c r="O42"/>
  <c r="P42" s="1"/>
  <c r="O50"/>
  <c r="P50" s="1"/>
  <c r="Q98"/>
  <c r="O182"/>
  <c r="P182" s="1"/>
  <c r="Q182"/>
  <c r="O144"/>
  <c r="P144" s="1"/>
  <c r="Q144"/>
  <c r="O136"/>
  <c r="P136" s="1"/>
  <c r="Q136"/>
  <c r="L235" i="4"/>
  <c r="L263" s="1"/>
  <c r="K263"/>
  <c r="L179"/>
  <c r="L217" s="1"/>
  <c r="L270" s="1"/>
  <c r="K217"/>
  <c r="Q24" i="44"/>
  <c r="L115"/>
  <c r="Q84"/>
  <c r="O84"/>
  <c r="P84" s="1"/>
  <c r="Q92"/>
  <c r="O92"/>
  <c r="P92" s="1"/>
  <c r="O100"/>
  <c r="P100" s="1"/>
  <c r="Q100"/>
  <c r="O108"/>
  <c r="P108" s="1"/>
  <c r="Q108"/>
  <c r="Q137"/>
  <c r="O137"/>
  <c r="P137" s="1"/>
  <c r="N255" i="4"/>
  <c r="N247"/>
  <c r="N239"/>
  <c r="N205"/>
  <c r="N197"/>
  <c r="N189"/>
  <c r="N183"/>
  <c r="N163"/>
  <c r="Q48" i="44"/>
  <c r="Q56"/>
  <c r="O59"/>
  <c r="P59" s="1"/>
  <c r="Q63"/>
  <c r="O67"/>
  <c r="P67" s="1"/>
  <c r="Q75"/>
  <c r="O76"/>
  <c r="P76" s="1"/>
  <c r="O79"/>
  <c r="P79" s="1"/>
  <c r="O87"/>
  <c r="P87" s="1"/>
  <c r="Q103"/>
  <c r="Q111"/>
  <c r="Q134"/>
  <c r="Q68" i="45"/>
  <c r="O69"/>
  <c r="P69" s="1"/>
  <c r="Q145" i="44"/>
  <c r="O149"/>
  <c r="P149" s="1"/>
  <c r="N149"/>
  <c r="Q149" s="1"/>
  <c r="O153"/>
  <c r="P153" s="1"/>
  <c r="N177"/>
  <c r="Q177" s="1"/>
  <c r="Q181"/>
  <c r="O185"/>
  <c r="P185" s="1"/>
  <c r="N189"/>
  <c r="Q189" s="1"/>
  <c r="Q103" i="45"/>
  <c r="O109"/>
  <c r="P109" s="1"/>
  <c r="O113"/>
  <c r="P113" s="1"/>
  <c r="Q122"/>
  <c r="Q130"/>
  <c r="N147"/>
  <c r="AD330" i="36"/>
  <c r="AE330" s="1"/>
  <c r="AF330" s="1"/>
  <c r="Q178" i="45"/>
  <c r="N178"/>
  <c r="Q182"/>
  <c r="Q185"/>
  <c r="Q187"/>
  <c r="Q189"/>
  <c r="Q191"/>
  <c r="Q193"/>
  <c r="Q196"/>
  <c r="N196"/>
  <c r="O196" s="1"/>
  <c r="P196" s="1"/>
  <c r="Q231" i="36"/>
  <c r="Q240"/>
  <c r="Q264"/>
  <c r="Q292"/>
  <c r="Q298"/>
  <c r="Q390"/>
  <c r="H454"/>
  <c r="H487"/>
  <c r="H491"/>
  <c r="H531"/>
  <c r="I31"/>
  <c r="I32" s="1"/>
  <c r="J33" s="1"/>
  <c r="Z33" s="1"/>
  <c r="AA33" s="1"/>
  <c r="AE33" s="1"/>
  <c r="AF33" s="1"/>
  <c r="S49"/>
  <c r="J66"/>
  <c r="J67" s="1"/>
  <c r="J68" s="1"/>
  <c r="Z68" s="1"/>
  <c r="AA68" s="1"/>
  <c r="AE68" s="1"/>
  <c r="AF68" s="1"/>
  <c r="S72"/>
  <c r="S73"/>
  <c r="R113"/>
  <c r="R114" s="1"/>
  <c r="S115" s="1"/>
  <c r="R117"/>
  <c r="R119" s="1"/>
  <c r="S120" s="1"/>
  <c r="S131"/>
  <c r="S132" s="1"/>
  <c r="S133" s="1"/>
  <c r="S135"/>
  <c r="S136" s="1"/>
  <c r="S137" s="1"/>
  <c r="M143"/>
  <c r="J166"/>
  <c r="M167"/>
  <c r="M168" s="1"/>
  <c r="J175"/>
  <c r="J176" s="1"/>
  <c r="J177" s="1"/>
  <c r="Z177" s="1"/>
  <c r="AA177" s="1"/>
  <c r="AE177" s="1"/>
  <c r="AF177" s="1"/>
  <c r="R180"/>
  <c r="R182" s="1"/>
  <c r="S183" s="1"/>
  <c r="R198"/>
  <c r="L199"/>
  <c r="L200" s="1"/>
  <c r="I204"/>
  <c r="I206" s="1"/>
  <c r="J207" s="1"/>
  <c r="Z207" s="1"/>
  <c r="AA207" s="1"/>
  <c r="AE207" s="1"/>
  <c r="AF207" s="1"/>
  <c r="L205"/>
  <c r="L206" s="1"/>
  <c r="M207" s="1"/>
  <c r="AB207" s="1"/>
  <c r="AD207" s="1"/>
  <c r="R203"/>
  <c r="R206" s="1"/>
  <c r="S207" s="1"/>
  <c r="R209"/>
  <c r="R210"/>
  <c r="S212"/>
  <c r="S213"/>
  <c r="S214"/>
  <c r="S215"/>
  <c r="S216"/>
  <c r="S217"/>
  <c r="S218"/>
  <c r="S219"/>
  <c r="S220"/>
  <c r="S224"/>
  <c r="S225" s="1"/>
  <c r="S226" s="1"/>
  <c r="S228"/>
  <c r="S231" s="1"/>
  <c r="R230"/>
  <c r="R231" s="1"/>
  <c r="S232" s="1"/>
  <c r="R234"/>
  <c r="R235" s="1"/>
  <c r="S236" s="1"/>
  <c r="R238"/>
  <c r="R240" s="1"/>
  <c r="S241" s="1"/>
  <c r="S243"/>
  <c r="S244"/>
  <c r="J245"/>
  <c r="J249" s="1"/>
  <c r="J250" s="1"/>
  <c r="Z250" s="1"/>
  <c r="AA250" s="1"/>
  <c r="M246"/>
  <c r="M249" s="1"/>
  <c r="M250" s="1"/>
  <c r="AB250" s="1"/>
  <c r="AD250" s="1"/>
  <c r="R248"/>
  <c r="R249" s="1"/>
  <c r="R252"/>
  <c r="R259" s="1"/>
  <c r="R253"/>
  <c r="P255"/>
  <c r="P259" s="1"/>
  <c r="P260" s="1"/>
  <c r="AB260" s="1"/>
  <c r="AD260" s="1"/>
  <c r="AE260" s="1"/>
  <c r="AF260" s="1"/>
  <c r="S256"/>
  <c r="S257"/>
  <c r="S258"/>
  <c r="S262"/>
  <c r="S264" s="1"/>
  <c r="S265" s="1"/>
  <c r="S263"/>
  <c r="L277"/>
  <c r="L279" s="1"/>
  <c r="M280" s="1"/>
  <c r="AB280" s="1"/>
  <c r="AD280" s="1"/>
  <c r="AE280" s="1"/>
  <c r="AF280" s="1"/>
  <c r="M284"/>
  <c r="M287" s="1"/>
  <c r="M288" s="1"/>
  <c r="P285"/>
  <c r="P287" s="1"/>
  <c r="P288" s="1"/>
  <c r="S290"/>
  <c r="S292" s="1"/>
  <c r="S293" s="1"/>
  <c r="R306"/>
  <c r="R310" s="1"/>
  <c r="S308"/>
  <c r="S309"/>
  <c r="M344"/>
  <c r="M345" s="1"/>
  <c r="M346" s="1"/>
  <c r="AB346" s="1"/>
  <c r="AD346" s="1"/>
  <c r="AE346" s="1"/>
  <c r="AF346" s="1"/>
  <c r="J360"/>
  <c r="R384"/>
  <c r="R385" s="1"/>
  <c r="S386" s="1"/>
  <c r="R388"/>
  <c r="R390" s="1"/>
  <c r="S391" s="1"/>
  <c r="R389"/>
  <c r="L398"/>
  <c r="L399" s="1"/>
  <c r="M400" s="1"/>
  <c r="AB400" s="1"/>
  <c r="AD400" s="1"/>
  <c r="AE400" s="1"/>
  <c r="AF400" s="1"/>
  <c r="P403"/>
  <c r="R405"/>
  <c r="R411" s="1"/>
  <c r="P407"/>
  <c r="S408"/>
  <c r="S411" s="1"/>
  <c r="P409"/>
  <c r="S436"/>
  <c r="I453"/>
  <c r="P477"/>
  <c r="J486"/>
  <c r="J490"/>
  <c r="J491" s="1"/>
  <c r="J492" s="1"/>
  <c r="Z492" s="1"/>
  <c r="AA492" s="1"/>
  <c r="AE492" s="1"/>
  <c r="AF492" s="1"/>
  <c r="J530"/>
  <c r="J542"/>
  <c r="S600"/>
  <c r="S641"/>
  <c r="R655"/>
  <c r="R656"/>
  <c r="Q437"/>
  <c r="Q459"/>
  <c r="Q597"/>
  <c r="Q642"/>
  <c r="Q657"/>
  <c r="N217" i="4" l="1"/>
  <c r="S642" i="36"/>
  <c r="S643"/>
  <c r="J543"/>
  <c r="J544"/>
  <c r="Z544" s="1"/>
  <c r="AA544" s="1"/>
  <c r="AE544" s="1"/>
  <c r="AF544" s="1"/>
  <c r="P478"/>
  <c r="P479"/>
  <c r="AB479" s="1"/>
  <c r="AD479" s="1"/>
  <c r="J361"/>
  <c r="J362"/>
  <c r="Z362" s="1"/>
  <c r="AA362" s="1"/>
  <c r="AE362" s="1"/>
  <c r="AF362" s="1"/>
  <c r="S601"/>
  <c r="S602"/>
  <c r="J531"/>
  <c r="J532"/>
  <c r="Z532" s="1"/>
  <c r="AA532" s="1"/>
  <c r="AE532" s="1"/>
  <c r="AF532" s="1"/>
  <c r="J487"/>
  <c r="J488"/>
  <c r="Z488" s="1"/>
  <c r="AA488" s="1"/>
  <c r="I454"/>
  <c r="J455"/>
  <c r="Z455" s="1"/>
  <c r="AA455" s="1"/>
  <c r="AE455" s="1"/>
  <c r="AF455" s="1"/>
  <c r="M144"/>
  <c r="M145"/>
  <c r="AB145" s="1"/>
  <c r="AD145" s="1"/>
  <c r="S50"/>
  <c r="S51"/>
  <c r="O178" i="45"/>
  <c r="P178" s="1"/>
  <c r="N198"/>
  <c r="L215" i="44"/>
  <c r="L119"/>
  <c r="L120" s="1"/>
  <c r="R657" i="36"/>
  <c r="P411"/>
  <c r="P412" s="1"/>
  <c r="AB412" s="1"/>
  <c r="AD412" s="1"/>
  <c r="AE412" s="1"/>
  <c r="AF412" s="1"/>
  <c r="S310"/>
  <c r="AB288"/>
  <c r="AD288" s="1"/>
  <c r="AE288" s="1"/>
  <c r="AF288" s="1"/>
  <c r="S259"/>
  <c r="AE250"/>
  <c r="AF250" s="1"/>
  <c r="S249"/>
  <c r="S250" s="1"/>
  <c r="S221"/>
  <c r="R221"/>
  <c r="S222" s="1"/>
  <c r="S74"/>
  <c r="S75" s="1"/>
  <c r="O189" i="44"/>
  <c r="P189" s="1"/>
  <c r="S437" i="36"/>
  <c r="S438"/>
  <c r="R200"/>
  <c r="S201"/>
  <c r="J168"/>
  <c r="J169"/>
  <c r="Z169" s="1"/>
  <c r="AA169" s="1"/>
  <c r="AE169" s="1"/>
  <c r="AF169" s="1"/>
  <c r="O147" i="45"/>
  <c r="P147" s="1"/>
  <c r="Q147"/>
  <c r="O177" i="44"/>
  <c r="P177" s="1"/>
  <c r="N207"/>
  <c r="J209" s="1"/>
  <c r="J210" s="1"/>
  <c r="L165" i="4"/>
  <c r="L166" s="1"/>
  <c r="N270"/>
  <c r="J272" s="1"/>
  <c r="J273" s="1"/>
  <c r="AD722" i="36"/>
  <c r="AD723" s="1"/>
  <c r="S412"/>
  <c r="S311"/>
  <c r="S260"/>
  <c r="L219" i="4"/>
  <c r="L220" s="1"/>
  <c r="J266"/>
  <c r="J267" s="1"/>
  <c r="N166" i="44"/>
  <c r="AA473" i="36"/>
  <c r="L167" i="44" l="1"/>
  <c r="L168" s="1"/>
  <c r="N215"/>
  <c r="J217" s="1"/>
  <c r="J218" s="1"/>
  <c r="J200" i="45"/>
  <c r="J201" s="1"/>
  <c r="N206"/>
  <c r="J208" s="1"/>
  <c r="J209" s="1"/>
  <c r="AE145" i="36"/>
  <c r="AF145" s="1"/>
  <c r="AD473"/>
  <c r="AD474" s="1"/>
  <c r="AD475" s="1"/>
  <c r="AE488"/>
  <c r="AF488" s="1"/>
  <c r="AE479"/>
  <c r="AF479" s="1"/>
  <c r="AD613" l="1"/>
  <c r="AD614" s="1"/>
  <c r="AA725"/>
  <c r="AD725"/>
  <c r="AD726" l="1"/>
  <c r="AD727" s="1"/>
</calcChain>
</file>

<file path=xl/comments1.xml><?xml version="1.0" encoding="utf-8"?>
<comments xmlns="http://schemas.openxmlformats.org/spreadsheetml/2006/main">
  <authors>
    <author>kdomewale</author>
  </authors>
  <commentList>
    <comment ref="B43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4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18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  <comment ref="B189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</commentList>
</comments>
</file>

<file path=xl/comments2.xml><?xml version="1.0" encoding="utf-8"?>
<comments xmlns="http://schemas.openxmlformats.org/spreadsheetml/2006/main">
  <authors>
    <author>kdomewale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  <comment ref="B81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</commentList>
</comments>
</file>

<file path=xl/comments3.xml><?xml version="1.0" encoding="utf-8"?>
<comments xmlns="http://schemas.openxmlformats.org/spreadsheetml/2006/main">
  <authors>
    <author>kdomewale</author>
  </authors>
  <commentList>
    <comment ref="B2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13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  <comment ref="B13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</commentList>
</comments>
</file>

<file path=xl/comments4.xml><?xml version="1.0" encoding="utf-8"?>
<comments xmlns="http://schemas.openxmlformats.org/spreadsheetml/2006/main">
  <authors>
    <author>kdomewale</author>
  </authors>
  <commentList>
    <comment ref="B2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LILO AT KHANDWA ON 17.12.04</t>
        </r>
      </text>
    </comment>
    <comment ref="B136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  <comment ref="B137" authorId="0">
      <text>
        <r>
          <rPr>
            <b/>
            <sz val="8"/>
            <color indexed="81"/>
            <rFont val="Tahoma"/>
            <family val="2"/>
          </rPr>
          <t>kdomewale:</t>
        </r>
        <r>
          <rPr>
            <sz val="8"/>
            <color indexed="81"/>
            <rFont val="Tahoma"/>
            <family val="2"/>
          </rPr>
          <t xml:space="preserve">
315 MVA ICT # 1 CHARGED ON 17/12/2004
</t>
        </r>
      </text>
    </comment>
  </commentList>
</comments>
</file>

<file path=xl/sharedStrings.xml><?xml version="1.0" encoding="utf-8"?>
<sst xmlns="http://schemas.openxmlformats.org/spreadsheetml/2006/main" count="2696" uniqueCount="1116">
  <si>
    <t>400kV Satpura-Itarsi</t>
  </si>
  <si>
    <t>400kV Itarsi-Indore # 1</t>
  </si>
  <si>
    <t>400kV Itarsi-Indore # 2</t>
  </si>
  <si>
    <t>400 KV V'chal - Jabalpur # 1</t>
  </si>
  <si>
    <t>400 KV V'chal - Jabalpur # 2</t>
  </si>
  <si>
    <t>400 KV Jabalpur - Itarsi # 1</t>
  </si>
  <si>
    <t>400 KV Jabalpur - Itarsi # 2</t>
  </si>
  <si>
    <t>400 KV V'chal - Jabalpur # 3</t>
  </si>
  <si>
    <t>400 KV V'chal - Jabalpur # 4</t>
  </si>
  <si>
    <t>400 KV Jabalpur - Itarsi # 3</t>
  </si>
  <si>
    <t>400 KV Jabalpur - Itarsi # 4</t>
  </si>
  <si>
    <t>POWERGRID</t>
  </si>
  <si>
    <t>220kV Kawas-Ichchapur</t>
  </si>
  <si>
    <t>220kV Kawas - Haldarwa # 1</t>
  </si>
  <si>
    <t>220 KV Kakrapar - Haldarwa # 2</t>
  </si>
  <si>
    <t>220 KV Kakrapar - Vav # 1</t>
  </si>
  <si>
    <t>220kV Ichchapur-Vav</t>
  </si>
  <si>
    <t>Outage Hrs</t>
  </si>
  <si>
    <t>attr. to</t>
  </si>
  <si>
    <t>Sl.</t>
  </si>
  <si>
    <t>No.</t>
  </si>
  <si>
    <t>25 MVAR reactor # 1 / Jabalpur</t>
  </si>
  <si>
    <t>Bus reactor # 1 / Itarsi</t>
  </si>
  <si>
    <t>Bus reactor # 2 / Itarsi</t>
  </si>
  <si>
    <t>Bus reactor / Dehgam</t>
  </si>
  <si>
    <t>25 MVAR reactor # 2 / Jabalpur</t>
  </si>
  <si>
    <t>Hours</t>
  </si>
  <si>
    <t>Line length</t>
  </si>
  <si>
    <t>kms</t>
  </si>
  <si>
    <t>400kV Indore-Asoj # 1</t>
  </si>
  <si>
    <t>Name of transmission lines</t>
  </si>
  <si>
    <t>Name of ICTs</t>
  </si>
  <si>
    <t>Capacity</t>
  </si>
  <si>
    <t>MVA</t>
  </si>
  <si>
    <t>400/220kV ICT # 1 / Jabalpur.</t>
  </si>
  <si>
    <t>400/220kV ICT # 2 /Jabalpur.</t>
  </si>
  <si>
    <t>Bus Reactor # 3 / Itarsi</t>
  </si>
  <si>
    <t>Bus  Reactor # 3 / Jabalpur</t>
  </si>
  <si>
    <t>Bus Reactor / Dhule</t>
  </si>
  <si>
    <t>400kV Satna - Bina # 1</t>
  </si>
  <si>
    <t>400kV Satna - Bina #  2</t>
  </si>
  <si>
    <t>400kV V'chal - Satna # 1</t>
  </si>
  <si>
    <t>Bus Reactor / Satna</t>
  </si>
  <si>
    <t>220 kV Kakrapar - Haldarwa # 1</t>
  </si>
  <si>
    <t>220 KV Kakrapar - Vav # 2</t>
  </si>
  <si>
    <t>220kV Kakrapar-Vapi ckt # 1</t>
  </si>
  <si>
    <t>220kV Kakrapar-Vapi ckt # 2</t>
  </si>
  <si>
    <t>400kV V'chal - Satna # 2</t>
  </si>
  <si>
    <t>220kV Kawas-Haldarwa  # 2</t>
  </si>
  <si>
    <t>Mints</t>
  </si>
  <si>
    <t>400/220 KV ICT # 1 / Dehgam</t>
  </si>
  <si>
    <t>400/220 KV ICT # 2/ Dehgam</t>
  </si>
  <si>
    <t>400kV Indore-Asoj # 2</t>
  </si>
  <si>
    <t>400 KV Itarsi - Khandwa # 1</t>
  </si>
  <si>
    <t>400 KV Itarsi - Khandwa # 2</t>
  </si>
  <si>
    <t>400 KV Khandwa - Dhule # 1</t>
  </si>
  <si>
    <t>400 KV Khandwa - Dhule # 2</t>
  </si>
  <si>
    <t>400/220kV ICT # 2 / Vapi</t>
  </si>
  <si>
    <t>400/220kV ICT # 1 / Vapi</t>
  </si>
  <si>
    <t>400kV V'chal - Satna # 3</t>
  </si>
  <si>
    <t>400kV V'chal - Satna # 4</t>
  </si>
  <si>
    <t>400/220kV ICT # 1 / Satna</t>
  </si>
  <si>
    <t>400/220kV ICT # 2 / Satna</t>
  </si>
  <si>
    <t>400kV Bina(PG) - Bina(MPPTCL) # 1</t>
  </si>
  <si>
    <t>400kV Bina(PG) - Bina(MPPTCL) # 2</t>
  </si>
  <si>
    <t xml:space="preserve">400/220kV ICT # 1 / Khandwa </t>
  </si>
  <si>
    <t xml:space="preserve">400/220kV ICT # 2 / Khandwa </t>
  </si>
  <si>
    <t>400KV Satna-Bina # 4</t>
  </si>
  <si>
    <t>400 kV  Gwalior-Bina # 1</t>
  </si>
  <si>
    <t>400KV Satna-Bina # 3</t>
  </si>
  <si>
    <t>220kV Jhanor-Haldarwa ckI # 1</t>
  </si>
  <si>
    <t>200kV Jhanor-Haldarwa ckt # 2</t>
  </si>
  <si>
    <t>220kV Kawas-Navsari ckt # 1</t>
  </si>
  <si>
    <t>220kV Kawas-Navsari ckt # 2</t>
  </si>
  <si>
    <t>400KV Bina - Nagda # 1</t>
  </si>
  <si>
    <t>400KV Bina - Nagda  # 2</t>
  </si>
  <si>
    <t>400KV Nagda - Dehgam # 2</t>
  </si>
  <si>
    <t>400KV Nagda - Dehgam # 1</t>
  </si>
  <si>
    <t>400/220kV ICT # 1 / Gwalior</t>
  </si>
  <si>
    <t>400/220 KV ICT # 1 / Rajgarh</t>
  </si>
  <si>
    <t>400KV Seoni - Khandwa # 1</t>
  </si>
  <si>
    <t>400KV Seoni - Khandwa # 2</t>
  </si>
  <si>
    <t>400/220kV ICT # 2 / Gwalior</t>
  </si>
  <si>
    <t>400KV Khandwa - Rajgarh # 2</t>
  </si>
  <si>
    <t>400KV Rajgarh - SSP (LILO portion)  # 1</t>
  </si>
  <si>
    <t>400KV Rajgarh - SSP (LILO portion)  # 2</t>
  </si>
  <si>
    <t>400KV Rajgarh - Nagda (LILO portion) # 1</t>
  </si>
  <si>
    <t>400KV Rajgarh - Nagda (LILO portion) # 2</t>
  </si>
  <si>
    <t>400/220kV ICT # 1 / Itarsi</t>
  </si>
  <si>
    <t>Bus  Reactor # 1 / Bina</t>
  </si>
  <si>
    <t>400KV Khandwa - Rajgarh # 1</t>
  </si>
  <si>
    <t>220 KV Vapi - Magarwada # 1</t>
  </si>
  <si>
    <t>220 KV Vapi - Magarwada # 2</t>
  </si>
  <si>
    <t>220 KV Vapi - Karadpada # 1</t>
  </si>
  <si>
    <t>220 KV Vapi - Karadpada # 2</t>
  </si>
  <si>
    <t>400 KV Jhanor - Jhanor(GPEC)</t>
  </si>
  <si>
    <t>400/220kV ICT # 1 / Damoh</t>
  </si>
  <si>
    <t>400/220kV ICT # 2 / Damoh</t>
  </si>
  <si>
    <t>Bus  Reactor  / Damoh</t>
  </si>
  <si>
    <t>[NSC]</t>
  </si>
  <si>
    <t>[CktKm*NSC]</t>
  </si>
  <si>
    <t>THM</t>
  </si>
  <si>
    <t>NAFM</t>
  </si>
  <si>
    <t>[OH*MVA*2.5]</t>
  </si>
  <si>
    <t>[MVA*2.5]</t>
  </si>
  <si>
    <t>[ OH*CktKm*NSC]</t>
  </si>
  <si>
    <t>WEIGHT FACTOR</t>
  </si>
  <si>
    <t>400/220 KV ICT # 2 / Rajgarh</t>
  </si>
  <si>
    <t>Attributed to Others &amp; Sys. Constraints</t>
  </si>
  <si>
    <t>OTHERS</t>
  </si>
  <si>
    <t>OH2</t>
  </si>
  <si>
    <t>Attributed to PGCIL</t>
  </si>
  <si>
    <t>Individual</t>
  </si>
  <si>
    <t>THM *Cktkm1 * NSC1</t>
  </si>
  <si>
    <t>TAFM</t>
  </si>
  <si>
    <t>ICT</t>
  </si>
  <si>
    <t>[THM*MVA*2.5]</t>
  </si>
  <si>
    <t xml:space="preserve">NAFM = </t>
  </si>
  <si>
    <t>TAFM= (100-100*NAFM) =</t>
  </si>
  <si>
    <t>POWERGRID - WRTS - II</t>
  </si>
  <si>
    <t>A</t>
  </si>
  <si>
    <t>B</t>
  </si>
  <si>
    <t>400 kV  Gwalior-Bina # 2</t>
  </si>
  <si>
    <t>400 kV  Seoni - Bina</t>
  </si>
  <si>
    <t>400 KV Sugen - Vapi (PGCIL portion)</t>
  </si>
  <si>
    <t>400kV Damoh - Bhopal # 1</t>
  </si>
  <si>
    <t>400kV Damoh - Bhopal # 2</t>
  </si>
  <si>
    <t>Bus Reactor / Gwalior</t>
  </si>
  <si>
    <t>Name of Bus Reactors</t>
  </si>
  <si>
    <t>Bus Reactor</t>
  </si>
  <si>
    <t>[OH*MVAR*4]</t>
  </si>
  <si>
    <t>[MVAR *4]</t>
  </si>
  <si>
    <t>[THM*MVAR *4]</t>
  </si>
  <si>
    <t>MVAR</t>
  </si>
  <si>
    <t>Bus Reactor / Khandwa</t>
  </si>
  <si>
    <t>220 KV Vapi - Khadoli #  1</t>
  </si>
  <si>
    <t>220 KV Vapi - Khadoli #  2</t>
  </si>
  <si>
    <t xml:space="preserve">220kV Kawas-Vav </t>
  </si>
  <si>
    <t>400/220 KV ICT / Bina</t>
  </si>
  <si>
    <t>Bus Reactor / Dehgam</t>
  </si>
  <si>
    <t>Total of sl no 1 to 14</t>
  </si>
  <si>
    <t>OUTAGE DATA OF TRANSMISSION SYSTEM  FOR MARCH- 2011</t>
  </si>
  <si>
    <t>Availability of 14( Sl no 1 to 14) Bus Reactors in MARCH-2011 =</t>
  </si>
  <si>
    <t>% System Availability for MARCH 2011 =</t>
  </si>
  <si>
    <t>=31*24-OH2</t>
  </si>
  <si>
    <t>400/220 KV ICT # 1 / Pirana</t>
  </si>
  <si>
    <t>400kV Damoh-Birsinghpur#1</t>
  </si>
  <si>
    <t>400kV Damoh-Birsinghpur#2</t>
  </si>
  <si>
    <t>400kV Dehgam-Pirana#1</t>
  </si>
  <si>
    <t>400kV Dehgam-Pirana#2</t>
  </si>
  <si>
    <t>400kV Jhanor-Dehgam#1</t>
  </si>
  <si>
    <t>400kV Jhanor-Dehgam#2</t>
  </si>
  <si>
    <t>400 KV Jhanor - Sugen(PGCIL portion)</t>
  </si>
  <si>
    <t>Total Sr.No. 1 to 74</t>
  </si>
  <si>
    <t>Availability of 74 ( Sl no 1 to 74) transmission lines during  MARCH-2011 =</t>
  </si>
  <si>
    <t>ICT # 1 at Pirana was declared for commercial operation w.e.f. 01.03.11</t>
  </si>
  <si>
    <t>Total Sr.No. 1 to 19</t>
  </si>
  <si>
    <t>Availability of 19 ( Sl no 1 to 19) ICTs in MARCH-2011 =</t>
  </si>
  <si>
    <t>Sr.No. 71,72,73 &amp; 74 lines are declared for commercial operation w.e.f. 01.03.11</t>
  </si>
  <si>
    <t>400/220 KV ICT # 2 / Pirana</t>
  </si>
  <si>
    <t>400/220 KV ICT # 3 / Gwalior</t>
  </si>
  <si>
    <t>400KV Bina - Sujalpur # 1</t>
  </si>
  <si>
    <t>400KV Bina - Sujalpur  # 2</t>
  </si>
  <si>
    <t>400KV Sujalpur - Nagda # 1</t>
  </si>
  <si>
    <t>400KV Sujalpur - Nagda  # 2</t>
  </si>
  <si>
    <t>400kV Mundra - Bhachau # 1</t>
  </si>
  <si>
    <t>400kV Mundra - Bhachau # 2</t>
  </si>
  <si>
    <t>400kV Bhachau - Ranchodpura # 1</t>
  </si>
  <si>
    <t>400kV Bhachau - Ranchodpura # 2</t>
  </si>
  <si>
    <t>400/220 KV ICT # 1 / Shujalpur</t>
  </si>
  <si>
    <t>400/220 KV ICT # 1 / Bhachau</t>
  </si>
  <si>
    <t>400/220 KV ICT # 2 / Bhachau</t>
  </si>
  <si>
    <t>Bus Reactor / Bhachau</t>
  </si>
  <si>
    <t>400/220 KV ICT # 2 / Shujalpur</t>
  </si>
  <si>
    <t>*</t>
  </si>
  <si>
    <t>Lines charged with 400kV level</t>
  </si>
  <si>
    <t>400kV Mundra - Limbdi # 1</t>
  </si>
  <si>
    <t>400kV Mundra - Limbdi # 2</t>
  </si>
  <si>
    <t>Bus Reactor / Shujalpur</t>
  </si>
  <si>
    <t>765/400KV ICT# 1 / Satna</t>
  </si>
  <si>
    <t>Bus Reactor / Satna 765KV</t>
  </si>
  <si>
    <t xml:space="preserve">765 kV  Seoni - Bina </t>
  </si>
  <si>
    <t>765kV Satna - Bina # 1</t>
  </si>
  <si>
    <t>765kV Satna - Bina # 2</t>
  </si>
  <si>
    <t>Bus Reactor/ Rajgarh</t>
  </si>
  <si>
    <t>400kV Gandhar - Navsari # 2</t>
  </si>
  <si>
    <t>400/220 KV ICT # 2 / Navsari</t>
  </si>
  <si>
    <t>Bus Reactor / Navsari</t>
  </si>
  <si>
    <t>220kV Kawas-Vav#1</t>
  </si>
  <si>
    <t>220kV Kawas-Vav#2</t>
  </si>
  <si>
    <t>220kV Kawas-Navsari (GIS)#1</t>
  </si>
  <si>
    <t>220kV Kawas-Navsari (GIS)#2</t>
  </si>
  <si>
    <t>220kV Navsari (GIS)- Navsari (GETCO)#1</t>
  </si>
  <si>
    <t>400/220 KV ICT # 1 / Navsari</t>
  </si>
  <si>
    <t>765/400KV ICT# 2 / Satna</t>
  </si>
  <si>
    <t>220kV Navsari (GIS)- Navsari (GETCO)#2</t>
  </si>
  <si>
    <t>400 KV Jabalpur-Sasan</t>
  </si>
  <si>
    <t>400kV Sasan-Vindhyachal</t>
  </si>
  <si>
    <t>765/400KV ICT# 1 / Bina</t>
  </si>
  <si>
    <t>400kV Gandhar - Navsari # 1</t>
  </si>
  <si>
    <t>400kV Mundra-Jetpur#1</t>
  </si>
  <si>
    <t>400kV Mundra-Jetpur#2</t>
  </si>
  <si>
    <t>765kV Sasan - Satna  # 1</t>
  </si>
  <si>
    <t>400kV V'chal (NTPC) - V'chal (PG) #1</t>
  </si>
  <si>
    <t>400kV V'chal (NTPC) - V'chal (PG) #2</t>
  </si>
  <si>
    <t>400kV V'chal (Pooling)  - Sasan #1</t>
  </si>
  <si>
    <t>400k V'chal (Pooling)  - Sasan # 2</t>
  </si>
  <si>
    <t>400kV Bina (PG)-Bina (MPPTCL)#3</t>
  </si>
  <si>
    <t>400kV ICT#3/Vapi</t>
  </si>
  <si>
    <t>400kV Vapi-Navsari#1</t>
  </si>
  <si>
    <t>400kV Vapi-Navsari#2</t>
  </si>
  <si>
    <t>Bus Reactor-II (63 MVAR)/Satna</t>
  </si>
  <si>
    <t>Bus Reactor-I (50 MVAR) / Satna</t>
  </si>
  <si>
    <t>765/400KV ICT# 1 / Gwalior</t>
  </si>
  <si>
    <t>765/400KV ICT# 2 / Gwalior</t>
  </si>
  <si>
    <t>765/400KV ICT# 2 / Bina</t>
  </si>
  <si>
    <t>765 kV  Gwalior-Bina # 2</t>
  </si>
  <si>
    <t>765 kV  Gwalior-Bina # 1</t>
  </si>
  <si>
    <t>Availability of BUS REACTORS</t>
  </si>
  <si>
    <t>Availability of ICTs</t>
  </si>
  <si>
    <t>765 kV Gwalior -Agra # 1</t>
  </si>
  <si>
    <t>765kV Sasan - Satna  # 2</t>
  </si>
  <si>
    <t>765 kV Gwalior -Agra # 2</t>
  </si>
  <si>
    <t>400kV Bina (PG)-Bina (MPPTCL)#4</t>
  </si>
  <si>
    <t>400kV V'chal -Nigrie</t>
  </si>
  <si>
    <t>400kV Nigrie-Satna</t>
  </si>
  <si>
    <t>765/400KV ICT# 2 / INDORE</t>
  </si>
  <si>
    <t>400kV Indore (MP)-Indore (PG)#1</t>
  </si>
  <si>
    <t>400kV Indore (MP)-Indore (PG)#2</t>
  </si>
  <si>
    <t xml:space="preserve">765kV Bina - Indore </t>
  </si>
  <si>
    <r>
      <rPr>
        <b/>
        <sz val="16"/>
        <rFont val="Shusha"/>
      </rPr>
      <t>Baart sarkar</t>
    </r>
    <r>
      <rPr>
        <b/>
        <sz val="14"/>
        <rFont val="Calibri"/>
        <family val="2"/>
      </rPr>
      <t xml:space="preserve">
</t>
    </r>
    <r>
      <rPr>
        <b/>
        <sz val="12"/>
        <rFont val="Calibri"/>
        <family val="2"/>
      </rPr>
      <t xml:space="preserve">Government of India
</t>
    </r>
    <r>
      <rPr>
        <b/>
        <sz val="14"/>
        <rFont val="Shusha"/>
      </rPr>
      <t xml:space="preserve">kond`Iya ivaVut p`aiQakrNa </t>
    </r>
    <r>
      <rPr>
        <b/>
        <sz val="12"/>
        <rFont val="Calibri"/>
        <family val="2"/>
      </rPr>
      <t xml:space="preserve">
Central Electricity Authority
</t>
    </r>
    <r>
      <rPr>
        <b/>
        <sz val="16"/>
        <rFont val="Shusha"/>
      </rPr>
      <t xml:space="preserve">piScama xao~Iya ivaVut saimait </t>
    </r>
    <r>
      <rPr>
        <b/>
        <sz val="12"/>
        <rFont val="Calibri"/>
        <family val="2"/>
      </rPr>
      <t xml:space="preserve">
Western Regional Power Committee
</t>
    </r>
    <r>
      <rPr>
        <b/>
        <sz val="12"/>
        <rFont val="Shusha"/>
      </rPr>
      <t xml:space="preserve">ef -3,  emaAayaDIsaI xao~, AMQaorI (pUva-), mauMba[- - 400 093 </t>
    </r>
    <r>
      <rPr>
        <b/>
        <sz val="12"/>
        <rFont val="Calibri"/>
        <family val="2"/>
      </rPr>
      <t xml:space="preserve">
F-3, MIDC Area, Andheri (East), Mum</t>
    </r>
  </si>
  <si>
    <r>
      <t xml:space="preserve">
</t>
    </r>
    <r>
      <rPr>
        <sz val="12"/>
        <rFont val="Shusha"/>
      </rPr>
      <t>Aa[- esa Aao : 
9001--2008</t>
    </r>
    <r>
      <rPr>
        <sz val="12"/>
        <rFont val="Calibri"/>
        <family val="2"/>
      </rPr>
      <t xml:space="preserve">
ISO : 
9001-2008
</t>
    </r>
  </si>
  <si>
    <r>
      <rPr>
        <b/>
        <sz val="12"/>
        <rFont val="Shusha"/>
      </rPr>
      <t>dUrBaaYa</t>
    </r>
    <r>
      <rPr>
        <b/>
        <sz val="12"/>
        <rFont val="Calibri"/>
        <family val="2"/>
      </rPr>
      <t xml:space="preserve"> Phone: 022- 28221636; 28221681; 28220194-6; </t>
    </r>
    <r>
      <rPr>
        <b/>
        <sz val="12"/>
        <rFont val="Shusha"/>
      </rPr>
      <t>fO@sa</t>
    </r>
    <r>
      <rPr>
        <b/>
        <sz val="12"/>
        <rFont val="Calibri"/>
        <family val="2"/>
      </rPr>
      <t xml:space="preserve"> Fax  : 022 – 28370193
Website : www.wrpc.nic.in           E-mail : opc-wrpc@nic.in</t>
    </r>
    <r>
      <rPr>
        <b/>
        <sz val="14"/>
        <rFont val="Calibri"/>
        <family val="2"/>
      </rPr>
      <t xml:space="preserve">
</t>
    </r>
  </si>
  <si>
    <t xml:space="preserve">Ref: no: WRPC/OPN/PGCIL-TRAVAI/2013-14:                                      Date: </t>
  </si>
  <si>
    <t>CERTIFICATE FOR AVAILABILITY OF PGCIL(WRTS-II) 
TRANSMISSION SYSTEM (ELEMENT-WISE)</t>
  </si>
  <si>
    <t>SN</t>
  </si>
  <si>
    <t>Element Name</t>
  </si>
  <si>
    <t>% 
Availability</t>
  </si>
  <si>
    <t>The above availability has been calculated as per the procedure specified in CERC Regulations for 2009 – 2014 and CERC notification L-1/67/2012-CERC Dated 17/09/2012.</t>
  </si>
  <si>
    <t xml:space="preserve">
(S D TAKSANDE)
Member Secretary I/c
</t>
  </si>
  <si>
    <t>Availability  Bus Reactors =</t>
  </si>
  <si>
    <t>System Availability :-</t>
  </si>
  <si>
    <t>Element_wise_availability Achieved</t>
  </si>
  <si>
    <t>Availability</t>
  </si>
  <si>
    <t>=100-100*O</t>
  </si>
  <si>
    <t>II. Elements where restoration time has exceeeded  the standards 
specified in Regulation 5 (b).</t>
  </si>
  <si>
    <t>Rstoration time as specified 
in Regulation 5(b) 
( In Days)</t>
  </si>
  <si>
    <t>Actual Restoration time</t>
  </si>
  <si>
    <t>NIL</t>
  </si>
  <si>
    <t>III. Details of compensation paid by the inter-State transmission licensee.</t>
  </si>
  <si>
    <t>Violation of Regulation
5(a)</t>
  </si>
  <si>
    <t>Violation of Regulation
5(b)</t>
  </si>
  <si>
    <t>Compensation paid (in Rs)</t>
  </si>
  <si>
    <t>% Availability 
prescribed</t>
  </si>
  <si>
    <t xml:space="preserve">Actual 
% Availability </t>
  </si>
  <si>
    <t>Restoration time 
prescribed 
(in Days)</t>
  </si>
  <si>
    <t>Actual 
restoration time 
( in Days)</t>
  </si>
  <si>
    <t>Total=</t>
  </si>
  <si>
    <t>V. Data to be complied by the inter-State Transmission Licensees</t>
  </si>
  <si>
    <t>Sl. No.</t>
  </si>
  <si>
    <t>Name of Elements</t>
  </si>
  <si>
    <t>Type of failures</t>
  </si>
  <si>
    <t>Restoration Time 
(Days)</t>
  </si>
  <si>
    <t>Remarks</t>
  </si>
  <si>
    <t>Elements of transmission line for Single, Double and Multi circuit towers for each JV class seperately.</t>
  </si>
  <si>
    <t>Insualtor Failure</t>
  </si>
  <si>
    <t>Terrain Type</t>
  </si>
  <si>
    <t>Plain</t>
  </si>
  <si>
    <t>River bed</t>
  </si>
  <si>
    <t>Hilly</t>
  </si>
  <si>
    <t>i</t>
  </si>
  <si>
    <t>NAGDA-DEHGAM I 400KV</t>
  </si>
  <si>
    <t>Insualtor Failure in single phase</t>
  </si>
  <si>
    <t>ii</t>
  </si>
  <si>
    <t>Insualtor Failure in two phases</t>
  </si>
  <si>
    <t>Insualtor Failure in three phases</t>
  </si>
  <si>
    <t>Tower after collapse by Emergency Restoration System (ERS) for S/C,D/C &amp; M/C seperately.</t>
  </si>
  <si>
    <t>Tower after collapse without  Emergency Restoration System (ERS) for S/C,D/C &amp; M/C seperately.</t>
  </si>
  <si>
    <t>Tower Damage ( not collapse)</t>
  </si>
  <si>
    <t>One arm damage</t>
  </si>
  <si>
    <t>Two arm damage</t>
  </si>
  <si>
    <t>Snapping of phase conductor</t>
  </si>
  <si>
    <t>VAPI-MAGARWADA I 220kV</t>
  </si>
  <si>
    <t>Conductor snapping in single phase</t>
  </si>
  <si>
    <t>Conductor snapping in two phases</t>
  </si>
  <si>
    <t>iii</t>
  </si>
  <si>
    <t>Conductor snapping in three phases</t>
  </si>
  <si>
    <t>Failure of Earth wire</t>
  </si>
  <si>
    <t>Insulator failure with conductor snapping</t>
  </si>
  <si>
    <t>Any other combination of failures</t>
  </si>
  <si>
    <t>Elements of sub-station for each KV class seperately</t>
  </si>
  <si>
    <t>Failure of Inter Connecting Transformers (ICTs)</t>
  </si>
  <si>
    <t>Restoration of failed ICT</t>
  </si>
  <si>
    <t>Other major failures in ICTs</t>
  </si>
  <si>
    <t>Single phase
 Unit</t>
  </si>
  <si>
    <t>Three phase 
Unit</t>
  </si>
  <si>
    <t>(i) Replacement of faulty bushings</t>
  </si>
  <si>
    <t>(ii) Replacement of failed/blasted bushings</t>
  </si>
  <si>
    <t>(iii) Replacement of faulty tap changers</t>
  </si>
  <si>
    <t>Failures of Reactors</t>
  </si>
  <si>
    <t>Restoration of failed Reactors</t>
  </si>
  <si>
    <t xml:space="preserve">EVENT No. </t>
  </si>
  <si>
    <t>Name of line/ICT/BR</t>
  </si>
  <si>
    <t>TRIPPING DATE</t>
  </si>
  <si>
    <t>TRIPPING TIME</t>
  </si>
  <si>
    <t>RESTORATION DATE</t>
  </si>
  <si>
    <t>RESTORATION TIME</t>
  </si>
  <si>
    <t>ATTRIBUTED TO PGCIL</t>
  </si>
  <si>
    <t>OUTAGE HOURS ATTRIBUTED TO</t>
  </si>
  <si>
    <t>OUTAGE DEEMED AVAILABLE</t>
  </si>
  <si>
    <t xml:space="preserve">WRLDC CODE FOR </t>
  </si>
  <si>
    <t>Outage in Days</t>
  </si>
  <si>
    <t>REMARKS</t>
  </si>
  <si>
    <t>SYSTEM CONSTR.</t>
  </si>
  <si>
    <t>TRIPPING</t>
  </si>
  <si>
    <t>CHARGING</t>
  </si>
  <si>
    <t>Flashover</t>
  </si>
  <si>
    <t>Snapping</t>
  </si>
  <si>
    <t>Collapes of Tower</t>
  </si>
  <si>
    <t>LHWT</t>
  </si>
  <si>
    <t>Outage Category</t>
  </si>
  <si>
    <t>Details</t>
  </si>
  <si>
    <t>ITARSI-INDORE II 400kV</t>
  </si>
  <si>
    <t>OSPT</t>
  </si>
  <si>
    <t>LVRD</t>
  </si>
  <si>
    <t>SUBTOTAL</t>
  </si>
  <si>
    <t>INDORE-ASOJ I 400kV</t>
  </si>
  <si>
    <t>Line H/T for voltage regulation on WRLDC instruction</t>
  </si>
  <si>
    <t>VINDHYACHAL-JABALPUR I 400kV</t>
  </si>
  <si>
    <t>LART</t>
  </si>
  <si>
    <t>VINDHYACHAL-JABALPUR II 400kV</t>
  </si>
  <si>
    <t>JABALPUR-ITARSI I 400kV</t>
  </si>
  <si>
    <t>JABALPUR-ITARSI II 400kV</t>
  </si>
  <si>
    <t>JABALPUR-ITARSI III 400kV</t>
  </si>
  <si>
    <t>JABALPUR-ITARSI IV 400kV</t>
  </si>
  <si>
    <t>-</t>
  </si>
  <si>
    <t>VINDHYACHAL-JABALPUR IV 400kV</t>
  </si>
  <si>
    <t>ITARSI-KHANDWA I 400kV</t>
  </si>
  <si>
    <t>ITARSI-KHANDWA II 400kV</t>
  </si>
  <si>
    <t>SUGEN-VAPI 400kV</t>
  </si>
  <si>
    <t>KAWAS-NAVSARI II 220kV</t>
  </si>
  <si>
    <t>OSPD</t>
  </si>
  <si>
    <t>KAWAS-VAV I 220kV</t>
  </si>
  <si>
    <t>LPRD</t>
  </si>
  <si>
    <t>Line H/T for power regulation on WRLDC Instruction</t>
  </si>
  <si>
    <t>KAWAS-VAV II 220kV</t>
  </si>
  <si>
    <t>KAWAS-HALDARWA II 220kV</t>
  </si>
  <si>
    <t>BINA-SHUJALPUR I 400kV</t>
  </si>
  <si>
    <t>BINA-SHUJALPUR II 400kV</t>
  </si>
  <si>
    <t>SHUJALPUR-NAGDA I 400kV</t>
  </si>
  <si>
    <t>SHUJALPUR-NAGDA II 400kV</t>
  </si>
  <si>
    <t>NAGDA-DEHGAM II 400kV</t>
  </si>
  <si>
    <t>SEONI-KHANDWA I 400kV</t>
  </si>
  <si>
    <t>GOVC</t>
  </si>
  <si>
    <t>SEONI-KHANDWA II 400kV</t>
  </si>
  <si>
    <t>15:07</t>
  </si>
  <si>
    <t>10:10</t>
  </si>
  <si>
    <t>SARDAR SAROVAR-RAJGARH I 400kV (LILO)</t>
  </si>
  <si>
    <t>SARDAR SAROVAR-RAJGARH II 400kV (LILO)</t>
  </si>
  <si>
    <t>OMSU</t>
  </si>
  <si>
    <t>RAJGARH-NAGDA II 400kV  (LILO)</t>
  </si>
  <si>
    <t>VAPI-KHARADPARA I 220kV</t>
  </si>
  <si>
    <t>OMST</t>
  </si>
  <si>
    <t>DAMOH-BHOPAL I 400KV</t>
  </si>
  <si>
    <t>13:24</t>
  </si>
  <si>
    <t>DAMOH-BHOPAL II 400KV</t>
  </si>
  <si>
    <t>00:05</t>
  </si>
  <si>
    <t>DAMOH-BIRSINGHPUR I 400kV</t>
  </si>
  <si>
    <t>BHACHAU-RANCHODPURA I 400kV</t>
  </si>
  <si>
    <t>MUNDRA-LIMBDI I 400kV</t>
  </si>
  <si>
    <t>OSFD</t>
  </si>
  <si>
    <t>MUNDRA-LIMBDI II 400kV</t>
  </si>
  <si>
    <t>11:05</t>
  </si>
  <si>
    <t>MUNDRA-JETPUR II 400kV</t>
  </si>
  <si>
    <t>SASAN-SATNA II 765kV</t>
  </si>
  <si>
    <t>ICTs</t>
  </si>
  <si>
    <t>ICT2 KHANDWA 400/220kV</t>
  </si>
  <si>
    <t>ICT2 NAVSARI 400/220/33kV</t>
  </si>
  <si>
    <t>ICT1 NAVSARI 400/220/33kV</t>
  </si>
  <si>
    <t>Bus Reactors</t>
  </si>
  <si>
    <t>BUS REACTOR SATNA 765kV</t>
  </si>
  <si>
    <t>Line length(ckt Km) /MVA /MVAR Rating</t>
  </si>
  <si>
    <t>NSC/ Factor</t>
  </si>
  <si>
    <t>Outage Hrs (OH) Attributed to PGCIL</t>
  </si>
  <si>
    <t>Line/MVA/MVAr * NSC * OH</t>
  </si>
  <si>
    <t>Line/MVA/MVAr * NSC/Factor</t>
  </si>
  <si>
    <t>THM * Ckt Km * NSC</t>
  </si>
  <si>
    <t>% Availability</t>
  </si>
  <si>
    <t>C</t>
  </si>
  <si>
    <t>D=A*B*C</t>
  </si>
  <si>
    <t>F=A*B</t>
  </si>
  <si>
    <t>G=E*F</t>
  </si>
  <si>
    <t>I=D/(E*F)</t>
  </si>
  <si>
    <t>J=(100-100*I)</t>
  </si>
  <si>
    <t>HRS</t>
  </si>
  <si>
    <t>MIN</t>
  </si>
  <si>
    <t>SATPURA-ITARSI 400kV</t>
  </si>
  <si>
    <t>ITARSI-INDORE I 400kV</t>
  </si>
  <si>
    <t>Element Availability=</t>
  </si>
  <si>
    <t>INDORE-ASOJ II 400kV</t>
  </si>
  <si>
    <t>GANDHAR-DEHGAM I 400kV</t>
  </si>
  <si>
    <t>GANDHAR-DEHGAM II 400kV</t>
  </si>
  <si>
    <t>KHANDWA-DHULE I 400kV</t>
  </si>
  <si>
    <t>KHANDWA-DHULE II 400kV</t>
  </si>
  <si>
    <t>GANDHAR(NTPC)-GANDHAR(GTEC) 400kV</t>
  </si>
  <si>
    <t>NAVSARI (PG GIS)-NAVSARI I 220kV</t>
  </si>
  <si>
    <t>KAWAS-HALDARWA I 220kV</t>
  </si>
  <si>
    <t>KAKRAPAR-HALDARWA I 220kV</t>
  </si>
  <si>
    <t>KAKRAPAR-VAV I 220kV</t>
  </si>
  <si>
    <t>KAKRAPAR-VAV II 220kV</t>
  </si>
  <si>
    <t>KAKRAPAR-VAPI I 220kV</t>
  </si>
  <si>
    <t>KAKRAPAR-VAPI II 220kV</t>
  </si>
  <si>
    <t>BINA(PG)-BINA(MPEB) I 400kV</t>
  </si>
  <si>
    <t>BINA(PG)-BINA(MPEB) II 400kV</t>
  </si>
  <si>
    <t>VAPI-MAGARWADA II 220kV</t>
  </si>
  <si>
    <t>VAPI-KHARADPARA II 220kV</t>
  </si>
  <si>
    <t>DAMOH-BIRSINGHPUR II 400kV</t>
  </si>
  <si>
    <t>DEHGAM PIRANA II 400kV</t>
  </si>
  <si>
    <t>MUNDRA-BHACHAU I 400kV</t>
  </si>
  <si>
    <t>MUNDRA-BHACHAU II 400kV</t>
  </si>
  <si>
    <t>BHACHAU-RANCHODPURA II 400kV</t>
  </si>
  <si>
    <t>GANDHAR-NAVSARI (PG) II 400kV</t>
  </si>
  <si>
    <t>GANDHAR-NAVSARI (PG) I 400kV</t>
  </si>
  <si>
    <t>VINDHYACHAL (PG)-VINDHYACHAL (NTPC) I 400kV</t>
  </si>
  <si>
    <t>VINDHYACHAL (PG)-VINDHYACHAL (NTPC) II 400kV</t>
  </si>
  <si>
    <t>VINDHYACHAL (NTPC) -SASAN (RELIANCE)  II 400kV</t>
  </si>
  <si>
    <t>BINA(PG)-BINA(MPEB) III 400kV</t>
  </si>
  <si>
    <t>VAPI - NAVASARI (GIS)  I 400kV</t>
  </si>
  <si>
    <t>VAPI - NAVASARI (GIS)  II 400kV</t>
  </si>
  <si>
    <t>BINA(PG)-BINA(MPEB) IV 400kV</t>
  </si>
  <si>
    <t>TRANSMISSION LINE  AVAILABILITY</t>
  </si>
  <si>
    <t>ICT1 DEHGAM 400/220kV</t>
  </si>
  <si>
    <t>ICT2 DEHGAM 400/220kV</t>
  </si>
  <si>
    <t>ICT1 SATNA 400/220kV</t>
  </si>
  <si>
    <t>ICT1 KHANDWA 400/220kV</t>
  </si>
  <si>
    <t>ICT1 VAPI 400/220/33kV</t>
  </si>
  <si>
    <t>ICT2 VAPI 400/220/33kV</t>
  </si>
  <si>
    <t>ICT1 GWALIOR 400/220kV</t>
  </si>
  <si>
    <t>ICT1 RAJGARH 400/220kV</t>
  </si>
  <si>
    <t>ICT2 GWALIOR 400/220kV</t>
  </si>
  <si>
    <t>ICT1 DAMOH 400/220kV</t>
  </si>
  <si>
    <t>ICT2 DAMOH 400/220kV</t>
  </si>
  <si>
    <t>ICT1 BINA 400/220/33kV</t>
  </si>
  <si>
    <t>ICT1 PIRANA 400/220/33kV</t>
  </si>
  <si>
    <t>ICT2 PIRANA 400/220/33kV</t>
  </si>
  <si>
    <t>ICT3 GWALIOR 400/220/33kV</t>
  </si>
  <si>
    <t>ICT1 SHUJALPUR 400/220/33kV</t>
  </si>
  <si>
    <t>ICT1 BHACHAU 400/220/33kV</t>
  </si>
  <si>
    <t>ICT2 BHACHAU 400/220/33kV</t>
  </si>
  <si>
    <t>ICT2 SHUJALPUR 400/220/33kV</t>
  </si>
  <si>
    <t>ICT1 SATNA 765/400KV</t>
  </si>
  <si>
    <t>ICT2 SATNA 765/400KV</t>
  </si>
  <si>
    <t>ICT1 BINA 765/400KV</t>
  </si>
  <si>
    <t>ICT3 VAPI 400/220/33kV</t>
  </si>
  <si>
    <t>ICT2 BINA 765/400KV</t>
  </si>
  <si>
    <t>ICT1 GWALIOR 765/400KV</t>
  </si>
  <si>
    <t>ICT2 GWALIOR 765/400KV</t>
  </si>
  <si>
    <t xml:space="preserve">ICT AVAILABILITY </t>
  </si>
  <si>
    <t>BUS REACTOR DEHGAM I 400kV</t>
  </si>
  <si>
    <t>BUS REACTOR JABALPUR I 33kV</t>
  </si>
  <si>
    <t>BUS REACTOR JABALPUR II 33kV</t>
  </si>
  <si>
    <t>BUS REACTOR ITARSI I 400kV</t>
  </si>
  <si>
    <t>BUS REACTOR ITARSI II 400kV</t>
  </si>
  <si>
    <t>BUS REACTOR ITARSI III 400kV</t>
  </si>
  <si>
    <t>BUS REACTOR JABALPUR III 400kV</t>
  </si>
  <si>
    <t>BUS REACTOR SATNA 400kV</t>
  </si>
  <si>
    <t>BUS REACTOR KHANDWA 400kV</t>
  </si>
  <si>
    <t>Switchable Satna-I Line  Reactor / Satna 765KV</t>
  </si>
  <si>
    <t>Switchable Satna-II Line  Reactor / Satna 765KV</t>
  </si>
  <si>
    <r>
      <t xml:space="preserve">Switchable </t>
    </r>
    <r>
      <rPr>
        <sz val="22"/>
        <color indexed="8"/>
        <rFont val="Meiryo UI"/>
        <family val="2"/>
      </rPr>
      <t>Bina-I Line  Reactor / Gwalior 765KV</t>
    </r>
  </si>
  <si>
    <r>
      <t xml:space="preserve">Switchable </t>
    </r>
    <r>
      <rPr>
        <sz val="22"/>
        <color indexed="8"/>
        <rFont val="Meiryo UI"/>
        <family val="2"/>
      </rPr>
      <t>Bina-II Line  Reactor / Gwalior 765KV</t>
    </r>
  </si>
  <si>
    <r>
      <t>Switchable Shujalpur</t>
    </r>
    <r>
      <rPr>
        <b/>
        <sz val="22"/>
        <color indexed="8"/>
        <rFont val="Meiryo UI"/>
        <family val="2"/>
      </rPr>
      <t>-I Line  Reactor / Nagda (MPPTCL) 400kV</t>
    </r>
  </si>
  <si>
    <r>
      <t>Switchable Shujalpur</t>
    </r>
    <r>
      <rPr>
        <b/>
        <sz val="22"/>
        <color indexed="8"/>
        <rFont val="Meiryo UI"/>
        <family val="2"/>
      </rPr>
      <t>-II Line  Reactor / Nagda (MPPTCL) 400kV</t>
    </r>
  </si>
  <si>
    <t>BUS REACTOR AVAILABILITY</t>
  </si>
  <si>
    <t>SYSTEM AVAILABILITY</t>
  </si>
  <si>
    <t>JHANOR - SUGEN 400kV</t>
  </si>
  <si>
    <t>JHANOR - HALDARWA I 220kV</t>
  </si>
  <si>
    <t>JHANOR - HALDARWA II 220kV</t>
  </si>
  <si>
    <t>VINDHYACHAL-SATNA I 400KV</t>
  </si>
  <si>
    <t>VINDHYACHAL-SATNA II 400KV</t>
  </si>
  <si>
    <t>VINDHYACHAL-NIGRIE 400KV</t>
  </si>
  <si>
    <t>GWALIOR-BINA I 765KV</t>
  </si>
  <si>
    <t>GWALIOR-BINA II 765KV</t>
  </si>
  <si>
    <t>VAPI-KHADOLI I 220kV</t>
  </si>
  <si>
    <t>Target Availability as per SOP</t>
  </si>
  <si>
    <t>220 KV Vapi - Sayali</t>
  </si>
  <si>
    <t>220kV Sayali-Khadoli</t>
  </si>
  <si>
    <t>Total Sr.No. 1 to 105</t>
  </si>
  <si>
    <t>14:10</t>
  </si>
  <si>
    <t>09:55</t>
  </si>
  <si>
    <t>01:36</t>
  </si>
  <si>
    <t>LD 08/524</t>
  </si>
  <si>
    <t>LD 08/539</t>
  </si>
  <si>
    <t>18:04</t>
  </si>
  <si>
    <t>10:41</t>
  </si>
  <si>
    <t>10:15</t>
  </si>
  <si>
    <t>OSFT</t>
  </si>
  <si>
    <t>VAPI-SAYALI 220kV</t>
  </si>
  <si>
    <t>SAYALI-KHADOLI 220kV</t>
  </si>
  <si>
    <t>21:12</t>
  </si>
  <si>
    <t>09:52</t>
  </si>
  <si>
    <t>SCSD</t>
  </si>
  <si>
    <t>14:00</t>
  </si>
  <si>
    <t>12:22</t>
  </si>
  <si>
    <t>H/T to avail S/D by Powergrid for taking oil sample of 220kV side CTs.</t>
  </si>
  <si>
    <t>LD 08/1041</t>
  </si>
  <si>
    <t>ICT2 INDORE 765/400KV</t>
  </si>
  <si>
    <t>LD 09/846</t>
  </si>
  <si>
    <t>SASAN-SATNA I 765kV</t>
  </si>
  <si>
    <t>11:12</t>
  </si>
  <si>
    <t>RAJGARH-NAGDA I 400kV (LILO)</t>
  </si>
  <si>
    <t>10:20</t>
  </si>
  <si>
    <t>08:16</t>
  </si>
  <si>
    <t>08:41</t>
  </si>
  <si>
    <t>BUS REACTOR BHACHAU 400kV</t>
  </si>
  <si>
    <t>SVRD</t>
  </si>
  <si>
    <t>BUS REACTOR DEHGAM II 400kV</t>
  </si>
  <si>
    <t>KAWAS-NAVSARI (PG GIS) I 220kV</t>
  </si>
  <si>
    <t>10:34</t>
  </si>
  <si>
    <t>14:22</t>
  </si>
  <si>
    <t>18:12</t>
  </si>
  <si>
    <t>ICT2 RAJGARH 400/220KV</t>
  </si>
  <si>
    <t>22:27</t>
  </si>
  <si>
    <t>SEONI-BINA 765kV</t>
  </si>
  <si>
    <t>11:28</t>
  </si>
  <si>
    <t>01:15</t>
  </si>
  <si>
    <t>12:55</t>
  </si>
  <si>
    <t>ICT2 SATNA 400/220KV</t>
  </si>
  <si>
    <t>10:21</t>
  </si>
  <si>
    <t>09:35</t>
  </si>
  <si>
    <t>20:11</t>
  </si>
  <si>
    <t>21:19</t>
  </si>
  <si>
    <t>18:35</t>
  </si>
  <si>
    <t>18:02</t>
  </si>
  <si>
    <t>KHANDWA-RAJGARH  I 400kV</t>
  </si>
  <si>
    <t>Line kept out on V/R as per WRLDC Instruction.</t>
  </si>
  <si>
    <t>KHANDWA-RAJGARH  II 400kV</t>
  </si>
  <si>
    <t>12:11</t>
  </si>
  <si>
    <t>14:44</t>
  </si>
  <si>
    <t>16:03</t>
  </si>
  <si>
    <t>16:05</t>
  </si>
  <si>
    <t>AGRA-GWALIOR II 765KV</t>
  </si>
  <si>
    <t>11:40</t>
  </si>
  <si>
    <t>14:16</t>
  </si>
  <si>
    <t>09:51</t>
  </si>
  <si>
    <t>21:51</t>
  </si>
  <si>
    <t>07:46</t>
  </si>
  <si>
    <t>11:52</t>
  </si>
  <si>
    <t>13:32</t>
  </si>
  <si>
    <t>16:06</t>
  </si>
  <si>
    <t>LD09/1485</t>
  </si>
  <si>
    <t>19:41</t>
  </si>
  <si>
    <t>23:04</t>
  </si>
  <si>
    <t>LD09/1514</t>
  </si>
  <si>
    <t>12:02</t>
  </si>
  <si>
    <t>19:14</t>
  </si>
  <si>
    <t>13:08</t>
  </si>
  <si>
    <t>13:30</t>
  </si>
  <si>
    <t>LD 09/1564</t>
  </si>
  <si>
    <t>INDORE (PG) - INDORE ( MPPTCL)  I 400kV</t>
  </si>
  <si>
    <t>09:54</t>
  </si>
  <si>
    <t>00:45</t>
  </si>
  <si>
    <t>09:45</t>
  </si>
  <si>
    <t>Indore (PG) - Indore ( MPPTCL) - II 400kV</t>
  </si>
  <si>
    <t>LD09/1876</t>
  </si>
  <si>
    <t>00:15</t>
  </si>
  <si>
    <t>07:58</t>
  </si>
  <si>
    <t>09:46</t>
  </si>
  <si>
    <t>08:57</t>
  </si>
  <si>
    <t>23:59</t>
  </si>
  <si>
    <t>08:17</t>
  </si>
  <si>
    <t>LD09/2035</t>
  </si>
  <si>
    <t>21:54</t>
  </si>
  <si>
    <t>LD09/2060</t>
  </si>
  <si>
    <t>00:22</t>
  </si>
  <si>
    <t>12:03</t>
  </si>
  <si>
    <t>BUS REACTOR RAJGARH 400kV</t>
  </si>
  <si>
    <t>11:36</t>
  </si>
  <si>
    <t>10:50</t>
  </si>
  <si>
    <t>21:42</t>
  </si>
  <si>
    <t>17:12</t>
  </si>
  <si>
    <t>01:05</t>
  </si>
  <si>
    <t>21:29</t>
  </si>
  <si>
    <t>LD09/2254</t>
  </si>
  <si>
    <t>WR 09/2262
NLD 09/241</t>
  </si>
  <si>
    <t>13:06</t>
  </si>
  <si>
    <t>12:16</t>
  </si>
  <si>
    <t>LD 09/2296</t>
  </si>
  <si>
    <t>Line kept out on voltage regulation on WRLDC instruction</t>
  </si>
  <si>
    <t>Switchable Bina-I Line  Reactor / Satna 765KV</t>
  </si>
  <si>
    <t>Switchable Bina-II Line  Reactor / Satna 765KV</t>
  </si>
  <si>
    <t>Switchable Bina-I Line  Reactor / Gwalior 765KV</t>
  </si>
  <si>
    <t>Switchable Bina-II Line  Reactor / Gwalior 765KV</t>
  </si>
  <si>
    <t>Switchable Shujalpur-I Line  Reactor / Nagda (MPPTCL) 400kV</t>
  </si>
  <si>
    <t>Switchable Shujalpur-II Line  Reactor / Nagda (MPPTCL) 400kV</t>
  </si>
  <si>
    <t>Less than 1 day</t>
  </si>
  <si>
    <t>THM
E</t>
  </si>
  <si>
    <t>Supporting Annex V</t>
  </si>
  <si>
    <t>OUTAGE DATA OF TRANSMISSION SYSTEM  FOR OCTOBER-2013</t>
  </si>
  <si>
    <t>Upgraded to 765kV level w.e.f 01.04.2013</t>
  </si>
  <si>
    <t>upgraded to 765kV level  w.e.f. 01.07.2013</t>
  </si>
  <si>
    <t>Commercial operation w.e.f. 01.03.2013</t>
  </si>
  <si>
    <t>Commercial operation w.e.f. 01.04.2013</t>
  </si>
  <si>
    <t>Commercial operation w.e.f. 01.05.2013</t>
  </si>
  <si>
    <t>Commercial operation w.e.f. 01.06.2013</t>
  </si>
  <si>
    <t>Commercial operation w.e.f. 01.07.2013</t>
  </si>
  <si>
    <t>Availability of ( Sl no 1 to 105) transmission lines during  OCTOBER-2013 =</t>
  </si>
  <si>
    <t>765/400KV ICT# 1 / INDORE</t>
  </si>
  <si>
    <t>Commercial operation w.e.f. 01.10.2013</t>
  </si>
  <si>
    <t>Total Sr.No. 1 to 36</t>
  </si>
  <si>
    <t>Availability of 35 ( Sl no 1 to 35) ICTs in OCTOBER-2013 =</t>
  </si>
  <si>
    <t>Bus Reactor-I / Gwalior</t>
  </si>
  <si>
    <r>
      <t xml:space="preserve">Switchable </t>
    </r>
    <r>
      <rPr>
        <b/>
        <sz val="18"/>
        <color indexed="8"/>
        <rFont val="Arial"/>
        <family val="2"/>
      </rPr>
      <t>Bina-I Line  Reactor / Satna 765KV</t>
    </r>
  </si>
  <si>
    <r>
      <t xml:space="preserve">Switchable </t>
    </r>
    <r>
      <rPr>
        <b/>
        <sz val="18"/>
        <color indexed="8"/>
        <rFont val="Arial"/>
        <family val="2"/>
      </rPr>
      <t>Bina-II Line  Reactor / Satna 765KV</t>
    </r>
  </si>
  <si>
    <r>
      <t xml:space="preserve">Switchable </t>
    </r>
    <r>
      <rPr>
        <b/>
        <sz val="18"/>
        <color indexed="8"/>
        <rFont val="Arial"/>
        <family val="2"/>
      </rPr>
      <t>Bina-I Line  Reactor / Gwalior 765KV</t>
    </r>
  </si>
  <si>
    <r>
      <t xml:space="preserve">Switchable </t>
    </r>
    <r>
      <rPr>
        <b/>
        <sz val="18"/>
        <color indexed="8"/>
        <rFont val="Arial"/>
        <family val="2"/>
      </rPr>
      <t>Bina-II Line  Reactor / Gwalior 765KV</t>
    </r>
  </si>
  <si>
    <r>
      <t>Switchable Shujalpur</t>
    </r>
    <r>
      <rPr>
        <b/>
        <sz val="18"/>
        <color indexed="8"/>
        <rFont val="Arial"/>
        <family val="2"/>
      </rPr>
      <t>-I Line  Reactor / Nagda (MPPTCL) 400kV</t>
    </r>
  </si>
  <si>
    <r>
      <t>Switchable Shujalpur</t>
    </r>
    <r>
      <rPr>
        <b/>
        <sz val="18"/>
        <color indexed="8"/>
        <rFont val="Arial"/>
        <family val="2"/>
      </rPr>
      <t>-II Line  Reactor / Nagda (MPPTCL) 400kV</t>
    </r>
  </si>
  <si>
    <t>Bus Reactor-II/Gwalior</t>
  </si>
  <si>
    <t>Bus Reactor-III/Gwalior</t>
  </si>
  <si>
    <t>Bus Reactor-I/Indore</t>
  </si>
  <si>
    <r>
      <t xml:space="preserve">Switchable </t>
    </r>
    <r>
      <rPr>
        <sz val="18"/>
        <color indexed="8"/>
        <rFont val="Arial"/>
        <family val="2"/>
      </rPr>
      <t>Indore</t>
    </r>
    <r>
      <rPr>
        <b/>
        <sz val="18"/>
        <color indexed="8"/>
        <rFont val="Arial"/>
        <family val="2"/>
      </rPr>
      <t xml:space="preserve"> - Line  Reactor / Bina 765KV</t>
    </r>
  </si>
  <si>
    <r>
      <t>Switchable Shujalpur</t>
    </r>
    <r>
      <rPr>
        <b/>
        <sz val="18"/>
        <color indexed="8"/>
        <rFont val="Arial"/>
        <family val="2"/>
      </rPr>
      <t>-II Line  Reactor / Bina 400kV</t>
    </r>
  </si>
  <si>
    <t>Total of sl no 1 to 31</t>
  </si>
  <si>
    <t>Availability of 31 ( Sl no 1 to 31) Bus Reactors in OCTOBER-2013 =</t>
  </si>
  <si>
    <t>% System Availability for OCTOBER-2013 =</t>
  </si>
  <si>
    <t>07:37</t>
  </si>
  <si>
    <t>LD10/584</t>
  </si>
  <si>
    <t>LD10/592</t>
  </si>
  <si>
    <t>19:22</t>
  </si>
  <si>
    <t>Line  A/R successfully on Y ph to E/F  from both ends.F/L:254km from asoj,36.62km from indore,F/C:6.7kA(indr),1.405kA(asoj),LL:291km, middle ph</t>
  </si>
  <si>
    <t>09:28</t>
  </si>
  <si>
    <t>Line H/T to avail OCC S/D by NTPC for LMU replacement and shunt reactor testing</t>
  </si>
  <si>
    <t>LD10/.1483</t>
  </si>
  <si>
    <t>LD 10/1562</t>
  </si>
  <si>
    <t xml:space="preserve">Line H/T to avail OCC S/D for replacement of LMU by NTPC V'chal. </t>
  </si>
  <si>
    <t>LD10/1579</t>
  </si>
  <si>
    <t>LD10/1670</t>
  </si>
  <si>
    <t>12:52</t>
  </si>
  <si>
    <t>Line H/T to avail emergency S/d for repair of melted and hanging top ph jumper at loc 742</t>
  </si>
  <si>
    <t>LD10/2032</t>
  </si>
  <si>
    <t>LD10/2041</t>
  </si>
  <si>
    <t>VINDHYACHAL(NTPC)-SASAN III (RELIANCE) 400KV</t>
  </si>
  <si>
    <t>Line H/T to avail outage by SASAN</t>
  </si>
  <si>
    <t>LD10/1723</t>
  </si>
  <si>
    <t>LD10/1765</t>
  </si>
  <si>
    <t>05:18</t>
  </si>
  <si>
    <t>Line A/R successfully on B ph to E/F,F/L:294.5km from JBP,70.79km from V'chal,F/C:1.15kA</t>
  </si>
  <si>
    <t>09:04</t>
  </si>
  <si>
    <t>Line kept out on Voltage regulation as per WRLDC Instruction.</t>
  </si>
  <si>
    <t>LD 10/591</t>
  </si>
  <si>
    <t>23:44</t>
  </si>
  <si>
    <t>09:56</t>
  </si>
  <si>
    <t>LD10/646</t>
  </si>
  <si>
    <t>LD 10/1153</t>
  </si>
  <si>
    <t>13:28</t>
  </si>
  <si>
    <t>Line H/T  to avail emergency S/D for  replacing decapped flashed over string at Loc 600.</t>
  </si>
  <si>
    <t>LD10/1567</t>
  </si>
  <si>
    <t>LD10/1596</t>
  </si>
  <si>
    <t>20:55</t>
  </si>
  <si>
    <t>10:13</t>
  </si>
  <si>
    <t>LD10/200</t>
  </si>
  <si>
    <t>LD 10/329</t>
  </si>
  <si>
    <t>09:58</t>
  </si>
  <si>
    <t>LD10/341</t>
  </si>
  <si>
    <t>LD 10/1727</t>
  </si>
  <si>
    <t>06:16</t>
  </si>
  <si>
    <t>LD10/1983</t>
  </si>
  <si>
    <t>LD10/1993</t>
  </si>
  <si>
    <t>06:13</t>
  </si>
  <si>
    <t>LD10/2076</t>
  </si>
  <si>
    <t>LD10/2094</t>
  </si>
  <si>
    <t>LD 10/156</t>
  </si>
  <si>
    <t>13:23</t>
  </si>
  <si>
    <t>Line H/T to avail OCC approved S/D by Getco for logic Test.</t>
  </si>
  <si>
    <t>LD10/160</t>
  </si>
  <si>
    <t>LD10/173</t>
  </si>
  <si>
    <t>NAVSARI (PG GIS)-NAVSARI II 220kV</t>
  </si>
  <si>
    <t>09:05</t>
  </si>
  <si>
    <t>16:23</t>
  </si>
  <si>
    <t>Line H/T to avail S/D by GETCO for logic check of relay</t>
  </si>
  <si>
    <t>LD10/88</t>
  </si>
  <si>
    <t>LD10/121</t>
  </si>
  <si>
    <t>17:50</t>
  </si>
  <si>
    <t>Line H/T to avail OCC Approved S/D for atteding Sf6 leakege</t>
  </si>
  <si>
    <t>LD10/1402</t>
  </si>
  <si>
    <t>LD 10/1614</t>
  </si>
  <si>
    <t>21:40</t>
  </si>
  <si>
    <t>20:12</t>
  </si>
  <si>
    <t>Line H/T for power regulation on WRLDC instruction</t>
  </si>
  <si>
    <t>01:39</t>
  </si>
  <si>
    <t xml:space="preserve">Line H/T for Power Regulation on WRLDC Instruction </t>
  </si>
  <si>
    <t>LD 10/1200</t>
  </si>
  <si>
    <t>10:05</t>
  </si>
  <si>
    <t>23:14</t>
  </si>
  <si>
    <t>Line H/T to avail S/D by GETCO for construction work</t>
  </si>
  <si>
    <t>LD10/2011</t>
  </si>
  <si>
    <t>LD10/2066</t>
  </si>
  <si>
    <t>20:44</t>
  </si>
  <si>
    <t>LD10/2067</t>
  </si>
  <si>
    <t>15:30</t>
  </si>
  <si>
    <t>14:06</t>
  </si>
  <si>
    <t>Line A/T on R-ph to E/F, F/L - 65.6kms from Haldarwa end due to Flashover of Insulator string at loc no. 33. Outage from 19:00hrs/03.10.13 to 09:00hrs/04.10.13 shall not be attributable to POWERGRID account as Restoration work could not be started due to adverse weather condition and Night hours</t>
  </si>
  <si>
    <t>LD 10/248</t>
  </si>
  <si>
    <t>KAKRAPAR-HALDARWA II 220kV</t>
  </si>
  <si>
    <t>22:44</t>
  </si>
  <si>
    <t xml:space="preserve">Line H/T on emergency due to failure of AC supply at Haldarwa end(Getco) </t>
  </si>
  <si>
    <t>LD10/202</t>
  </si>
  <si>
    <t>LD10/207</t>
  </si>
  <si>
    <t xml:space="preserve">VINDHYACHAL-SATNA III 400kV </t>
  </si>
  <si>
    <t>10:36</t>
  </si>
  <si>
    <t>LINE H/T TO TAKE L/R AT SATNA END OUT TO TAKE BUSHING OIL SAMPLE</t>
  </si>
  <si>
    <t>LD10/1926</t>
  </si>
  <si>
    <t>LD10/1929</t>
  </si>
  <si>
    <t>VINDHYACHAL-SATNA III 400kV</t>
  </si>
  <si>
    <t>10:52</t>
  </si>
  <si>
    <t>Line H/T to take L/R at satna end in service.</t>
  </si>
  <si>
    <t>LD10/2017</t>
  </si>
  <si>
    <t>Satna -Nigrie 400kV</t>
  </si>
  <si>
    <t>11:59</t>
  </si>
  <si>
    <t>Line H/T to take out L/R at satna end to take oil sample of reactor bushing</t>
  </si>
  <si>
    <t>LD10/2022</t>
  </si>
  <si>
    <t>SATNA-BINA(PG) I 400kV</t>
  </si>
  <si>
    <t>10:38</t>
  </si>
  <si>
    <t>LD10/30</t>
  </si>
  <si>
    <t>07:59</t>
  </si>
  <si>
    <t>14:50</t>
  </si>
  <si>
    <t>LD 10/738</t>
  </si>
  <si>
    <t>LD 10/765</t>
  </si>
  <si>
    <t>22:40</t>
  </si>
  <si>
    <t>10:42</t>
  </si>
  <si>
    <t>LD 10/875</t>
  </si>
  <si>
    <t>LD 10/995</t>
  </si>
  <si>
    <t>SATNA-BINA(PG) II 400kV</t>
  </si>
  <si>
    <t>00:06</t>
  </si>
  <si>
    <t>18:40</t>
  </si>
  <si>
    <t>LD10/392</t>
  </si>
  <si>
    <t>LD 10/695</t>
  </si>
  <si>
    <t xml:space="preserve">Satna - Bina IV 400kV </t>
  </si>
  <si>
    <t>00:57</t>
  </si>
  <si>
    <t>07:12</t>
  </si>
  <si>
    <t>LD10/1452</t>
  </si>
  <si>
    <t>LD10/1468</t>
  </si>
  <si>
    <t>09:39</t>
  </si>
  <si>
    <t xml:space="preserve">Line H/T to take line reactor back into service on WRLDC Instruction </t>
  </si>
  <si>
    <t>LD10/1855</t>
  </si>
  <si>
    <t>LD10/1856</t>
  </si>
  <si>
    <t>Satna - Bina  III 400 KV</t>
  </si>
  <si>
    <t>21:56</t>
  </si>
  <si>
    <t>06:46</t>
  </si>
  <si>
    <t>LD10/1372</t>
  </si>
  <si>
    <t>LD10/1391</t>
  </si>
  <si>
    <t>11:33</t>
  </si>
  <si>
    <t>Line H/T to take oil sample of bushing of L/R</t>
  </si>
  <si>
    <t>LD10/1795</t>
  </si>
  <si>
    <t>LD10/1797</t>
  </si>
  <si>
    <t>12:05</t>
  </si>
  <si>
    <t>12:09</t>
  </si>
  <si>
    <t>Line H/T to take line reactor at Satna end in service.</t>
  </si>
  <si>
    <t>LD10/1936</t>
  </si>
  <si>
    <t>LD10/1937</t>
  </si>
  <si>
    <t>04:47</t>
  </si>
  <si>
    <t>18:07</t>
  </si>
  <si>
    <t>LD10/212</t>
  </si>
  <si>
    <t>LD10/272</t>
  </si>
  <si>
    <t>21:47</t>
  </si>
  <si>
    <t>08:04</t>
  </si>
  <si>
    <t>LD 10/288</t>
  </si>
  <si>
    <t>LD10/309</t>
  </si>
  <si>
    <t>23:47</t>
  </si>
  <si>
    <t>07:15</t>
  </si>
  <si>
    <t>LD10/389</t>
  </si>
  <si>
    <t>LD 10/452</t>
  </si>
  <si>
    <t>10:39</t>
  </si>
  <si>
    <t>LD10/725</t>
  </si>
  <si>
    <t>LD10/749</t>
  </si>
  <si>
    <t>23:49</t>
  </si>
  <si>
    <t>15:55</t>
  </si>
  <si>
    <t>LD10/800</t>
  </si>
  <si>
    <t>LD 10/844</t>
  </si>
  <si>
    <t>07:11</t>
  </si>
  <si>
    <t>LD 10/885</t>
  </si>
  <si>
    <t>LD 10905</t>
  </si>
  <si>
    <t>13:11</t>
  </si>
  <si>
    <t>19:09</t>
  </si>
  <si>
    <t>LD 10/930</t>
  </si>
  <si>
    <t>LD 10/954</t>
  </si>
  <si>
    <t>01:31</t>
  </si>
  <si>
    <t>07:09</t>
  </si>
  <si>
    <t>LD 10/973</t>
  </si>
  <si>
    <t>LD10/981</t>
  </si>
  <si>
    <t>00:31</t>
  </si>
  <si>
    <t>09:14</t>
  </si>
  <si>
    <t>LD10/1141</t>
  </si>
  <si>
    <t>LD10/1149</t>
  </si>
  <si>
    <t>03:25</t>
  </si>
  <si>
    <t>LD10/1332</t>
  </si>
  <si>
    <t>LD 10/1340</t>
  </si>
  <si>
    <t>06:26</t>
  </si>
  <si>
    <t>LD10/1984</t>
  </si>
  <si>
    <t>LD10/1992</t>
  </si>
  <si>
    <t>21:21</t>
  </si>
  <si>
    <t>LD10/2075</t>
  </si>
  <si>
    <t>LD10/2093</t>
  </si>
  <si>
    <t>07:48</t>
  </si>
  <si>
    <t>LD 10/1025</t>
  </si>
  <si>
    <t>LD 10/1036</t>
  </si>
  <si>
    <t>01:03</t>
  </si>
  <si>
    <t>LD 10/296</t>
  </si>
  <si>
    <t>LD10/310</t>
  </si>
  <si>
    <t>07:30</t>
  </si>
  <si>
    <t>LD10/579</t>
  </si>
  <si>
    <t>LD 10/652</t>
  </si>
  <si>
    <t>03:30</t>
  </si>
  <si>
    <t>LD10/732</t>
  </si>
  <si>
    <t>LD10/750</t>
  </si>
  <si>
    <t>01:51</t>
  </si>
  <si>
    <t>15:46</t>
  </si>
  <si>
    <t>LD10/804</t>
  </si>
  <si>
    <t>LD 10/845</t>
  </si>
  <si>
    <t>02:55</t>
  </si>
  <si>
    <t>07:55</t>
  </si>
  <si>
    <t>LD 010/211</t>
  </si>
  <si>
    <t>LD 10/220</t>
  </si>
  <si>
    <t>NAGDA-DEHGAM II 400KV</t>
  </si>
  <si>
    <t>07:08</t>
  </si>
  <si>
    <t>19:27</t>
  </si>
  <si>
    <t>LD 10/811</t>
  </si>
  <si>
    <t>LD 10/1257</t>
  </si>
  <si>
    <t>01:13</t>
  </si>
  <si>
    <t>08:01</t>
  </si>
  <si>
    <t>LD10/78</t>
  </si>
  <si>
    <t>LD10/84</t>
  </si>
  <si>
    <t>01:10</t>
  </si>
  <si>
    <t>08:31</t>
  </si>
  <si>
    <t>LD10/143</t>
  </si>
  <si>
    <t>LD10/149</t>
  </si>
  <si>
    <t>19:23</t>
  </si>
  <si>
    <t xml:space="preserve">A/R successfully at dehgam end only and A/T from  Nagda MPPTCL end on R-ph to E/F, F/L - 233km from Dehgam &amp; 99.5kM from Nagda end. </t>
  </si>
  <si>
    <t xml:space="preserve">A/R successfully at dehgam end only and A/R attemt failed at  Nagda MPPTCL end on R-ph to E/F due to problem at Nagda MPPTCL , F/L - 233km from Dehgam &amp; 99.5kM from Nagda end. </t>
  </si>
  <si>
    <t>03:18</t>
  </si>
  <si>
    <t>06:57</t>
  </si>
  <si>
    <t>LD 10/445</t>
  </si>
  <si>
    <t>LD 10/809</t>
  </si>
  <si>
    <t>03:29</t>
  </si>
  <si>
    <t>10:27</t>
  </si>
  <si>
    <t>LD10/1333</t>
  </si>
  <si>
    <t>LD 10/1345</t>
  </si>
  <si>
    <t>06:56</t>
  </si>
  <si>
    <t>LD10/418</t>
  </si>
  <si>
    <t>23:51</t>
  </si>
  <si>
    <t>06:31</t>
  </si>
  <si>
    <t>LD 10/510</t>
  </si>
  <si>
    <t>LD 10/525</t>
  </si>
  <si>
    <t>00:28</t>
  </si>
  <si>
    <t>LD10/578</t>
  </si>
  <si>
    <t>LD 10/841</t>
  </si>
  <si>
    <t>02:15</t>
  </si>
  <si>
    <t>02:25</t>
  </si>
  <si>
    <t>A/T on operation of O/V STG-I protection at Khandwa s/s.</t>
  </si>
  <si>
    <t>08:07</t>
  </si>
  <si>
    <t>LD10/913</t>
  </si>
  <si>
    <t>11:01</t>
  </si>
  <si>
    <t>LD 10/922</t>
  </si>
  <si>
    <t>LD 10/952</t>
  </si>
  <si>
    <t>23:53</t>
  </si>
  <si>
    <t>07:18</t>
  </si>
  <si>
    <t>LD 10/1029</t>
  </si>
  <si>
    <t>LD 10/1035</t>
  </si>
  <si>
    <t>03:48</t>
  </si>
  <si>
    <t>09:15</t>
  </si>
  <si>
    <t>LD10/144</t>
  </si>
  <si>
    <t>LD10/151</t>
  </si>
  <si>
    <t>00:33</t>
  </si>
  <si>
    <t>09:31</t>
  </si>
  <si>
    <t>LD10/1140</t>
  </si>
  <si>
    <t>LD10/1151</t>
  </si>
  <si>
    <t>10:11</t>
  </si>
  <si>
    <t>LD 10/324</t>
  </si>
  <si>
    <t xml:space="preserve">KHANDWA-RAJGARH II 400kV </t>
  </si>
  <si>
    <t>08:21</t>
  </si>
  <si>
    <t>LD10/390</t>
  </si>
  <si>
    <t>LD 10/590</t>
  </si>
  <si>
    <t>11:31</t>
  </si>
  <si>
    <t>LD10/617</t>
  </si>
  <si>
    <t>LD 10/1109</t>
  </si>
  <si>
    <t xml:space="preserve">KHANDWA-RAJGARH  II 400kV </t>
  </si>
  <si>
    <t>LD 10/1190</t>
  </si>
  <si>
    <t>LD 10/1341</t>
  </si>
  <si>
    <t>22:00</t>
  </si>
  <si>
    <t>14:25</t>
  </si>
  <si>
    <t>LD10/1373</t>
  </si>
  <si>
    <t>LD 10/1509</t>
  </si>
  <si>
    <t>LD 10/249</t>
  </si>
  <si>
    <t>04:56</t>
  </si>
  <si>
    <t>12:25</t>
  </si>
  <si>
    <t>Line A/T on R ph to E/F, 145km from Rajgarh end,F/C:1.3kA//3.1km from SSP, F/C:15.7kA ( Beyond POWERGRID juridiction).</t>
  </si>
  <si>
    <t>LD 10/1349</t>
  </si>
  <si>
    <t>21:13</t>
  </si>
  <si>
    <t>21:55</t>
  </si>
  <si>
    <t>Line A/T on R ph to E/F, 82km from Rajgarh end, ( Beyond POWERGRID juridiction).</t>
  </si>
  <si>
    <t>LD10/1371</t>
  </si>
  <si>
    <t>13:49</t>
  </si>
  <si>
    <t>Line A/T on R ph to E/F, 118km from SSP end,F/C:2.5kA ( Beyond POWERGRID juridiction).</t>
  </si>
  <si>
    <t>LD 10/1713</t>
  </si>
  <si>
    <t>14:30</t>
  </si>
  <si>
    <t>Line A/T on B ph to E/F, 108km from Rajgarh end,F/C:2.9kA ( Beyond POWERGRID juridiction).</t>
  </si>
  <si>
    <t>LD 10/1420</t>
  </si>
  <si>
    <t>Line H/T to avail outage by MPPTCL</t>
  </si>
  <si>
    <t>LD10/1722</t>
  </si>
  <si>
    <t>LD10/2219</t>
  </si>
  <si>
    <t>Line A/R successfully on Y ph to E/F.5km from Rajgarh( Beyond Power grid jurisdiction )</t>
  </si>
  <si>
    <t>Line A/T on operation of O/V protection at Rajgarh SS.</t>
  </si>
  <si>
    <t>After tripping on O/V Line Kept out on voltage regulation as per instruction of WRLDC.</t>
  </si>
  <si>
    <t>RAJGARH-NAGDA I 400kV  (LILO)</t>
  </si>
  <si>
    <t>09:30</t>
  </si>
  <si>
    <t>Line H/T for line maintenance work by MPPTCL</t>
  </si>
  <si>
    <t>LD10/154</t>
  </si>
  <si>
    <t>LD 10/221</t>
  </si>
  <si>
    <t>13:38</t>
  </si>
  <si>
    <t>Line H/T to avail outage by MPPTCL for maintenance work</t>
  </si>
  <si>
    <t>LD10/331</t>
  </si>
  <si>
    <t>LD 10/1416</t>
  </si>
  <si>
    <t>10:04</t>
  </si>
  <si>
    <t>LD 10/153</t>
  </si>
  <si>
    <t>10:08</t>
  </si>
  <si>
    <t>Line H/T to avail OCC Approved S/D by MPPTCL</t>
  </si>
  <si>
    <t>LD 10/230</t>
  </si>
  <si>
    <t>LD 10/320</t>
  </si>
  <si>
    <t>09:22</t>
  </si>
  <si>
    <t>Line H/T to avail S/D by MPPTCL</t>
  </si>
  <si>
    <t>LD10/1417</t>
  </si>
  <si>
    <t>LD 10/2100</t>
  </si>
  <si>
    <t>LD 10/308</t>
  </si>
  <si>
    <t xml:space="preserve">KHANDWA-RAJGARH I 400kV </t>
  </si>
  <si>
    <t>16:09</t>
  </si>
  <si>
    <t>LD10/360</t>
  </si>
  <si>
    <t>LD 10/473</t>
  </si>
  <si>
    <t>21:24</t>
  </si>
  <si>
    <t>15:49</t>
  </si>
  <si>
    <t>LD 10/505</t>
  </si>
  <si>
    <t>LD 10/847</t>
  </si>
  <si>
    <t>22:24</t>
  </si>
  <si>
    <t>LD 10/874</t>
  </si>
  <si>
    <t>LD 10/1241</t>
  </si>
  <si>
    <t xml:space="preserve">KHANDWA-RAJGARH  I 400kV </t>
  </si>
  <si>
    <t>00:46</t>
  </si>
  <si>
    <t>06:49</t>
  </si>
  <si>
    <t>LD10/1330</t>
  </si>
  <si>
    <t>LD10/1390</t>
  </si>
  <si>
    <t>20:25</t>
  </si>
  <si>
    <t>LD10/1536</t>
  </si>
  <si>
    <t>LD 10/1570</t>
  </si>
  <si>
    <t>20:03</t>
  </si>
  <si>
    <t>10:55</t>
  </si>
  <si>
    <t>LD10/1625</t>
  </si>
  <si>
    <t>LD 10/2020</t>
  </si>
  <si>
    <t xml:space="preserve">KHANDWA-RAJGARH  I  400kV </t>
  </si>
  <si>
    <t>17:41</t>
  </si>
  <si>
    <t>LD10/2054</t>
  </si>
  <si>
    <t>LD 10/2113</t>
  </si>
  <si>
    <t>KHANDWA RAJGARH  I  400KV</t>
  </si>
  <si>
    <t>20:08</t>
  </si>
  <si>
    <t>07:19</t>
  </si>
  <si>
    <t>LD10/2278</t>
  </si>
  <si>
    <t>LD11/06</t>
  </si>
  <si>
    <t>08:47</t>
  </si>
  <si>
    <t>LD 10/596</t>
  </si>
  <si>
    <t>30/10/13</t>
  </si>
  <si>
    <t>LD10/598</t>
  </si>
  <si>
    <t>LD 10/2117</t>
  </si>
  <si>
    <t>19:34</t>
  </si>
  <si>
    <t>Line A/T on Y ph to E/F,19.31kms from vapi,fault lies beyond PG section(ie in LILO portion of DNH),LL:19km</t>
  </si>
  <si>
    <t>LD10/1130</t>
  </si>
  <si>
    <t>03:52</t>
  </si>
  <si>
    <t>10:23</t>
  </si>
  <si>
    <t>LD 10/02</t>
  </si>
  <si>
    <t>LD 10/2116</t>
  </si>
  <si>
    <t xml:space="preserve">DEHGAM PIRANA I 400kV </t>
  </si>
  <si>
    <t>11:03</t>
  </si>
  <si>
    <t>13:27</t>
  </si>
  <si>
    <t>LINE H/T FOR REPLACEMENT OF INSULATOR STRING AT LOC 74</t>
  </si>
  <si>
    <t>LD10/1918</t>
  </si>
  <si>
    <t>LD10/1940</t>
  </si>
  <si>
    <t>Line H/T to avail emergency S/D to attend hot spot in Y ph  line isolator at limdi end.</t>
  </si>
  <si>
    <t>LD10/</t>
  </si>
  <si>
    <t>LD10/1080</t>
  </si>
  <si>
    <t>11:00</t>
  </si>
  <si>
    <t>23:23</t>
  </si>
  <si>
    <t>Line H/T to avail emergency outage by GETCO  for attending hot spot at limdi end(all 3 ph of Bus#1 &amp;2)</t>
  </si>
  <si>
    <t>LD10/1104</t>
  </si>
  <si>
    <t>LD10/1138</t>
  </si>
  <si>
    <t>23:05</t>
  </si>
  <si>
    <t>Line H/T to attend hot spot by Getco at Limbdi end.</t>
  </si>
  <si>
    <t>LD10/1159</t>
  </si>
  <si>
    <t>LD10/1192</t>
  </si>
  <si>
    <t>SATNA-BINA(PG ) I   765kV</t>
  </si>
  <si>
    <t>18:14</t>
  </si>
  <si>
    <t>11:06</t>
  </si>
  <si>
    <t>WR 10/928
NLD 10/146</t>
  </si>
  <si>
    <t>LD 10/2118</t>
  </si>
  <si>
    <t>SATNA-BINA(PG ) II   765kV</t>
  </si>
  <si>
    <t>WR 10/927  NLD 10/145</t>
  </si>
  <si>
    <t>SATNA-BINA(PG) II 765kV</t>
  </si>
  <si>
    <t>17:29</t>
  </si>
  <si>
    <t>15:40</t>
  </si>
  <si>
    <t>LD10/2172</t>
  </si>
  <si>
    <t>WR 10/2250
NLD 10/359</t>
  </si>
  <si>
    <t>BINA (PG) -INDORE  I 765kV</t>
  </si>
  <si>
    <t>18:29</t>
  </si>
  <si>
    <t>WRLD09/2203</t>
  </si>
  <si>
    <t>WR 10/489    NLD 10/88</t>
  </si>
  <si>
    <t>04:01</t>
  </si>
  <si>
    <t>04:11</t>
  </si>
  <si>
    <t>A/T on operation of O/V protection at Indore S/S.</t>
  </si>
  <si>
    <t>WR 10/1577  NLD 10/260</t>
  </si>
  <si>
    <t>09:41</t>
  </si>
  <si>
    <t>LD 10/1585 NLD 10/261</t>
  </si>
  <si>
    <t>LD 10/1648 NLD 10/270</t>
  </si>
  <si>
    <t>19:30</t>
  </si>
  <si>
    <t>15:59</t>
  </si>
  <si>
    <t xml:space="preserve"> WR10/1695 NLD 10/278</t>
  </si>
  <si>
    <t>WR 10/1806    NLD 10/300</t>
  </si>
  <si>
    <t>03:04</t>
  </si>
  <si>
    <t>03:14</t>
  </si>
  <si>
    <t>Line A/T on operation of O/V at Indore end &amp; DT recd at Bina End.</t>
  </si>
  <si>
    <t>10:56</t>
  </si>
  <si>
    <t>After tripping on Over voltage line kept out for voltage regulation on WRLDC Instruction</t>
  </si>
  <si>
    <t>WR 10/1927  NLD 10/319</t>
  </si>
  <si>
    <t>19:02</t>
  </si>
  <si>
    <t>Line A/T on operation of O/V protection at Indore</t>
  </si>
  <si>
    <t>V'CHAL-SASAN I 400 KV</t>
  </si>
  <si>
    <t>09:25</t>
  </si>
  <si>
    <t>18:20</t>
  </si>
  <si>
    <t>LD10/1401</t>
  </si>
  <si>
    <t>LD10/1432</t>
  </si>
  <si>
    <t>Line H/T to avail OCC Approved S/D by SASAN</t>
  </si>
  <si>
    <t>16:54</t>
  </si>
  <si>
    <t>WR 10/264
NLD 10/50</t>
  </si>
  <si>
    <t>15:00</t>
  </si>
  <si>
    <t>Line H/T to avail emergency S/D for rectification of burnt jumper at loc no.77</t>
  </si>
  <si>
    <t>LD10/15</t>
  </si>
  <si>
    <t>LD10/39</t>
  </si>
  <si>
    <t>15:39</t>
  </si>
  <si>
    <t>WR 09/452
NLD 09/39</t>
  </si>
  <si>
    <t>WR 10/247    NLD 10/46</t>
  </si>
  <si>
    <t>22:11</t>
  </si>
  <si>
    <t>WR 10/1026
NLD 10/165</t>
  </si>
  <si>
    <t>WR 10/1152  NLD 10/181</t>
  </si>
  <si>
    <t>LD 10/1571</t>
  </si>
  <si>
    <t>AGRA-GWALIOR I 765KV</t>
  </si>
  <si>
    <t>19:50</t>
  </si>
  <si>
    <t>20:16</t>
  </si>
  <si>
    <t>Line A/T on O/V . DT received from Agra</t>
  </si>
  <si>
    <t>WR 10/1366
NLD 10/221, NR 10/1674</t>
  </si>
  <si>
    <t>ICT1 JABALPUR 400/220kV</t>
  </si>
  <si>
    <t>15:21</t>
  </si>
  <si>
    <t xml:space="preserve">To avail OCC approved S/D for AMP </t>
  </si>
  <si>
    <t>LD10/1161</t>
  </si>
  <si>
    <t>LD10/1172</t>
  </si>
  <si>
    <t>ICT  II JABALPUR 400/220kV</t>
  </si>
  <si>
    <t>10:07</t>
  </si>
  <si>
    <t>13:20</t>
  </si>
  <si>
    <t>LD10/1218</t>
  </si>
  <si>
    <t>LD10/1235</t>
  </si>
  <si>
    <t>ICT I  ITARSI 400/220kV</t>
  </si>
  <si>
    <t>12:32</t>
  </si>
  <si>
    <t>15:28</t>
  </si>
  <si>
    <t>H/T to avail OCC approved  S/D for AMP</t>
  </si>
  <si>
    <t>LD10/1739</t>
  </si>
  <si>
    <t>LD10/1749</t>
  </si>
  <si>
    <t>ICT H/T to avail emergency S/D for replacement of faulty B ph bushing due to high gas content</t>
  </si>
  <si>
    <t>LD10/610</t>
  </si>
  <si>
    <t>LD10/623</t>
  </si>
  <si>
    <t>H/T to avail OCC S/D by Powergrid for construction work to facilitate replacement of twin moose condutor with quad conductor of Jack Bus.</t>
  </si>
  <si>
    <t>LD 10/822</t>
  </si>
  <si>
    <t>LD 10/950</t>
  </si>
  <si>
    <t>16:12</t>
  </si>
  <si>
    <t xml:space="preserve">ICT H/T to avail S/D for charging of Spare ICT </t>
  </si>
  <si>
    <t>LD 10/767
LD 10/120</t>
  </si>
  <si>
    <t>WR 10/846  NLD 10/132</t>
  </si>
  <si>
    <t>11:16</t>
  </si>
  <si>
    <t>WR 10/476
NLD 10/86</t>
  </si>
  <si>
    <t>WR 10/619 NLD 10/98</t>
  </si>
  <si>
    <t>07:50</t>
  </si>
  <si>
    <t>19:45</t>
  </si>
  <si>
    <t>LD 10/655
LD 10/105</t>
  </si>
  <si>
    <t>LD 10/782
LD 10/125</t>
  </si>
  <si>
    <t>BUS REACTOR DHULE 400 KV</t>
  </si>
  <si>
    <t>17:11</t>
  </si>
  <si>
    <t>REACTOR H/T FOR VOLTAGE REGULATION ON WRLDC INSTRUCTION</t>
  </si>
  <si>
    <t>LD10/1944</t>
  </si>
  <si>
    <t>LD10/1954</t>
  </si>
  <si>
    <t>BUS REACTOR  GWALIOR 400kV</t>
  </si>
  <si>
    <t>21:18</t>
  </si>
  <si>
    <t>H/T to avail OCC S/D by Powergrid for construction work for upgradation of existing equipments with higher rating.</t>
  </si>
  <si>
    <t>LD 10/993</t>
  </si>
  <si>
    <t>LD 10/1081</t>
  </si>
  <si>
    <t xml:space="preserve">BUS REACTOR, GWALIOR 400kV </t>
  </si>
  <si>
    <t>19:52</t>
  </si>
  <si>
    <t>B/R H/T FOR V/R ON WRLDC INSTR</t>
  </si>
  <si>
    <t>LD10/1924</t>
  </si>
  <si>
    <t>LD10/1971</t>
  </si>
  <si>
    <t>BUS REACTOR GWALIOR 400kV</t>
  </si>
  <si>
    <t>08:43</t>
  </si>
  <si>
    <t>B/R taken out on voltage regulation</t>
  </si>
  <si>
    <t>LD10/2102</t>
  </si>
  <si>
    <t>LD10/2150</t>
  </si>
  <si>
    <t>ICT1 INDORE 765/400KV</t>
  </si>
  <si>
    <t>Switchable Indore - Line  Reactor / Bina 765KV</t>
  </si>
  <si>
    <t>Switchable Shujalpur-II Line  Reactor / Bina 400kV</t>
  </si>
  <si>
    <t xml:space="preserve">This is to certify that as per records the element-wise availability of PGCIL (WRTS-II) Transmission System in Western Region for the month of October - 2013 is as under: - </t>
  </si>
  <si>
    <t>MONTH : OCTOBER-2013</t>
  </si>
  <si>
    <t>OCTOBER 2013</t>
  </si>
  <si>
    <t>TRIPPING DETAILS OF WRTS-II FOR THE MONTH OF OCTOBER -2013</t>
  </si>
  <si>
    <t>TRIPPING DETAILS OF WRTS-II FOR THE MONTH OF October'2013</t>
  </si>
</sst>
</file>

<file path=xl/styles.xml><?xml version="1.0" encoding="utf-8"?>
<styleSheet xmlns="http://schemas.openxmlformats.org/spreadsheetml/2006/main">
  <numFmts count="13">
    <numFmt numFmtId="164" formatCode="0.0000"/>
    <numFmt numFmtId="165" formatCode="0.000"/>
    <numFmt numFmtId="166" formatCode="0.0"/>
    <numFmt numFmtId="167" formatCode="0.00000"/>
    <numFmt numFmtId="168" formatCode="0.000%"/>
    <numFmt numFmtId="169" formatCode="0.0000000"/>
    <numFmt numFmtId="170" formatCode="0.000000"/>
    <numFmt numFmtId="171" formatCode="[$-14009]dd/mm/yy;@"/>
    <numFmt numFmtId="172" formatCode="[h]:mm;@"/>
    <numFmt numFmtId="173" formatCode="dd/mm/yyyy;@"/>
    <numFmt numFmtId="174" formatCode="h:mm;@"/>
    <numFmt numFmtId="175" formatCode="dd\/mm\/yy"/>
    <numFmt numFmtId="176" formatCode="0.0000%"/>
  </numFmts>
  <fonts count="12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20"/>
      <name val="Arial"/>
      <family val="2"/>
    </font>
    <font>
      <i/>
      <sz val="14"/>
      <color indexed="10"/>
      <name val="Arial"/>
      <family val="2"/>
    </font>
    <font>
      <sz val="14"/>
      <color indexed="8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2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22"/>
      <color indexed="60"/>
      <name val="Arial"/>
      <family val="2"/>
    </font>
    <font>
      <b/>
      <u/>
      <sz val="22"/>
      <color indexed="6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6"/>
      <name val="Shusha"/>
    </font>
    <font>
      <b/>
      <sz val="12"/>
      <name val="Calibri"/>
      <family val="2"/>
    </font>
    <font>
      <b/>
      <sz val="14"/>
      <name val="Shusha"/>
    </font>
    <font>
      <b/>
      <sz val="12"/>
      <name val="Shusha"/>
    </font>
    <font>
      <sz val="12"/>
      <name val="Calibri"/>
      <family val="2"/>
    </font>
    <font>
      <sz val="12"/>
      <name val="Shusha"/>
    </font>
    <font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36"/>
      <name val="Meiryo UI"/>
      <family val="2"/>
    </font>
    <font>
      <b/>
      <sz val="22"/>
      <name val="Meiryo UI"/>
      <family val="2"/>
    </font>
    <font>
      <sz val="22"/>
      <name val="Meiryo UI"/>
      <family val="2"/>
    </font>
    <font>
      <b/>
      <sz val="18"/>
      <color indexed="18"/>
      <name val="Calibri"/>
      <family val="2"/>
    </font>
    <font>
      <b/>
      <sz val="18"/>
      <color indexed="60"/>
      <name val="Calibri"/>
      <family val="2"/>
    </font>
    <font>
      <b/>
      <sz val="14"/>
      <color indexed="53"/>
      <name val="Calibri"/>
      <family val="2"/>
    </font>
    <font>
      <b/>
      <sz val="16"/>
      <color indexed="10"/>
      <name val="Calibri"/>
      <family val="2"/>
    </font>
    <font>
      <b/>
      <sz val="20"/>
      <color indexed="60"/>
      <name val="Calibri"/>
      <family val="2"/>
    </font>
    <font>
      <b/>
      <sz val="28"/>
      <name val="Meiryo UI"/>
      <family val="2"/>
    </font>
    <font>
      <b/>
      <sz val="20"/>
      <name val="Meiryo UI"/>
      <family val="2"/>
    </font>
    <font>
      <sz val="20"/>
      <name val="Meiryo UI"/>
      <family val="2"/>
    </font>
    <font>
      <sz val="11"/>
      <name val="Meiryo"/>
      <family val="2"/>
    </font>
    <font>
      <sz val="26"/>
      <name val="Cambria"/>
      <family val="1"/>
    </font>
    <font>
      <b/>
      <sz val="26"/>
      <name val="Meiryo UI"/>
      <family val="2"/>
    </font>
    <font>
      <sz val="22"/>
      <color indexed="8"/>
      <name val="Meiryo UI"/>
      <family val="2"/>
    </font>
    <font>
      <b/>
      <sz val="22"/>
      <color indexed="8"/>
      <name val="Meiryo UI"/>
      <family val="2"/>
    </font>
    <font>
      <sz val="26"/>
      <name val="Arial Narrow"/>
      <family val="2"/>
    </font>
    <font>
      <sz val="24"/>
      <name val="Arial Narrow"/>
      <family val="2"/>
    </font>
    <font>
      <sz val="18"/>
      <name val="Segoe UI"/>
      <family val="2"/>
    </font>
    <font>
      <sz val="14"/>
      <name val="Arial Narrow"/>
      <family val="2"/>
    </font>
    <font>
      <sz val="12"/>
      <name val="Arial Narrow"/>
      <family val="2"/>
    </font>
    <font>
      <sz val="18"/>
      <name val="Arial Narrow"/>
      <family val="2"/>
    </font>
    <font>
      <sz val="20"/>
      <name val="Arial Narrow"/>
      <family val="2"/>
    </font>
    <font>
      <sz val="28"/>
      <name val="Arial Narrow"/>
      <family val="2"/>
    </font>
    <font>
      <b/>
      <u/>
      <sz val="1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24"/>
      <name val="Arial"/>
      <family val="2"/>
    </font>
    <font>
      <sz val="18"/>
      <color indexed="10"/>
      <name val="Arial"/>
      <family val="2"/>
    </font>
    <font>
      <b/>
      <sz val="18"/>
      <color indexed="10"/>
      <name val="Arial"/>
      <family val="2"/>
    </font>
    <font>
      <b/>
      <sz val="36"/>
      <name val="Arial Narrow"/>
      <family val="2"/>
    </font>
    <font>
      <b/>
      <sz val="26"/>
      <name val="Arial Narrow"/>
      <family val="2"/>
    </font>
    <font>
      <b/>
      <sz val="28"/>
      <name val="Arial Narrow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theme="1"/>
      <name val="Meiryo UI"/>
      <family val="2"/>
    </font>
    <font>
      <b/>
      <sz val="20"/>
      <color rgb="FFC00000"/>
      <name val="Meiryo UI"/>
      <family val="2"/>
    </font>
    <font>
      <sz val="11"/>
      <color rgb="FF002060"/>
      <name val="Calibri"/>
      <family val="2"/>
      <scheme val="minor"/>
    </font>
    <font>
      <sz val="11"/>
      <color theme="1"/>
      <name val="Meiryo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Meiryo UI"/>
      <family val="2"/>
    </font>
    <font>
      <b/>
      <sz val="22"/>
      <color rgb="FFC00000"/>
      <name val="Meiryo UI"/>
      <family val="2"/>
    </font>
    <font>
      <b/>
      <sz val="28"/>
      <color theme="1"/>
      <name val="Meiryo UI"/>
      <family val="2"/>
    </font>
    <font>
      <sz val="22"/>
      <color theme="1"/>
      <name val="Calibri"/>
      <family val="2"/>
      <scheme val="minor"/>
    </font>
    <font>
      <sz val="24"/>
      <color theme="1"/>
      <name val="Meiryo UI"/>
      <family val="2"/>
    </font>
    <font>
      <b/>
      <sz val="26"/>
      <color theme="1"/>
      <name val="Meiryo UI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Meiryo UI"/>
      <family val="2"/>
    </font>
    <font>
      <b/>
      <sz val="22"/>
      <color rgb="FF0070C0"/>
      <name val="Meiryo UI"/>
      <family val="2"/>
    </font>
    <font>
      <b/>
      <sz val="22"/>
      <color theme="3"/>
      <name val="Meiryo U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Meiryo UI"/>
      <family val="2"/>
    </font>
    <font>
      <sz val="26"/>
      <color rgb="FFFF0000"/>
      <name val="Arial Narrow"/>
      <family val="2"/>
    </font>
    <font>
      <sz val="4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rgb="FFC00000"/>
      <name val="Arial"/>
      <family val="2"/>
    </font>
    <font>
      <b/>
      <sz val="18"/>
      <color rgb="FF00B0F0"/>
      <name val="Arial"/>
      <family val="2"/>
    </font>
    <font>
      <sz val="22"/>
      <color theme="0" tint="-4.9989318521683403E-2"/>
      <name val="Arial"/>
      <family val="2"/>
    </font>
    <font>
      <sz val="2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8"/>
      <color rgb="FFFF0000"/>
      <name val="Arial"/>
      <family val="2"/>
    </font>
    <font>
      <b/>
      <sz val="22"/>
      <color rgb="FFC00000"/>
      <name val="Arial"/>
      <family val="2"/>
    </font>
    <font>
      <b/>
      <sz val="18"/>
      <name val="Cambria"/>
      <family val="1"/>
      <scheme val="major"/>
    </font>
    <font>
      <b/>
      <sz val="24"/>
      <color rgb="FFFF0000"/>
      <name val="Arial Narrow"/>
      <family val="2"/>
    </font>
    <font>
      <b/>
      <sz val="22"/>
      <color theme="0"/>
      <name val="Arial"/>
      <family val="2"/>
    </font>
    <font>
      <b/>
      <sz val="12"/>
      <name val="Calibri"/>
      <family val="2"/>
      <scheme val="minor"/>
    </font>
    <font>
      <sz val="2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058">
    <xf numFmtId="0" fontId="0" fillId="0" borderId="0" xfId="0"/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2" xfId="0" applyFont="1" applyFill="1" applyBorder="1"/>
    <xf numFmtId="1" fontId="3" fillId="0" borderId="0" xfId="0" applyNumberFormat="1" applyFont="1" applyFill="1" applyBorder="1"/>
    <xf numFmtId="1" fontId="3" fillId="0" borderId="3" xfId="0" applyNumberFormat="1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4" fillId="0" borderId="3" xfId="0" applyFont="1" applyFill="1" applyBorder="1"/>
    <xf numFmtId="0" fontId="3" fillId="0" borderId="6" xfId="0" applyFont="1" applyFill="1" applyBorder="1"/>
    <xf numFmtId="1" fontId="3" fillId="0" borderId="6" xfId="0" applyNumberFormat="1" applyFont="1" applyFill="1" applyBorder="1"/>
    <xf numFmtId="0" fontId="3" fillId="0" borderId="3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3" fillId="0" borderId="8" xfId="0" applyNumberFormat="1" applyFont="1" applyFill="1" applyBorder="1"/>
    <xf numFmtId="0" fontId="3" fillId="0" borderId="0" xfId="0" applyFont="1" applyFill="1"/>
    <xf numFmtId="0" fontId="3" fillId="0" borderId="9" xfId="0" applyFont="1" applyFill="1" applyBorder="1"/>
    <xf numFmtId="0" fontId="2" fillId="0" borderId="0" xfId="0" applyFont="1" applyFill="1"/>
    <xf numFmtId="0" fontId="6" fillId="0" borderId="0" xfId="0" applyFont="1" applyFill="1"/>
    <xf numFmtId="0" fontId="4" fillId="0" borderId="0" xfId="0" applyFont="1" applyFill="1"/>
    <xf numFmtId="1" fontId="4" fillId="0" borderId="3" xfId="0" applyNumberFormat="1" applyFont="1" applyFill="1" applyBorder="1"/>
    <xf numFmtId="0" fontId="4" fillId="0" borderId="10" xfId="0" quotePrefix="1" applyFont="1" applyFill="1" applyBorder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1" fontId="3" fillId="0" borderId="4" xfId="0" applyNumberFormat="1" applyFont="1" applyFill="1" applyBorder="1"/>
    <xf numFmtId="1" fontId="4" fillId="0" borderId="4" xfId="0" quotePrefix="1" applyNumberFormat="1" applyFont="1" applyFill="1" applyBorder="1" applyAlignment="1">
      <alignment horizontal="center"/>
    </xf>
    <xf numFmtId="1" fontId="4" fillId="0" borderId="10" xfId="0" quotePrefix="1" applyNumberFormat="1" applyFont="1" applyFill="1" applyBorder="1" applyAlignment="1">
      <alignment horizontal="center"/>
    </xf>
    <xf numFmtId="1" fontId="4" fillId="0" borderId="9" xfId="0" quotePrefix="1" applyNumberFormat="1" applyFont="1" applyFill="1" applyBorder="1" applyAlignment="1">
      <alignment horizontal="center"/>
    </xf>
    <xf numFmtId="0" fontId="7" fillId="0" borderId="0" xfId="0" applyFont="1" applyFill="1"/>
    <xf numFmtId="0" fontId="1" fillId="0" borderId="0" xfId="0" applyFont="1" applyFill="1"/>
    <xf numFmtId="0" fontId="4" fillId="0" borderId="6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4" fillId="0" borderId="3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5" fillId="3" borderId="0" xfId="0" applyNumberFormat="1" applyFont="1" applyFill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4" fillId="0" borderId="3" xfId="0" quotePrefix="1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0" fillId="3" borderId="0" xfId="0" applyFont="1" applyFill="1"/>
    <xf numFmtId="1" fontId="3" fillId="0" borderId="11" xfId="0" applyNumberFormat="1" applyFont="1" applyFill="1" applyBorder="1"/>
    <xf numFmtId="2" fontId="3" fillId="0" borderId="7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68" fontId="5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165" fontId="11" fillId="4" borderId="1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4" fillId="0" borderId="7" xfId="0" applyNumberFormat="1" applyFont="1" applyFill="1" applyBorder="1"/>
    <xf numFmtId="1" fontId="4" fillId="0" borderId="13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164" fontId="11" fillId="3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7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165" fontId="11" fillId="3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65" fontId="16" fillId="3" borderId="0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2" fontId="20" fillId="5" borderId="11" xfId="0" applyNumberFormat="1" applyFont="1" applyFill="1" applyBorder="1" applyAlignment="1">
      <alignment horizontal="center"/>
    </xf>
    <xf numFmtId="164" fontId="21" fillId="6" borderId="11" xfId="0" applyNumberFormat="1" applyFont="1" applyFill="1" applyBorder="1" applyAlignment="1">
      <alignment horizontal="right" vertical="center"/>
    </xf>
    <xf numFmtId="0" fontId="20" fillId="6" borderId="1" xfId="0" applyFont="1" applyFill="1" applyBorder="1" applyAlignment="1">
      <alignment vertical="center"/>
    </xf>
    <xf numFmtId="167" fontId="4" fillId="0" borderId="11" xfId="0" applyNumberFormat="1" applyFont="1" applyFill="1" applyBorder="1" applyAlignment="1">
      <alignment horizontal="center"/>
    </xf>
    <xf numFmtId="170" fontId="4" fillId="0" borderId="11" xfId="0" applyNumberFormat="1" applyFont="1" applyFill="1" applyBorder="1" applyAlignment="1">
      <alignment horizontal="center"/>
    </xf>
    <xf numFmtId="169" fontId="4" fillId="0" borderId="11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/>
    <xf numFmtId="1" fontId="3" fillId="0" borderId="5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2" fontId="21" fillId="7" borderId="11" xfId="0" applyNumberFormat="1" applyFont="1" applyFill="1" applyBorder="1" applyAlignment="1">
      <alignment horizontal="right" vertical="center"/>
    </xf>
    <xf numFmtId="1" fontId="3" fillId="0" borderId="7" xfId="0" applyNumberFormat="1" applyFont="1" applyFill="1" applyBorder="1"/>
    <xf numFmtId="0" fontId="4" fillId="0" borderId="0" xfId="0" applyFont="1" applyFill="1" applyBorder="1"/>
    <xf numFmtId="0" fontId="4" fillId="7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/>
    </xf>
    <xf numFmtId="1" fontId="74" fillId="0" borderId="3" xfId="0" applyNumberFormat="1" applyFont="1" applyFill="1" applyBorder="1" applyAlignment="1">
      <alignment horizontal="center"/>
    </xf>
    <xf numFmtId="1" fontId="4" fillId="8" borderId="7" xfId="0" applyNumberFormat="1" applyFont="1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75" fillId="8" borderId="0" xfId="0" applyFont="1" applyFill="1"/>
    <xf numFmtId="2" fontId="74" fillId="0" borderId="6" xfId="0" applyNumberFormat="1" applyFont="1" applyFill="1" applyBorder="1" applyAlignment="1">
      <alignment horizontal="center"/>
    </xf>
    <xf numFmtId="2" fontId="74" fillId="0" borderId="3" xfId="0" applyNumberFormat="1" applyFont="1" applyFill="1" applyBorder="1" applyAlignment="1">
      <alignment horizontal="center"/>
    </xf>
    <xf numFmtId="0" fontId="74" fillId="0" borderId="3" xfId="0" applyFont="1" applyFill="1" applyBorder="1" applyAlignment="1">
      <alignment horizontal="center"/>
    </xf>
    <xf numFmtId="0" fontId="1" fillId="0" borderId="0" xfId="0" applyFont="1" applyFill="1" applyBorder="1"/>
    <xf numFmtId="1" fontId="4" fillId="0" borderId="6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4" fillId="0" borderId="2" xfId="0" applyNumberFormat="1" applyFont="1" applyFill="1" applyBorder="1"/>
    <xf numFmtId="1" fontId="4" fillId="0" borderId="9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1" fontId="4" fillId="0" borderId="0" xfId="0" applyNumberFormat="1" applyFont="1" applyFill="1" applyBorder="1"/>
    <xf numFmtId="1" fontId="3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4" fillId="7" borderId="0" xfId="0" applyFont="1" applyFill="1" applyBorder="1"/>
    <xf numFmtId="0" fontId="4" fillId="3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2" fontId="5" fillId="0" borderId="0" xfId="0" applyNumberFormat="1" applyFont="1" applyFill="1" applyBorder="1"/>
    <xf numFmtId="2" fontId="5" fillId="3" borderId="0" xfId="0" applyNumberFormat="1" applyFont="1" applyFill="1" applyBorder="1" applyAlignment="1">
      <alignment horizontal="center"/>
    </xf>
    <xf numFmtId="2" fontId="5" fillId="3" borderId="0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vertical="center"/>
    </xf>
    <xf numFmtId="0" fontId="5" fillId="3" borderId="5" xfId="0" applyFont="1" applyFill="1" applyBorder="1"/>
    <xf numFmtId="0" fontId="1" fillId="0" borderId="5" xfId="0" applyFont="1" applyFill="1" applyBorder="1"/>
    <xf numFmtId="0" fontId="3" fillId="0" borderId="8" xfId="0" applyFont="1" applyFill="1" applyBorder="1"/>
    <xf numFmtId="10" fontId="5" fillId="3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74" fillId="0" borderId="0" xfId="0" applyFont="1" applyFill="1" applyAlignment="1"/>
    <xf numFmtId="0" fontId="76" fillId="0" borderId="0" xfId="0" applyFont="1" applyFill="1"/>
    <xf numFmtId="0" fontId="74" fillId="0" borderId="6" xfId="0" applyFont="1" applyFill="1" applyBorder="1"/>
    <xf numFmtId="1" fontId="74" fillId="8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3" fillId="9" borderId="0" xfId="0" applyFont="1" applyFill="1" applyBorder="1"/>
    <xf numFmtId="1" fontId="3" fillId="8" borderId="0" xfId="0" applyNumberFormat="1" applyFont="1" applyFill="1" applyBorder="1" applyAlignment="1">
      <alignment horizontal="center"/>
    </xf>
    <xf numFmtId="1" fontId="4" fillId="8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1" fontId="22" fillId="8" borderId="7" xfId="0" applyNumberFormat="1" applyFont="1" applyFill="1" applyBorder="1" applyAlignment="1">
      <alignment horizontal="center"/>
    </xf>
    <xf numFmtId="1" fontId="3" fillId="8" borderId="3" xfId="0" applyNumberFormat="1" applyFont="1" applyFill="1" applyBorder="1" applyAlignment="1">
      <alignment horizontal="center"/>
    </xf>
    <xf numFmtId="1" fontId="74" fillId="8" borderId="0" xfId="0" applyNumberFormat="1" applyFont="1" applyFill="1" applyBorder="1" applyAlignment="1">
      <alignment horizontal="center"/>
    </xf>
    <xf numFmtId="1" fontId="77" fillId="8" borderId="3" xfId="0" applyNumberFormat="1" applyFont="1" applyFill="1" applyBorder="1" applyAlignment="1">
      <alignment horizontal="center"/>
    </xf>
    <xf numFmtId="1" fontId="3" fillId="8" borderId="7" xfId="0" applyNumberFormat="1" applyFont="1" applyFill="1" applyBorder="1" applyAlignment="1">
      <alignment horizontal="center"/>
    </xf>
    <xf numFmtId="2" fontId="3" fillId="8" borderId="11" xfId="0" applyNumberFormat="1" applyFont="1" applyFill="1" applyBorder="1" applyAlignment="1">
      <alignment horizontal="center"/>
    </xf>
    <xf numFmtId="2" fontId="3" fillId="8" borderId="0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166" fontId="3" fillId="8" borderId="6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2" fontId="3" fillId="8" borderId="3" xfId="0" applyNumberFormat="1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2" fontId="74" fillId="8" borderId="6" xfId="0" applyNumberFormat="1" applyFont="1" applyFill="1" applyBorder="1" applyAlignment="1">
      <alignment horizontal="center"/>
    </xf>
    <xf numFmtId="2" fontId="23" fillId="8" borderId="6" xfId="0" applyNumberFormat="1" applyFont="1" applyFill="1" applyBorder="1" applyAlignment="1">
      <alignment horizontal="center"/>
    </xf>
    <xf numFmtId="1" fontId="78" fillId="8" borderId="3" xfId="0" applyNumberFormat="1" applyFont="1" applyFill="1" applyBorder="1" applyAlignment="1">
      <alignment horizontal="center"/>
    </xf>
    <xf numFmtId="2" fontId="74" fillId="8" borderId="3" xfId="0" applyNumberFormat="1" applyFont="1" applyFill="1" applyBorder="1" applyAlignment="1">
      <alignment horizontal="center"/>
    </xf>
    <xf numFmtId="2" fontId="23" fillId="8" borderId="3" xfId="0" applyNumberFormat="1" applyFont="1" applyFill="1" applyBorder="1" applyAlignment="1">
      <alignment horizontal="center"/>
    </xf>
    <xf numFmtId="1" fontId="23" fillId="8" borderId="3" xfId="0" applyNumberFormat="1" applyFont="1" applyFill="1" applyBorder="1" applyAlignment="1">
      <alignment horizontal="center"/>
    </xf>
    <xf numFmtId="0" fontId="77" fillId="8" borderId="3" xfId="0" applyFont="1" applyFill="1" applyBorder="1" applyAlignment="1">
      <alignment horizontal="center"/>
    </xf>
    <xf numFmtId="0" fontId="74" fillId="8" borderId="3" xfId="0" applyFont="1" applyFill="1" applyBorder="1" applyAlignment="1">
      <alignment horizontal="center"/>
    </xf>
    <xf numFmtId="165" fontId="3" fillId="8" borderId="0" xfId="0" applyNumberFormat="1" applyFont="1" applyFill="1" applyBorder="1" applyAlignment="1">
      <alignment horizontal="center"/>
    </xf>
    <xf numFmtId="0" fontId="3" fillId="8" borderId="0" xfId="0" applyNumberFormat="1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1" fontId="23" fillId="8" borderId="0" xfId="0" applyNumberFormat="1" applyFont="1" applyFill="1" applyBorder="1" applyAlignment="1">
      <alignment horizontal="center"/>
    </xf>
    <xf numFmtId="0" fontId="24" fillId="8" borderId="0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1" fontId="24" fillId="8" borderId="0" xfId="0" applyNumberFormat="1" applyFont="1" applyFill="1" applyBorder="1" applyAlignment="1">
      <alignment horizontal="center"/>
    </xf>
    <xf numFmtId="1" fontId="24" fillId="8" borderId="3" xfId="0" applyNumberFormat="1" applyFont="1" applyFill="1" applyBorder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1" fontId="3" fillId="8" borderId="11" xfId="0" applyNumberFormat="1" applyFont="1" applyFill="1" applyBorder="1" applyAlignment="1">
      <alignment horizontal="center"/>
    </xf>
    <xf numFmtId="0" fontId="1" fillId="8" borderId="0" xfId="0" applyFont="1" applyFill="1" applyBorder="1"/>
    <xf numFmtId="0" fontId="3" fillId="8" borderId="0" xfId="0" applyFont="1" applyFill="1" applyBorder="1"/>
    <xf numFmtId="0" fontId="5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2" fontId="4" fillId="8" borderId="5" xfId="0" applyNumberFormat="1" applyFont="1" applyFill="1" applyBorder="1" applyAlignment="1">
      <alignment vertical="center"/>
    </xf>
    <xf numFmtId="0" fontId="2" fillId="8" borderId="0" xfId="0" applyFont="1" applyFill="1" applyAlignment="1">
      <alignment horizontal="center"/>
    </xf>
    <xf numFmtId="2" fontId="2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8" fontId="5" fillId="3" borderId="2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vertical="center"/>
    </xf>
    <xf numFmtId="0" fontId="3" fillId="8" borderId="5" xfId="0" applyFont="1" applyFill="1" applyBorder="1" applyAlignment="1">
      <alignment horizontal="center" vertical="center"/>
    </xf>
    <xf numFmtId="168" fontId="5" fillId="3" borderId="5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" fontId="22" fillId="8" borderId="1" xfId="0" quotePrefix="1" applyNumberFormat="1" applyFont="1" applyFill="1" applyBorder="1" applyAlignment="1">
      <alignment horizontal="center"/>
    </xf>
    <xf numFmtId="1" fontId="4" fillId="8" borderId="9" xfId="0" quotePrefix="1" applyNumberFormat="1" applyFont="1" applyFill="1" applyBorder="1" applyAlignment="1">
      <alignment horizontal="center"/>
    </xf>
    <xf numFmtId="1" fontId="3" fillId="8" borderId="6" xfId="0" applyNumberFormat="1" applyFont="1" applyFill="1" applyBorder="1" applyAlignment="1">
      <alignment horizontal="center"/>
    </xf>
    <xf numFmtId="1" fontId="74" fillId="8" borderId="6" xfId="0" applyNumberFormat="1" applyFont="1" applyFill="1" applyBorder="1" applyAlignment="1">
      <alignment horizontal="center"/>
    </xf>
    <xf numFmtId="1" fontId="79" fillId="8" borderId="0" xfId="0" applyNumberFormat="1" applyFont="1" applyFill="1" applyBorder="1" applyAlignment="1">
      <alignment horizontal="center"/>
    </xf>
    <xf numFmtId="1" fontId="79" fillId="8" borderId="3" xfId="0" applyNumberFormat="1" applyFont="1" applyFill="1" applyBorder="1" applyAlignment="1">
      <alignment horizontal="center"/>
    </xf>
    <xf numFmtId="1" fontId="77" fillId="8" borderId="0" xfId="0" applyNumberFormat="1" applyFont="1" applyFill="1" applyBorder="1" applyAlignment="1">
      <alignment horizontal="center"/>
    </xf>
    <xf numFmtId="1" fontId="3" fillId="8" borderId="4" xfId="0" applyNumberFormat="1" applyFont="1" applyFill="1" applyBorder="1" applyAlignment="1">
      <alignment horizontal="center"/>
    </xf>
    <xf numFmtId="1" fontId="74" fillId="8" borderId="13" xfId="0" applyNumberFormat="1" applyFont="1" applyFill="1" applyBorder="1" applyAlignment="1">
      <alignment horizontal="center"/>
    </xf>
    <xf numFmtId="1" fontId="74" fillId="8" borderId="4" xfId="0" applyNumberFormat="1" applyFont="1" applyFill="1" applyBorder="1" applyAlignment="1">
      <alignment horizontal="center"/>
    </xf>
    <xf numFmtId="1" fontId="78" fillId="8" borderId="0" xfId="0" applyNumberFormat="1" applyFont="1" applyFill="1" applyBorder="1" applyAlignment="1">
      <alignment horizontal="center"/>
    </xf>
    <xf numFmtId="1" fontId="74" fillId="8" borderId="3" xfId="0" quotePrefix="1" applyNumberFormat="1" applyFont="1" applyFill="1" applyBorder="1" applyAlignment="1">
      <alignment horizontal="center"/>
    </xf>
    <xf numFmtId="1" fontId="79" fillId="8" borderId="0" xfId="0" quotePrefix="1" applyNumberFormat="1" applyFont="1" applyFill="1" applyBorder="1" applyAlignment="1">
      <alignment horizontal="center"/>
    </xf>
    <xf numFmtId="1" fontId="79" fillId="8" borderId="3" xfId="0" quotePrefix="1" applyNumberFormat="1" applyFont="1" applyFill="1" applyBorder="1" applyAlignment="1">
      <alignment horizontal="center"/>
    </xf>
    <xf numFmtId="1" fontId="4" fillId="8" borderId="5" xfId="0" applyNumberFormat="1" applyFont="1" applyFill="1" applyBorder="1" applyAlignment="1">
      <alignment horizontal="center"/>
    </xf>
    <xf numFmtId="1" fontId="74" fillId="9" borderId="0" xfId="0" applyNumberFormat="1" applyFont="1" applyFill="1" applyBorder="1" applyAlignment="1">
      <alignment horizontal="center"/>
    </xf>
    <xf numFmtId="1" fontId="74" fillId="9" borderId="3" xfId="0" applyNumberFormat="1" applyFont="1" applyFill="1" applyBorder="1" applyAlignment="1">
      <alignment horizontal="center"/>
    </xf>
    <xf numFmtId="1" fontId="3" fillId="9" borderId="6" xfId="0" applyNumberFormat="1" applyFont="1" applyFill="1" applyBorder="1"/>
    <xf numFmtId="2" fontId="3" fillId="9" borderId="3" xfId="0" applyNumberFormat="1" applyFont="1" applyFill="1" applyBorder="1" applyAlignment="1">
      <alignment horizontal="center"/>
    </xf>
    <xf numFmtId="2" fontId="3" fillId="9" borderId="6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77" fillId="9" borderId="3" xfId="0" applyFont="1" applyFill="1" applyBorder="1" applyAlignment="1">
      <alignment horizontal="center"/>
    </xf>
    <xf numFmtId="2" fontId="74" fillId="9" borderId="3" xfId="0" applyNumberFormat="1" applyFont="1" applyFill="1" applyBorder="1" applyAlignment="1">
      <alignment horizontal="center"/>
    </xf>
    <xf numFmtId="2" fontId="23" fillId="9" borderId="3" xfId="0" applyNumberFormat="1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/>
    </xf>
    <xf numFmtId="1" fontId="74" fillId="0" borderId="0" xfId="0" applyNumberFormat="1" applyFont="1" applyFill="1" applyBorder="1" applyAlignment="1">
      <alignment horizontal="center"/>
    </xf>
    <xf numFmtId="1" fontId="77" fillId="0" borderId="0" xfId="0" applyNumberFormat="1" applyFont="1" applyFill="1" applyBorder="1" applyAlignment="1">
      <alignment horizontal="center"/>
    </xf>
    <xf numFmtId="1" fontId="77" fillId="0" borderId="3" xfId="0" applyNumberFormat="1" applyFont="1" applyFill="1" applyBorder="1" applyAlignment="1">
      <alignment horizontal="center"/>
    </xf>
    <xf numFmtId="1" fontId="74" fillId="0" borderId="6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1" fontId="28" fillId="0" borderId="0" xfId="4" applyNumberFormat="1" applyFont="1" applyFill="1" applyBorder="1" applyAlignment="1">
      <alignment horizontal="left" vertical="center" wrapText="1"/>
    </xf>
    <xf numFmtId="0" fontId="33" fillId="0" borderId="0" xfId="4" applyFont="1" applyFill="1" applyAlignment="1">
      <alignment vertical="center" wrapText="1"/>
    </xf>
    <xf numFmtId="0" fontId="35" fillId="0" borderId="0" xfId="4" applyFont="1" applyFill="1" applyAlignment="1">
      <alignment vertical="center"/>
    </xf>
    <xf numFmtId="0" fontId="36" fillId="0" borderId="11" xfId="4" applyFont="1" applyFill="1" applyBorder="1" applyAlignment="1">
      <alignment horizontal="center" vertical="center"/>
    </xf>
    <xf numFmtId="1" fontId="36" fillId="0" borderId="11" xfId="4" applyNumberFormat="1" applyFont="1" applyFill="1" applyBorder="1" applyAlignment="1">
      <alignment horizontal="center" vertical="center"/>
    </xf>
    <xf numFmtId="0" fontId="36" fillId="0" borderId="11" xfId="4" quotePrefix="1" applyFont="1" applyFill="1" applyBorder="1" applyAlignment="1">
      <alignment horizontal="center" vertical="center" wrapText="1"/>
    </xf>
    <xf numFmtId="0" fontId="33" fillId="0" borderId="0" xfId="4" applyFont="1" applyFill="1"/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left" vertical="center"/>
    </xf>
    <xf numFmtId="10" fontId="1" fillId="0" borderId="11" xfId="0" applyNumberFormat="1" applyFont="1" applyFill="1" applyBorder="1" applyAlignment="1">
      <alignment horizontal="center" vertical="center"/>
    </xf>
    <xf numFmtId="0" fontId="33" fillId="0" borderId="0" xfId="4" applyFont="1" applyFill="1" applyAlignment="1">
      <alignment vertical="center"/>
    </xf>
    <xf numFmtId="1" fontId="1" fillId="0" borderId="11" xfId="0" applyNumberFormat="1" applyFont="1" applyFill="1" applyBorder="1" applyAlignment="1">
      <alignment horizontal="left" vertical="center" wrapText="1"/>
    </xf>
    <xf numFmtId="2" fontId="1" fillId="0" borderId="0" xfId="1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" fontId="37" fillId="0" borderId="0" xfId="4" applyNumberFormat="1" applyFont="1" applyFill="1" applyBorder="1" applyAlignment="1">
      <alignment vertical="center"/>
    </xf>
    <xf numFmtId="10" fontId="37" fillId="0" borderId="0" xfId="12" applyNumberFormat="1" applyFont="1" applyFill="1" applyBorder="1" applyAlignment="1">
      <alignment horizontal="center" vertical="center"/>
    </xf>
    <xf numFmtId="0" fontId="33" fillId="0" borderId="0" xfId="4" applyFont="1" applyFill="1" applyAlignment="1">
      <alignment horizontal="right" wrapText="1"/>
    </xf>
    <xf numFmtId="0" fontId="3" fillId="0" borderId="0" xfId="4" applyFont="1" applyFill="1" applyBorder="1" applyAlignment="1">
      <alignment vertical="center"/>
    </xf>
    <xf numFmtId="1" fontId="3" fillId="0" borderId="0" xfId="4" applyNumberFormat="1" applyFont="1" applyFill="1"/>
    <xf numFmtId="0" fontId="1" fillId="0" borderId="0" xfId="4" applyFont="1" applyFill="1"/>
    <xf numFmtId="1" fontId="3" fillId="0" borderId="0" xfId="4" applyNumberFormat="1" applyFont="1" applyFill="1" applyBorder="1"/>
    <xf numFmtId="0" fontId="3" fillId="0" borderId="0" xfId="4" applyFont="1" applyFill="1" applyAlignment="1">
      <alignment vertical="center"/>
    </xf>
    <xf numFmtId="0" fontId="3" fillId="0" borderId="0" xfId="4" applyFont="1" applyFill="1"/>
    <xf numFmtId="0" fontId="4" fillId="0" borderId="0" xfId="4" applyFont="1" applyFill="1"/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/>
    <xf numFmtId="0" fontId="5" fillId="0" borderId="0" xfId="4" applyFont="1" applyFill="1"/>
    <xf numFmtId="0" fontId="4" fillId="0" borderId="11" xfId="4" applyFont="1" applyFill="1" applyBorder="1" applyAlignment="1">
      <alignment horizontal="center" vertical="center" wrapText="1"/>
    </xf>
    <xf numFmtId="1" fontId="3" fillId="0" borderId="11" xfId="4" applyNumberFormat="1" applyFont="1" applyFill="1" applyBorder="1" applyAlignment="1">
      <alignment vertical="center"/>
    </xf>
    <xf numFmtId="0" fontId="3" fillId="0" borderId="11" xfId="4" applyFont="1" applyFill="1" applyBorder="1" applyAlignment="1">
      <alignment vertical="center"/>
    </xf>
    <xf numFmtId="0" fontId="2" fillId="0" borderId="11" xfId="4" applyFont="1" applyFill="1" applyBorder="1"/>
    <xf numFmtId="0" fontId="1" fillId="0" borderId="11" xfId="4" applyFont="1" applyFill="1" applyBorder="1"/>
    <xf numFmtId="0" fontId="1" fillId="0" borderId="0" xfId="4" applyFont="1" applyFill="1" applyAlignment="1">
      <alignment vertical="center"/>
    </xf>
    <xf numFmtId="0" fontId="38" fillId="0" borderId="0" xfId="4" applyFont="1" applyFill="1" applyAlignment="1">
      <alignment horizontal="right"/>
    </xf>
    <xf numFmtId="0" fontId="80" fillId="0" borderId="11" xfId="0" applyFont="1" applyFill="1" applyBorder="1" applyAlignment="1">
      <alignment horizontal="center" vertical="center"/>
    </xf>
    <xf numFmtId="0" fontId="80" fillId="0" borderId="11" xfId="0" quotePrefix="1" applyFont="1" applyFill="1" applyBorder="1" applyAlignment="1">
      <alignment horizontal="center" vertical="center"/>
    </xf>
    <xf numFmtId="0" fontId="81" fillId="0" borderId="11" xfId="0" applyFont="1" applyFill="1" applyBorder="1" applyAlignment="1">
      <alignment horizontal="center" vertical="center"/>
    </xf>
    <xf numFmtId="2" fontId="81" fillId="0" borderId="11" xfId="4" applyNumberFormat="1" applyFont="1" applyFill="1" applyBorder="1" applyAlignment="1">
      <alignment vertical="center"/>
    </xf>
    <xf numFmtId="0" fontId="1" fillId="0" borderId="0" xfId="3"/>
    <xf numFmtId="0" fontId="38" fillId="0" borderId="0" xfId="3" applyFont="1" applyAlignment="1">
      <alignment horizontal="right"/>
    </xf>
    <xf numFmtId="0" fontId="2" fillId="0" borderId="11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 wrapText="1"/>
    </xf>
    <xf numFmtId="0" fontId="2" fillId="0" borderId="0" xfId="3" applyFont="1"/>
    <xf numFmtId="0" fontId="82" fillId="0" borderId="0" xfId="3" applyFont="1"/>
    <xf numFmtId="0" fontId="83" fillId="0" borderId="0" xfId="3" applyFont="1"/>
    <xf numFmtId="0" fontId="84" fillId="0" borderId="0" xfId="3" applyFont="1"/>
    <xf numFmtId="0" fontId="85" fillId="0" borderId="11" xfId="3" quotePrefix="1" applyFont="1" applyBorder="1" applyAlignment="1">
      <alignment horizontal="center" vertical="center" wrapText="1"/>
    </xf>
    <xf numFmtId="0" fontId="85" fillId="0" borderId="11" xfId="3" applyFont="1" applyBorder="1" applyAlignment="1">
      <alignment horizontal="center" vertical="center" wrapText="1"/>
    </xf>
    <xf numFmtId="0" fontId="84" fillId="0" borderId="11" xfId="3" applyFont="1" applyBorder="1"/>
    <xf numFmtId="0" fontId="6" fillId="0" borderId="0" xfId="3" applyFont="1"/>
    <xf numFmtId="0" fontId="2" fillId="0" borderId="0" xfId="3" quotePrefix="1" applyFont="1" applyAlignment="1">
      <alignment horizontal="right"/>
    </xf>
    <xf numFmtId="0" fontId="38" fillId="0" borderId="11" xfId="3" applyFont="1" applyBorder="1" applyAlignment="1">
      <alignment vertical="center"/>
    </xf>
    <xf numFmtId="0" fontId="38" fillId="0" borderId="11" xfId="3" applyFont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38" fillId="0" borderId="11" xfId="3" applyFont="1" applyBorder="1" applyAlignment="1">
      <alignment horizontal="center"/>
    </xf>
    <xf numFmtId="0" fontId="1" fillId="0" borderId="11" xfId="3" applyFont="1" applyBorder="1" applyAlignment="1">
      <alignment horizontal="center" vertical="center"/>
    </xf>
    <xf numFmtId="0" fontId="1" fillId="0" borderId="11" xfId="3" applyFont="1" applyBorder="1"/>
    <xf numFmtId="2" fontId="1" fillId="0" borderId="11" xfId="3" applyNumberFormat="1" applyFont="1" applyBorder="1"/>
    <xf numFmtId="0" fontId="1" fillId="0" borderId="11" xfId="3" applyBorder="1"/>
    <xf numFmtId="0" fontId="1" fillId="0" borderId="11" xfId="3" applyFont="1" applyBorder="1" applyAlignment="1">
      <alignment wrapText="1"/>
    </xf>
    <xf numFmtId="0" fontId="39" fillId="0" borderId="11" xfId="3" applyFont="1" applyBorder="1" applyAlignment="1">
      <alignment horizontal="left" vertical="center" wrapText="1"/>
    </xf>
    <xf numFmtId="0" fontId="38" fillId="0" borderId="11" xfId="3" applyFont="1" applyBorder="1"/>
    <xf numFmtId="0" fontId="38" fillId="0" borderId="11" xfId="3" applyFont="1" applyBorder="1" applyAlignment="1">
      <alignment wrapText="1"/>
    </xf>
    <xf numFmtId="0" fontId="38" fillId="0" borderId="11" xfId="3" applyFont="1" applyFill="1" applyBorder="1" applyAlignment="1">
      <alignment horizontal="center" vertical="center"/>
    </xf>
    <xf numFmtId="0" fontId="1" fillId="0" borderId="11" xfId="3" applyFont="1" applyFill="1" applyBorder="1"/>
    <xf numFmtId="0" fontId="38" fillId="0" borderId="11" xfId="3" applyFont="1" applyFill="1" applyBorder="1" applyAlignment="1">
      <alignment vertical="center"/>
    </xf>
    <xf numFmtId="0" fontId="38" fillId="0" borderId="11" xfId="3" applyFont="1" applyFill="1" applyBorder="1"/>
    <xf numFmtId="0" fontId="73" fillId="0" borderId="0" xfId="6" applyFill="1" applyAlignment="1">
      <alignment vertical="center"/>
    </xf>
    <xf numFmtId="0" fontId="41" fillId="0" borderId="11" xfId="6" applyFont="1" applyFill="1" applyBorder="1" applyAlignment="1">
      <alignment horizontal="center" vertical="center" wrapText="1"/>
    </xf>
    <xf numFmtId="0" fontId="42" fillId="0" borderId="11" xfId="6" applyFont="1" applyFill="1" applyBorder="1" applyAlignment="1">
      <alignment horizontal="center" vertical="center" wrapText="1"/>
    </xf>
    <xf numFmtId="0" fontId="42" fillId="8" borderId="11" xfId="6" applyFont="1" applyFill="1" applyBorder="1" applyAlignment="1">
      <alignment horizontal="center" vertical="center" wrapText="1"/>
    </xf>
    <xf numFmtId="0" fontId="42" fillId="0" borderId="11" xfId="6" applyFont="1" applyFill="1" applyBorder="1" applyAlignment="1">
      <alignment horizontal="left" vertical="center" wrapText="1"/>
    </xf>
    <xf numFmtId="171" fontId="42" fillId="8" borderId="11" xfId="6" applyNumberFormat="1" applyFont="1" applyFill="1" applyBorder="1" applyAlignment="1">
      <alignment horizontal="center" vertical="center"/>
    </xf>
    <xf numFmtId="49" fontId="42" fillId="8" borderId="11" xfId="6" applyNumberFormat="1" applyFont="1" applyFill="1" applyBorder="1" applyAlignment="1">
      <alignment horizontal="center" vertical="center"/>
    </xf>
    <xf numFmtId="0" fontId="86" fillId="0" borderId="0" xfId="6" applyFont="1" applyFill="1" applyBorder="1" applyAlignment="1">
      <alignment vertical="top"/>
    </xf>
    <xf numFmtId="0" fontId="73" fillId="0" borderId="0" xfId="1" applyFont="1" applyFill="1" applyAlignment="1">
      <alignment vertical="center"/>
    </xf>
    <xf numFmtId="0" fontId="73" fillId="0" borderId="0" xfId="1" applyFill="1" applyAlignment="1">
      <alignment vertical="center"/>
    </xf>
    <xf numFmtId="0" fontId="49" fillId="0" borderId="11" xfId="1" applyFont="1" applyFill="1" applyBorder="1" applyAlignment="1">
      <alignment horizontal="center" vertical="center" wrapText="1"/>
    </xf>
    <xf numFmtId="0" fontId="87" fillId="0" borderId="0" xfId="1" applyFont="1" applyFill="1" applyBorder="1" applyAlignment="1">
      <alignment vertical="top"/>
    </xf>
    <xf numFmtId="0" fontId="40" fillId="9" borderId="15" xfId="1" applyFont="1" applyFill="1" applyBorder="1" applyAlignment="1">
      <alignment vertical="center"/>
    </xf>
    <xf numFmtId="0" fontId="40" fillId="9" borderId="12" xfId="1" applyFont="1" applyFill="1" applyBorder="1" applyAlignment="1">
      <alignment vertical="center"/>
    </xf>
    <xf numFmtId="0" fontId="73" fillId="0" borderId="0" xfId="1" applyFill="1" applyBorder="1" applyAlignment="1">
      <alignment vertical="top"/>
    </xf>
    <xf numFmtId="0" fontId="50" fillId="0" borderId="11" xfId="1" applyFont="1" applyFill="1" applyBorder="1" applyAlignment="1">
      <alignment horizontal="center" vertical="center" wrapText="1"/>
    </xf>
    <xf numFmtId="0" fontId="50" fillId="8" borderId="11" xfId="1" applyFont="1" applyFill="1" applyBorder="1" applyAlignment="1">
      <alignment horizontal="center" vertical="center" wrapText="1"/>
    </xf>
    <xf numFmtId="0" fontId="50" fillId="0" borderId="11" xfId="1" applyFont="1" applyBorder="1" applyAlignment="1">
      <alignment vertical="center" wrapText="1"/>
    </xf>
    <xf numFmtId="171" fontId="50" fillId="8" borderId="11" xfId="1" applyNumberFormat="1" applyFont="1" applyFill="1" applyBorder="1" applyAlignment="1">
      <alignment horizontal="center" vertical="center"/>
    </xf>
    <xf numFmtId="49" fontId="50" fillId="8" borderId="11" xfId="1" applyNumberFormat="1" applyFont="1" applyFill="1" applyBorder="1" applyAlignment="1">
      <alignment horizontal="center" vertical="center"/>
    </xf>
    <xf numFmtId="172" fontId="88" fillId="8" borderId="11" xfId="1" applyNumberFormat="1" applyFont="1" applyFill="1" applyBorder="1" applyAlignment="1">
      <alignment horizontal="center" vertical="center"/>
    </xf>
    <xf numFmtId="172" fontId="50" fillId="8" borderId="11" xfId="1" applyNumberFormat="1" applyFont="1" applyFill="1" applyBorder="1" applyAlignment="1">
      <alignment horizontal="center" vertical="center"/>
    </xf>
    <xf numFmtId="0" fontId="50" fillId="8" borderId="11" xfId="1" applyFont="1" applyFill="1" applyBorder="1" applyAlignment="1">
      <alignment horizontal="center" vertical="center"/>
    </xf>
    <xf numFmtId="0" fontId="50" fillId="8" borderId="11" xfId="1" applyFont="1" applyFill="1" applyBorder="1" applyAlignment="1">
      <alignment vertical="center" wrapText="1"/>
    </xf>
    <xf numFmtId="0" fontId="89" fillId="0" borderId="0" xfId="1" applyFont="1" applyFill="1" applyBorder="1" applyAlignment="1">
      <alignment vertical="top"/>
    </xf>
    <xf numFmtId="0" fontId="42" fillId="10" borderId="11" xfId="1" applyFont="1" applyFill="1" applyBorder="1" applyAlignment="1">
      <alignment horizontal="center" vertical="center" wrapText="1"/>
    </xf>
    <xf numFmtId="0" fontId="42" fillId="10" borderId="11" xfId="1" applyFont="1" applyFill="1" applyBorder="1" applyAlignment="1">
      <alignment horizontal="center" vertical="center"/>
    </xf>
    <xf numFmtId="0" fontId="50" fillId="10" borderId="11" xfId="1" applyFont="1" applyFill="1" applyBorder="1" applyAlignment="1">
      <alignment horizontal="left" vertical="center"/>
    </xf>
    <xf numFmtId="173" fontId="42" fillId="10" borderId="11" xfId="1" applyNumberFormat="1" applyFont="1" applyFill="1" applyBorder="1" applyAlignment="1">
      <alignment horizontal="center" vertical="center"/>
    </xf>
    <xf numFmtId="174" fontId="42" fillId="10" borderId="11" xfId="1" applyNumberFormat="1" applyFont="1" applyFill="1" applyBorder="1" applyAlignment="1">
      <alignment horizontal="center" vertical="center"/>
    </xf>
    <xf numFmtId="173" fontId="42" fillId="10" borderId="11" xfId="1" applyNumberFormat="1" applyFont="1" applyFill="1" applyBorder="1" applyAlignment="1">
      <alignment horizontal="center" vertical="center" wrapText="1"/>
    </xf>
    <xf numFmtId="174" fontId="42" fillId="10" borderId="11" xfId="1" applyNumberFormat="1" applyFont="1" applyFill="1" applyBorder="1" applyAlignment="1">
      <alignment horizontal="center" vertical="center" wrapText="1"/>
    </xf>
    <xf numFmtId="172" fontId="88" fillId="10" borderId="11" xfId="1" applyNumberFormat="1" applyFont="1" applyFill="1" applyBorder="1" applyAlignment="1">
      <alignment horizontal="center" vertical="center" wrapText="1"/>
    </xf>
    <xf numFmtId="0" fontId="42" fillId="10" borderId="11" xfId="1" quotePrefix="1" applyFont="1" applyFill="1" applyBorder="1" applyAlignment="1">
      <alignment horizontal="left" vertical="top" wrapText="1"/>
    </xf>
    <xf numFmtId="9" fontId="42" fillId="10" borderId="11" xfId="14" applyFont="1" applyFill="1" applyBorder="1" applyAlignment="1">
      <alignment horizontal="center" vertical="center"/>
    </xf>
    <xf numFmtId="0" fontId="51" fillId="0" borderId="0" xfId="1" applyFont="1" applyFill="1" applyAlignment="1">
      <alignment vertical="center"/>
    </xf>
    <xf numFmtId="0" fontId="90" fillId="0" borderId="0" xfId="1" applyFont="1" applyFill="1" applyAlignment="1">
      <alignment vertical="center"/>
    </xf>
    <xf numFmtId="0" fontId="50" fillId="0" borderId="11" xfId="1" applyFont="1" applyBorder="1" applyAlignment="1">
      <alignment horizontal="center" vertical="center"/>
    </xf>
    <xf numFmtId="0" fontId="73" fillId="0" borderId="0" xfId="1" applyFont="1" applyFill="1" applyBorder="1" applyAlignment="1">
      <alignment vertical="top"/>
    </xf>
    <xf numFmtId="171" fontId="50" fillId="8" borderId="11" xfId="1" quotePrefix="1" applyNumberFormat="1" applyFont="1" applyFill="1" applyBorder="1" applyAlignment="1">
      <alignment horizontal="center" vertical="center"/>
    </xf>
    <xf numFmtId="171" fontId="50" fillId="9" borderId="11" xfId="1" applyNumberFormat="1" applyFont="1" applyFill="1" applyBorder="1" applyAlignment="1">
      <alignment horizontal="center" vertical="center"/>
    </xf>
    <xf numFmtId="49" fontId="50" fillId="9" borderId="11" xfId="1" applyNumberFormat="1" applyFont="1" applyFill="1" applyBorder="1" applyAlignment="1">
      <alignment horizontal="center" vertical="center"/>
    </xf>
    <xf numFmtId="0" fontId="50" fillId="0" borderId="11" xfId="1" applyFont="1" applyBorder="1" applyAlignment="1">
      <alignment vertical="center"/>
    </xf>
    <xf numFmtId="0" fontId="50" fillId="0" borderId="11" xfId="1" applyFont="1" applyBorder="1" applyAlignment="1">
      <alignment vertical="top"/>
    </xf>
    <xf numFmtId="0" fontId="91" fillId="0" borderId="0" xfId="1" applyFont="1" applyFill="1" applyBorder="1" applyAlignment="1">
      <alignment vertical="top"/>
    </xf>
    <xf numFmtId="0" fontId="92" fillId="0" borderId="0" xfId="1" applyFont="1" applyFill="1" applyAlignment="1">
      <alignment vertical="center"/>
    </xf>
    <xf numFmtId="0" fontId="50" fillId="0" borderId="11" xfId="1" applyFont="1" applyFill="1" applyBorder="1" applyAlignment="1">
      <alignment horizontal="center" vertical="center"/>
    </xf>
    <xf numFmtId="0" fontId="50" fillId="0" borderId="11" xfId="1" applyFont="1" applyFill="1" applyBorder="1" applyAlignment="1">
      <alignment horizontal="left" vertical="center"/>
    </xf>
    <xf numFmtId="0" fontId="50" fillId="0" borderId="11" xfId="1" applyFont="1" applyFill="1" applyBorder="1" applyAlignment="1">
      <alignment vertical="center"/>
    </xf>
    <xf numFmtId="0" fontId="41" fillId="0" borderId="16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2" fontId="41" fillId="0" borderId="17" xfId="0" applyNumberFormat="1" applyFont="1" applyFill="1" applyBorder="1" applyAlignment="1">
      <alignment horizontal="center" vertical="center"/>
    </xf>
    <xf numFmtId="164" fontId="41" fillId="0" borderId="17" xfId="0" applyNumberFormat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 wrapText="1"/>
    </xf>
    <xf numFmtId="1" fontId="41" fillId="9" borderId="11" xfId="0" applyNumberFormat="1" applyFont="1" applyFill="1" applyBorder="1" applyAlignment="1">
      <alignment horizontal="center" vertical="center"/>
    </xf>
    <xf numFmtId="0" fontId="41" fillId="9" borderId="11" xfId="0" applyFont="1" applyFill="1" applyBorder="1" applyAlignment="1">
      <alignment horizontal="center" vertical="center"/>
    </xf>
    <xf numFmtId="0" fontId="93" fillId="0" borderId="11" xfId="6" applyFont="1" applyFill="1" applyBorder="1" applyAlignment="1">
      <alignment horizontal="center" vertical="center"/>
    </xf>
    <xf numFmtId="1" fontId="42" fillId="8" borderId="11" xfId="0" applyNumberFormat="1" applyFont="1" applyFill="1" applyBorder="1" applyAlignment="1">
      <alignment vertical="center"/>
    </xf>
    <xf numFmtId="0" fontId="93" fillId="0" borderId="11" xfId="6" applyFont="1" applyFill="1" applyBorder="1" applyAlignment="1">
      <alignment vertical="center"/>
    </xf>
    <xf numFmtId="1" fontId="93" fillId="0" borderId="11" xfId="6" applyNumberFormat="1" applyFont="1" applyFill="1" applyBorder="1" applyAlignment="1">
      <alignment vertical="center"/>
    </xf>
    <xf numFmtId="0" fontId="93" fillId="0" borderId="11" xfId="6" applyNumberFormat="1" applyFont="1" applyFill="1" applyBorder="1" applyAlignment="1">
      <alignment vertical="center"/>
    </xf>
    <xf numFmtId="0" fontId="93" fillId="0" borderId="11" xfId="6" applyFont="1" applyFill="1" applyBorder="1" applyAlignment="1">
      <alignment horizontal="left" vertical="center"/>
    </xf>
    <xf numFmtId="0" fontId="41" fillId="9" borderId="17" xfId="0" applyFont="1" applyFill="1" applyBorder="1" applyAlignment="1">
      <alignment horizontal="center" vertical="center"/>
    </xf>
    <xf numFmtId="0" fontId="42" fillId="0" borderId="11" xfId="6" applyFont="1" applyFill="1" applyBorder="1" applyAlignment="1">
      <alignment horizontal="center" vertical="center"/>
    </xf>
    <xf numFmtId="173" fontId="42" fillId="0" borderId="11" xfId="6" applyNumberFormat="1" applyFont="1" applyFill="1" applyBorder="1" applyAlignment="1">
      <alignment horizontal="center" vertical="center"/>
    </xf>
    <xf numFmtId="174" fontId="42" fillId="0" borderId="11" xfId="6" applyNumberFormat="1" applyFont="1" applyFill="1" applyBorder="1" applyAlignment="1">
      <alignment horizontal="center" vertical="center"/>
    </xf>
    <xf numFmtId="173" fontId="42" fillId="0" borderId="11" xfId="6" applyNumberFormat="1" applyFont="1" applyFill="1" applyBorder="1" applyAlignment="1">
      <alignment horizontal="center" vertical="center" wrapText="1"/>
    </xf>
    <xf numFmtId="174" fontId="42" fillId="0" borderId="11" xfId="6" applyNumberFormat="1" applyFont="1" applyFill="1" applyBorder="1" applyAlignment="1">
      <alignment horizontal="center" vertical="center" wrapText="1"/>
    </xf>
    <xf numFmtId="172" fontId="94" fillId="0" borderId="11" xfId="6" applyNumberFormat="1" applyFont="1" applyFill="1" applyBorder="1" applyAlignment="1">
      <alignment horizontal="center" vertical="center" wrapText="1"/>
    </xf>
    <xf numFmtId="1" fontId="94" fillId="0" borderId="11" xfId="6" applyNumberFormat="1" applyFont="1" applyFill="1" applyBorder="1" applyAlignment="1">
      <alignment horizontal="center" vertical="center" wrapText="1"/>
    </xf>
    <xf numFmtId="2" fontId="41" fillId="0" borderId="11" xfId="11" applyNumberFormat="1" applyFont="1" applyFill="1" applyBorder="1" applyAlignment="1">
      <alignment horizontal="center" vertical="center"/>
    </xf>
    <xf numFmtId="172" fontId="41" fillId="0" borderId="11" xfId="11" applyNumberFormat="1" applyFont="1" applyFill="1" applyBorder="1" applyAlignment="1">
      <alignment horizontal="center" vertical="center"/>
    </xf>
    <xf numFmtId="20" fontId="42" fillId="0" borderId="11" xfId="11" applyNumberFormat="1" applyFont="1" applyFill="1" applyBorder="1" applyAlignment="1">
      <alignment horizontal="center" vertical="center"/>
    </xf>
    <xf numFmtId="1" fontId="42" fillId="0" borderId="11" xfId="11" applyNumberFormat="1" applyFont="1" applyFill="1" applyBorder="1" applyAlignment="1">
      <alignment horizontal="center" vertical="center"/>
    </xf>
    <xf numFmtId="0" fontId="42" fillId="0" borderId="11" xfId="6" quotePrefix="1" applyFont="1" applyFill="1" applyBorder="1" applyAlignment="1">
      <alignment horizontal="left" vertical="top" wrapText="1"/>
    </xf>
    <xf numFmtId="9" fontId="42" fillId="0" borderId="11" xfId="13" applyFont="1" applyFill="1" applyBorder="1" applyAlignment="1">
      <alignment horizontal="center" vertical="center"/>
    </xf>
    <xf numFmtId="0" fontId="41" fillId="0" borderId="12" xfId="11" applyFont="1" applyFill="1" applyBorder="1" applyAlignment="1">
      <alignment horizontal="center" vertical="center"/>
    </xf>
    <xf numFmtId="0" fontId="41" fillId="0" borderId="11" xfId="11" applyFont="1" applyFill="1" applyBorder="1" applyAlignment="1">
      <alignment horizontal="center" vertical="center"/>
    </xf>
    <xf numFmtId="10" fontId="41" fillId="0" borderId="11" xfId="12" applyNumberFormat="1" applyFont="1" applyFill="1" applyBorder="1" applyAlignment="1">
      <alignment horizontal="center" vertical="center"/>
    </xf>
    <xf numFmtId="1" fontId="93" fillId="0" borderId="11" xfId="6" applyNumberFormat="1" applyFont="1" applyFill="1" applyBorder="1" applyAlignment="1">
      <alignment horizontal="center" vertical="center"/>
    </xf>
    <xf numFmtId="1" fontId="41" fillId="0" borderId="11" xfId="11" applyNumberFormat="1" applyFont="1" applyFill="1" applyBorder="1" applyAlignment="1">
      <alignment horizontal="center" vertical="center"/>
    </xf>
    <xf numFmtId="0" fontId="41" fillId="0" borderId="0" xfId="11" applyFont="1" applyFill="1" applyBorder="1" applyAlignment="1">
      <alignment horizontal="center" vertical="center"/>
    </xf>
    <xf numFmtId="2" fontId="41" fillId="0" borderId="0" xfId="11" applyNumberFormat="1" applyFont="1" applyFill="1" applyBorder="1" applyAlignment="1">
      <alignment horizontal="center" vertical="center"/>
    </xf>
    <xf numFmtId="10" fontId="41" fillId="0" borderId="0" xfId="12" applyNumberFormat="1" applyFont="1" applyFill="1" applyBorder="1" applyAlignment="1">
      <alignment horizontal="center" vertical="center"/>
    </xf>
    <xf numFmtId="0" fontId="42" fillId="8" borderId="11" xfId="6" applyFont="1" applyFill="1" applyBorder="1" applyAlignment="1">
      <alignment horizontal="center" vertical="center"/>
    </xf>
    <xf numFmtId="0" fontId="90" fillId="0" borderId="0" xfId="6" applyFont="1" applyFill="1" applyAlignment="1">
      <alignment vertical="center"/>
    </xf>
    <xf numFmtId="0" fontId="42" fillId="0" borderId="11" xfId="6" applyFont="1" applyFill="1" applyBorder="1" applyAlignment="1">
      <alignment horizontal="left" vertical="center"/>
    </xf>
    <xf numFmtId="0" fontId="42" fillId="0" borderId="11" xfId="6" applyFont="1" applyBorder="1" applyAlignment="1">
      <alignment vertical="center" wrapText="1"/>
    </xf>
    <xf numFmtId="1" fontId="42" fillId="0" borderId="11" xfId="0" applyNumberFormat="1" applyFont="1" applyFill="1" applyBorder="1" applyAlignment="1">
      <alignment horizontal="center" vertical="center"/>
    </xf>
    <xf numFmtId="1" fontId="42" fillId="0" borderId="11" xfId="0" applyNumberFormat="1" applyFont="1" applyFill="1" applyBorder="1" applyAlignment="1">
      <alignment vertical="center"/>
    </xf>
    <xf numFmtId="0" fontId="42" fillId="0" borderId="11" xfId="6" applyFont="1" applyFill="1" applyBorder="1" applyAlignment="1">
      <alignment vertical="center"/>
    </xf>
    <xf numFmtId="1" fontId="42" fillId="0" borderId="11" xfId="0" applyNumberFormat="1" applyFont="1" applyFill="1" applyBorder="1" applyAlignment="1">
      <alignment vertical="center" wrapText="1"/>
    </xf>
    <xf numFmtId="0" fontId="73" fillId="0" borderId="0" xfId="6" applyFill="1" applyBorder="1" applyAlignment="1">
      <alignment vertical="top"/>
    </xf>
    <xf numFmtId="0" fontId="42" fillId="0" borderId="11" xfId="6" applyFont="1" applyBorder="1" applyAlignment="1">
      <alignment vertical="center"/>
    </xf>
    <xf numFmtId="0" fontId="42" fillId="0" borderId="11" xfId="6" quotePrefix="1" applyFont="1" applyBorder="1" applyAlignment="1">
      <alignment vertical="center" wrapText="1"/>
    </xf>
    <xf numFmtId="0" fontId="42" fillId="11" borderId="11" xfId="6" applyFont="1" applyFill="1" applyBorder="1" applyAlignment="1">
      <alignment horizontal="center" vertical="center"/>
    </xf>
    <xf numFmtId="0" fontId="42" fillId="11" borderId="11" xfId="6" applyFont="1" applyFill="1" applyBorder="1" applyAlignment="1">
      <alignment vertical="center"/>
    </xf>
    <xf numFmtId="1" fontId="42" fillId="11" borderId="11" xfId="6" applyNumberFormat="1" applyFont="1" applyFill="1" applyBorder="1" applyAlignment="1">
      <alignment horizontal="center" vertical="center"/>
    </xf>
    <xf numFmtId="0" fontId="42" fillId="11" borderId="11" xfId="6" applyNumberFormat="1" applyFont="1" applyFill="1" applyBorder="1" applyAlignment="1">
      <alignment horizontal="center" vertical="center"/>
    </xf>
    <xf numFmtId="0" fontId="42" fillId="11" borderId="11" xfId="6" applyFont="1" applyFill="1" applyBorder="1" applyAlignment="1">
      <alignment horizontal="left" vertical="center"/>
    </xf>
    <xf numFmtId="0" fontId="73" fillId="11" borderId="0" xfId="6" applyFill="1" applyAlignment="1">
      <alignment vertical="center"/>
    </xf>
    <xf numFmtId="2" fontId="93" fillId="11" borderId="0" xfId="6" applyNumberFormat="1" applyFont="1" applyFill="1" applyAlignment="1">
      <alignment vertical="center"/>
    </xf>
    <xf numFmtId="0" fontId="93" fillId="11" borderId="0" xfId="6" applyNumberFormat="1" applyFont="1" applyFill="1" applyAlignment="1">
      <alignment vertical="center"/>
    </xf>
    <xf numFmtId="10" fontId="95" fillId="11" borderId="0" xfId="6" applyNumberFormat="1" applyFont="1" applyFill="1" applyAlignment="1">
      <alignment vertical="center"/>
    </xf>
    <xf numFmtId="1" fontId="42" fillId="0" borderId="11" xfId="6" applyNumberFormat="1" applyFont="1" applyFill="1" applyBorder="1" applyAlignment="1">
      <alignment horizontal="center" vertical="center"/>
    </xf>
    <xf numFmtId="0" fontId="42" fillId="0" borderId="11" xfId="6" applyNumberFormat="1" applyFont="1" applyFill="1" applyBorder="1" applyAlignment="1">
      <alignment horizontal="center" vertical="center"/>
    </xf>
    <xf numFmtId="1" fontId="42" fillId="0" borderId="11" xfId="6" quotePrefix="1" applyNumberFormat="1" applyFont="1" applyFill="1" applyBorder="1" applyAlignment="1">
      <alignment horizontal="left" vertical="center"/>
    </xf>
    <xf numFmtId="1" fontId="42" fillId="8" borderId="11" xfId="0" applyNumberFormat="1" applyFont="1" applyFill="1" applyBorder="1" applyAlignment="1">
      <alignment vertical="center" wrapText="1"/>
    </xf>
    <xf numFmtId="0" fontId="42" fillId="0" borderId="11" xfId="6" applyFont="1" applyFill="1" applyBorder="1" applyAlignment="1">
      <alignment horizontal="center" vertical="top" wrapText="1"/>
    </xf>
    <xf numFmtId="0" fontId="42" fillId="0" borderId="11" xfId="6" applyFont="1" applyFill="1" applyBorder="1" applyAlignment="1">
      <alignment vertical="center" wrapText="1"/>
    </xf>
    <xf numFmtId="0" fontId="93" fillId="0" borderId="11" xfId="6" applyFont="1" applyFill="1" applyBorder="1" applyAlignment="1">
      <alignment vertical="center" wrapText="1"/>
    </xf>
    <xf numFmtId="0" fontId="96" fillId="11" borderId="0" xfId="6" applyFont="1" applyFill="1" applyAlignment="1">
      <alignment vertical="center"/>
    </xf>
    <xf numFmtId="2" fontId="97" fillId="11" borderId="0" xfId="6" applyNumberFormat="1" applyFont="1" applyFill="1" applyAlignment="1">
      <alignment vertical="center"/>
    </xf>
    <xf numFmtId="0" fontId="97" fillId="11" borderId="0" xfId="6" applyNumberFormat="1" applyFont="1" applyFill="1" applyAlignment="1">
      <alignment vertical="center"/>
    </xf>
    <xf numFmtId="10" fontId="98" fillId="11" borderId="0" xfId="6" applyNumberFormat="1" applyFont="1" applyFill="1" applyAlignment="1">
      <alignment vertical="center"/>
    </xf>
    <xf numFmtId="0" fontId="96" fillId="0" borderId="0" xfId="6" applyFont="1" applyFill="1" applyAlignment="1">
      <alignment vertical="center"/>
    </xf>
    <xf numFmtId="0" fontId="41" fillId="12" borderId="11" xfId="6" applyFont="1" applyFill="1" applyBorder="1" applyAlignment="1">
      <alignment horizontal="center" vertical="center"/>
    </xf>
    <xf numFmtId="0" fontId="41" fillId="12" borderId="11" xfId="6" applyFont="1" applyFill="1" applyBorder="1" applyAlignment="1">
      <alignment vertical="center"/>
    </xf>
    <xf numFmtId="1" fontId="41" fillId="12" borderId="11" xfId="6" applyNumberFormat="1" applyFont="1" applyFill="1" applyBorder="1" applyAlignment="1">
      <alignment horizontal="center" vertical="center"/>
    </xf>
    <xf numFmtId="0" fontId="41" fillId="12" borderId="11" xfId="6" applyNumberFormat="1" applyFont="1" applyFill="1" applyBorder="1" applyAlignment="1">
      <alignment horizontal="center" vertical="center"/>
    </xf>
    <xf numFmtId="0" fontId="41" fillId="12" borderId="11" xfId="6" applyFont="1" applyFill="1" applyBorder="1" applyAlignment="1">
      <alignment horizontal="left" vertical="center"/>
    </xf>
    <xf numFmtId="0" fontId="99" fillId="12" borderId="0" xfId="6" applyFont="1" applyFill="1" applyAlignment="1">
      <alignment vertical="center"/>
    </xf>
    <xf numFmtId="2" fontId="100" fillId="12" borderId="0" xfId="6" applyNumberFormat="1" applyFont="1" applyFill="1" applyAlignment="1">
      <alignment vertical="center"/>
    </xf>
    <xf numFmtId="0" fontId="100" fillId="12" borderId="0" xfId="6" applyNumberFormat="1" applyFont="1" applyFill="1" applyAlignment="1">
      <alignment vertical="center"/>
    </xf>
    <xf numFmtId="0" fontId="42" fillId="0" borderId="11" xfId="1" applyFont="1" applyFill="1" applyBorder="1" applyAlignment="1">
      <alignment horizontal="center" vertical="center" wrapText="1"/>
    </xf>
    <xf numFmtId="0" fontId="42" fillId="0" borderId="11" xfId="1" applyFont="1" applyFill="1" applyBorder="1" applyAlignment="1">
      <alignment horizontal="center" vertical="center"/>
    </xf>
    <xf numFmtId="172" fontId="88" fillId="0" borderId="11" xfId="1" applyNumberFormat="1" applyFont="1" applyFill="1" applyBorder="1" applyAlignment="1">
      <alignment horizontal="center" vertical="center" wrapText="1"/>
    </xf>
    <xf numFmtId="1" fontId="88" fillId="8" borderId="11" xfId="1" applyNumberFormat="1" applyFont="1" applyFill="1" applyBorder="1" applyAlignment="1">
      <alignment horizontal="center" vertical="center"/>
    </xf>
    <xf numFmtId="1" fontId="88" fillId="10" borderId="11" xfId="1" applyNumberFormat="1" applyFont="1" applyFill="1" applyBorder="1" applyAlignment="1">
      <alignment horizontal="center" vertical="center" wrapText="1"/>
    </xf>
    <xf numFmtId="1" fontId="88" fillId="0" borderId="11" xfId="1" applyNumberFormat="1" applyFont="1" applyFill="1" applyBorder="1" applyAlignment="1">
      <alignment horizontal="center" vertical="center" wrapText="1"/>
    </xf>
    <xf numFmtId="1" fontId="88" fillId="0" borderId="11" xfId="1" applyNumberFormat="1" applyFont="1" applyFill="1" applyBorder="1" applyAlignment="1">
      <alignment vertical="center"/>
    </xf>
    <xf numFmtId="1" fontId="50" fillId="8" borderId="11" xfId="1" applyNumberFormat="1" applyFont="1" applyFill="1" applyBorder="1" applyAlignment="1">
      <alignment horizontal="center" vertical="center"/>
    </xf>
    <xf numFmtId="1" fontId="50" fillId="0" borderId="11" xfId="1" applyNumberFormat="1" applyFont="1" applyFill="1" applyBorder="1" applyAlignment="1">
      <alignment vertical="center"/>
    </xf>
    <xf numFmtId="1" fontId="50" fillId="0" borderId="11" xfId="1" applyNumberFormat="1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0" fontId="50" fillId="9" borderId="11" xfId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" fontId="41" fillId="0" borderId="11" xfId="6" applyNumberFormat="1" applyFont="1" applyFill="1" applyBorder="1" applyAlignment="1">
      <alignment horizontal="center" vertical="center" wrapText="1"/>
    </xf>
    <xf numFmtId="171" fontId="56" fillId="8" borderId="11" xfId="0" applyNumberFormat="1" applyFont="1" applyFill="1" applyBorder="1" applyAlignment="1">
      <alignment horizontal="center" vertical="center"/>
    </xf>
    <xf numFmtId="49" fontId="56" fillId="8" borderId="11" xfId="0" applyNumberFormat="1" applyFont="1" applyFill="1" applyBorder="1" applyAlignment="1">
      <alignment horizontal="center" vertical="center"/>
    </xf>
    <xf numFmtId="172" fontId="56" fillId="8" borderId="11" xfId="0" applyNumberFormat="1" applyFont="1" applyFill="1" applyBorder="1" applyAlignment="1">
      <alignment horizontal="center" vertical="center"/>
    </xf>
    <xf numFmtId="0" fontId="56" fillId="8" borderId="11" xfId="0" applyFont="1" applyFill="1" applyBorder="1" applyAlignment="1">
      <alignment horizontal="center" vertical="center"/>
    </xf>
    <xf numFmtId="0" fontId="56" fillId="8" borderId="11" xfId="0" applyFont="1" applyFill="1" applyBorder="1" applyAlignment="1">
      <alignment vertical="center" wrapText="1"/>
    </xf>
    <xf numFmtId="0" fontId="49" fillId="9" borderId="11" xfId="1" applyFont="1" applyFill="1" applyBorder="1" applyAlignment="1">
      <alignment horizontal="center" vertical="center" wrapText="1"/>
    </xf>
    <xf numFmtId="0" fontId="41" fillId="9" borderId="11" xfId="6" applyFont="1" applyFill="1" applyBorder="1" applyAlignment="1">
      <alignment horizontal="center" vertical="center" wrapText="1"/>
    </xf>
    <xf numFmtId="0" fontId="49" fillId="9" borderId="11" xfId="1" applyFont="1" applyFill="1" applyBorder="1" applyAlignment="1">
      <alignment horizontal="center" vertical="top" wrapText="1"/>
    </xf>
    <xf numFmtId="0" fontId="41" fillId="9" borderId="0" xfId="0" applyFont="1" applyFill="1" applyBorder="1" applyAlignment="1">
      <alignment horizontal="center" vertical="center"/>
    </xf>
    <xf numFmtId="2" fontId="41" fillId="9" borderId="0" xfId="0" applyNumberFormat="1" applyFont="1" applyFill="1" applyBorder="1" applyAlignment="1">
      <alignment horizontal="center" vertical="center"/>
    </xf>
    <xf numFmtId="164" fontId="41" fillId="9" borderId="0" xfId="0" applyNumberFormat="1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horizontal="center" vertical="center" wrapText="1"/>
    </xf>
    <xf numFmtId="0" fontId="87" fillId="9" borderId="0" xfId="1" applyFont="1" applyFill="1" applyBorder="1" applyAlignment="1">
      <alignment vertical="top"/>
    </xf>
    <xf numFmtId="0" fontId="42" fillId="9" borderId="11" xfId="6" applyFont="1" applyFill="1" applyBorder="1" applyAlignment="1">
      <alignment horizontal="center" vertical="center" wrapText="1"/>
    </xf>
    <xf numFmtId="0" fontId="42" fillId="9" borderId="11" xfId="6" applyFont="1" applyFill="1" applyBorder="1" applyAlignment="1">
      <alignment horizontal="center" vertical="center"/>
    </xf>
    <xf numFmtId="1" fontId="42" fillId="9" borderId="11" xfId="0" applyNumberFormat="1" applyFont="1" applyFill="1" applyBorder="1" applyAlignment="1">
      <alignment vertical="center"/>
    </xf>
    <xf numFmtId="173" fontId="42" fillId="9" borderId="11" xfId="6" applyNumberFormat="1" applyFont="1" applyFill="1" applyBorder="1" applyAlignment="1">
      <alignment horizontal="center" vertical="center"/>
    </xf>
    <xf numFmtId="174" fontId="42" fillId="9" borderId="11" xfId="6" applyNumberFormat="1" applyFont="1" applyFill="1" applyBorder="1" applyAlignment="1">
      <alignment horizontal="center" vertical="center"/>
    </xf>
    <xf numFmtId="173" fontId="42" fillId="9" borderId="11" xfId="6" applyNumberFormat="1" applyFont="1" applyFill="1" applyBorder="1" applyAlignment="1">
      <alignment horizontal="center" vertical="center" wrapText="1"/>
    </xf>
    <xf numFmtId="174" fontId="42" fillId="9" borderId="11" xfId="6" applyNumberFormat="1" applyFont="1" applyFill="1" applyBorder="1" applyAlignment="1">
      <alignment horizontal="center" vertical="center" wrapText="1"/>
    </xf>
    <xf numFmtId="172" fontId="94" fillId="9" borderId="11" xfId="6" applyNumberFormat="1" applyFont="1" applyFill="1" applyBorder="1" applyAlignment="1">
      <alignment horizontal="center" vertical="center" wrapText="1"/>
    </xf>
    <xf numFmtId="1" fontId="94" fillId="9" borderId="11" xfId="6" applyNumberFormat="1" applyFont="1" applyFill="1" applyBorder="1" applyAlignment="1">
      <alignment horizontal="center" vertical="center" wrapText="1"/>
    </xf>
    <xf numFmtId="1" fontId="41" fillId="9" borderId="11" xfId="11" applyNumberFormat="1" applyFont="1" applyFill="1" applyBorder="1" applyAlignment="1">
      <alignment horizontal="center" vertical="center"/>
    </xf>
    <xf numFmtId="172" fontId="41" fillId="9" borderId="11" xfId="11" applyNumberFormat="1" applyFont="1" applyFill="1" applyBorder="1" applyAlignment="1">
      <alignment horizontal="center" vertical="center"/>
    </xf>
    <xf numFmtId="1" fontId="42" fillId="9" borderId="11" xfId="11" applyNumberFormat="1" applyFont="1" applyFill="1" applyBorder="1" applyAlignment="1">
      <alignment horizontal="center" vertical="center"/>
    </xf>
    <xf numFmtId="20" fontId="42" fillId="9" borderId="11" xfId="11" applyNumberFormat="1" applyFont="1" applyFill="1" applyBorder="1" applyAlignment="1">
      <alignment horizontal="center" vertical="center"/>
    </xf>
    <xf numFmtId="0" fontId="42" fillId="9" borderId="11" xfId="6" quotePrefix="1" applyFont="1" applyFill="1" applyBorder="1" applyAlignment="1">
      <alignment horizontal="left" vertical="top" wrapText="1"/>
    </xf>
    <xf numFmtId="9" fontId="42" fillId="9" borderId="11" xfId="13" applyFont="1" applyFill="1" applyBorder="1" applyAlignment="1">
      <alignment horizontal="center" vertical="center"/>
    </xf>
    <xf numFmtId="0" fontId="41" fillId="9" borderId="0" xfId="11" applyFont="1" applyFill="1" applyBorder="1" applyAlignment="1">
      <alignment horizontal="center" vertical="center"/>
    </xf>
    <xf numFmtId="2" fontId="41" fillId="9" borderId="0" xfId="11" applyNumberFormat="1" applyFont="1" applyFill="1" applyBorder="1" applyAlignment="1">
      <alignment horizontal="center" vertical="center"/>
    </xf>
    <xf numFmtId="10" fontId="41" fillId="9" borderId="0" xfId="12" applyNumberFormat="1" applyFont="1" applyFill="1" applyBorder="1" applyAlignment="1">
      <alignment horizontal="center" vertical="center"/>
    </xf>
    <xf numFmtId="0" fontId="73" fillId="9" borderId="0" xfId="6" applyFill="1" applyAlignment="1">
      <alignment vertical="center"/>
    </xf>
    <xf numFmtId="0" fontId="42" fillId="9" borderId="11" xfId="1" applyFont="1" applyFill="1" applyBorder="1" applyAlignment="1">
      <alignment horizontal="center" vertical="center" wrapText="1"/>
    </xf>
    <xf numFmtId="0" fontId="42" fillId="9" borderId="11" xfId="1" applyFont="1" applyFill="1" applyBorder="1" applyAlignment="1">
      <alignment horizontal="center" vertical="center"/>
    </xf>
    <xf numFmtId="0" fontId="50" fillId="9" borderId="11" xfId="1" applyFont="1" applyFill="1" applyBorder="1" applyAlignment="1">
      <alignment horizontal="left" vertical="center"/>
    </xf>
    <xf numFmtId="173" fontId="42" fillId="9" borderId="11" xfId="1" applyNumberFormat="1" applyFont="1" applyFill="1" applyBorder="1" applyAlignment="1">
      <alignment horizontal="center" vertical="center"/>
    </xf>
    <xf numFmtId="174" fontId="42" fillId="9" borderId="11" xfId="1" applyNumberFormat="1" applyFont="1" applyFill="1" applyBorder="1" applyAlignment="1">
      <alignment horizontal="center" vertical="center"/>
    </xf>
    <xf numFmtId="173" fontId="42" fillId="9" borderId="11" xfId="1" applyNumberFormat="1" applyFont="1" applyFill="1" applyBorder="1" applyAlignment="1">
      <alignment horizontal="center" vertical="center" wrapText="1"/>
    </xf>
    <xf numFmtId="174" fontId="42" fillId="9" borderId="11" xfId="1" applyNumberFormat="1" applyFont="1" applyFill="1" applyBorder="1" applyAlignment="1">
      <alignment horizontal="center" vertical="center" wrapText="1"/>
    </xf>
    <xf numFmtId="172" fontId="88" fillId="9" borderId="11" xfId="1" applyNumberFormat="1" applyFont="1" applyFill="1" applyBorder="1" applyAlignment="1">
      <alignment horizontal="center" vertical="center" wrapText="1"/>
    </xf>
    <xf numFmtId="1" fontId="88" fillId="9" borderId="11" xfId="1" applyNumberFormat="1" applyFont="1" applyFill="1" applyBorder="1" applyAlignment="1">
      <alignment horizontal="center" vertical="center" wrapText="1"/>
    </xf>
    <xf numFmtId="0" fontId="42" fillId="9" borderId="11" xfId="1" quotePrefix="1" applyFont="1" applyFill="1" applyBorder="1" applyAlignment="1">
      <alignment horizontal="left" vertical="top" wrapText="1"/>
    </xf>
    <xf numFmtId="9" fontId="42" fillId="9" borderId="11" xfId="14" applyFont="1" applyFill="1" applyBorder="1" applyAlignment="1">
      <alignment horizontal="center" vertical="center"/>
    </xf>
    <xf numFmtId="0" fontId="51" fillId="9" borderId="0" xfId="1" applyFont="1" applyFill="1" applyAlignment="1">
      <alignment vertical="center"/>
    </xf>
    <xf numFmtId="0" fontId="90" fillId="9" borderId="0" xfId="1" applyFont="1" applyFill="1" applyAlignment="1">
      <alignment vertical="center"/>
    </xf>
    <xf numFmtId="0" fontId="73" fillId="9" borderId="0" xfId="1" applyFill="1" applyAlignment="1">
      <alignment vertical="center"/>
    </xf>
    <xf numFmtId="0" fontId="56" fillId="8" borderId="11" xfId="0" applyFont="1" applyFill="1" applyBorder="1" applyAlignment="1">
      <alignment horizontal="center" vertical="center" wrapText="1"/>
    </xf>
    <xf numFmtId="20" fontId="93" fillId="0" borderId="11" xfId="6" applyNumberFormat="1" applyFont="1" applyFill="1" applyBorder="1" applyAlignment="1">
      <alignment horizontal="center" vertical="center"/>
    </xf>
    <xf numFmtId="0" fontId="73" fillId="0" borderId="0" xfId="6" applyFill="1" applyAlignment="1">
      <alignment horizontal="center" vertical="center"/>
    </xf>
    <xf numFmtId="0" fontId="56" fillId="8" borderId="11" xfId="0" applyFont="1" applyFill="1" applyBorder="1" applyAlignment="1">
      <alignment horizontal="left" vertical="center" wrapText="1"/>
    </xf>
    <xf numFmtId="0" fontId="50" fillId="9" borderId="11" xfId="1" applyFont="1" applyFill="1" applyBorder="1" applyAlignment="1">
      <alignment horizontal="center" vertical="center" wrapText="1"/>
    </xf>
    <xf numFmtId="172" fontId="88" fillId="9" borderId="11" xfId="1" applyNumberFormat="1" applyFont="1" applyFill="1" applyBorder="1" applyAlignment="1">
      <alignment horizontal="center" vertical="center"/>
    </xf>
    <xf numFmtId="1" fontId="88" fillId="9" borderId="11" xfId="1" applyNumberFormat="1" applyFont="1" applyFill="1" applyBorder="1" applyAlignment="1">
      <alignment horizontal="center" vertical="center"/>
    </xf>
    <xf numFmtId="172" fontId="50" fillId="9" borderId="11" xfId="1" applyNumberFormat="1" applyFont="1" applyFill="1" applyBorder="1" applyAlignment="1">
      <alignment horizontal="center" vertical="center"/>
    </xf>
    <xf numFmtId="1" fontId="50" fillId="9" borderId="11" xfId="1" applyNumberFormat="1" applyFont="1" applyFill="1" applyBorder="1" applyAlignment="1">
      <alignment horizontal="center" vertical="center"/>
    </xf>
    <xf numFmtId="1" fontId="42" fillId="9" borderId="11" xfId="0" applyNumberFormat="1" applyFont="1" applyFill="1" applyBorder="1" applyAlignment="1">
      <alignment horizontal="center" vertical="center"/>
    </xf>
    <xf numFmtId="0" fontId="50" fillId="9" borderId="11" xfId="1" applyFont="1" applyFill="1" applyBorder="1" applyAlignment="1">
      <alignment horizontal="center" vertical="center"/>
    </xf>
    <xf numFmtId="0" fontId="89" fillId="9" borderId="0" xfId="1" applyFont="1" applyFill="1" applyBorder="1" applyAlignment="1">
      <alignment vertical="top"/>
    </xf>
    <xf numFmtId="0" fontId="57" fillId="8" borderId="11" xfId="0" applyFont="1" applyFill="1" applyBorder="1" applyAlignment="1">
      <alignment horizontal="center" vertical="center" wrapText="1"/>
    </xf>
    <xf numFmtId="0" fontId="42" fillId="10" borderId="11" xfId="1" applyNumberFormat="1" applyFont="1" applyFill="1" applyBorder="1" applyAlignment="1">
      <alignment horizontal="center" vertical="center" wrapText="1"/>
    </xf>
    <xf numFmtId="0" fontId="42" fillId="10" borderId="11" xfId="1" applyNumberFormat="1" applyFont="1" applyFill="1" applyBorder="1" applyAlignment="1">
      <alignment horizontal="center" vertical="center"/>
    </xf>
    <xf numFmtId="0" fontId="50" fillId="10" borderId="11" xfId="1" applyNumberFormat="1" applyFont="1" applyFill="1" applyBorder="1" applyAlignment="1">
      <alignment horizontal="left" vertical="center"/>
    </xf>
    <xf numFmtId="0" fontId="42" fillId="10" borderId="11" xfId="1" quotePrefix="1" applyNumberFormat="1" applyFont="1" applyFill="1" applyBorder="1" applyAlignment="1">
      <alignment horizontal="left" vertical="top" wrapText="1"/>
    </xf>
    <xf numFmtId="0" fontId="42" fillId="10" borderId="11" xfId="14" applyNumberFormat="1" applyFont="1" applyFill="1" applyBorder="1" applyAlignment="1">
      <alignment horizontal="center" vertical="center"/>
    </xf>
    <xf numFmtId="0" fontId="51" fillId="0" borderId="0" xfId="1" applyNumberFormat="1" applyFont="1" applyFill="1" applyAlignment="1">
      <alignment vertical="center"/>
    </xf>
    <xf numFmtId="0" fontId="90" fillId="0" borderId="0" xfId="1" applyNumberFormat="1" applyFont="1" applyFill="1" applyAlignment="1">
      <alignment vertical="center"/>
    </xf>
    <xf numFmtId="0" fontId="73" fillId="0" borderId="0" xfId="1" applyNumberFormat="1" applyFill="1" applyAlignment="1">
      <alignment vertical="center"/>
    </xf>
    <xf numFmtId="2" fontId="41" fillId="9" borderId="11" xfId="11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vertical="top"/>
    </xf>
    <xf numFmtId="0" fontId="93" fillId="9" borderId="11" xfId="6" applyFont="1" applyFill="1" applyBorder="1" applyAlignment="1">
      <alignment horizontal="center" vertical="center"/>
    </xf>
    <xf numFmtId="0" fontId="93" fillId="9" borderId="11" xfId="6" applyFont="1" applyFill="1" applyBorder="1" applyAlignment="1">
      <alignment vertical="center"/>
    </xf>
    <xf numFmtId="1" fontId="93" fillId="9" borderId="11" xfId="6" applyNumberFormat="1" applyFont="1" applyFill="1" applyBorder="1" applyAlignment="1">
      <alignment vertical="center"/>
    </xf>
    <xf numFmtId="1" fontId="93" fillId="9" borderId="11" xfId="6" applyNumberFormat="1" applyFont="1" applyFill="1" applyBorder="1" applyAlignment="1">
      <alignment horizontal="center" vertical="center"/>
    </xf>
    <xf numFmtId="0" fontId="93" fillId="9" borderId="11" xfId="6" applyFont="1" applyFill="1" applyBorder="1" applyAlignment="1">
      <alignment horizontal="left" vertical="center"/>
    </xf>
    <xf numFmtId="0" fontId="42" fillId="9" borderId="11" xfId="6" applyFont="1" applyFill="1" applyBorder="1" applyAlignment="1">
      <alignment vertical="center" wrapText="1"/>
    </xf>
    <xf numFmtId="0" fontId="57" fillId="0" borderId="11" xfId="0" applyFont="1" applyFill="1" applyBorder="1" applyAlignment="1">
      <alignment horizontal="center" vertical="center" wrapText="1"/>
    </xf>
    <xf numFmtId="172" fontId="41" fillId="0" borderId="11" xfId="6" applyNumberFormat="1" applyFont="1" applyFill="1" applyBorder="1" applyAlignment="1">
      <alignment horizontal="center" vertical="center" wrapText="1"/>
    </xf>
    <xf numFmtId="0" fontId="73" fillId="0" borderId="11" xfId="6" applyFill="1" applyBorder="1" applyAlignment="1">
      <alignment vertical="center"/>
    </xf>
    <xf numFmtId="0" fontId="42" fillId="9" borderId="11" xfId="6" applyFont="1" applyFill="1" applyBorder="1" applyAlignment="1">
      <alignment horizontal="left" vertical="center"/>
    </xf>
    <xf numFmtId="0" fontId="90" fillId="9" borderId="0" xfId="6" applyFont="1" applyFill="1" applyAlignment="1">
      <alignment vertical="center"/>
    </xf>
    <xf numFmtId="0" fontId="42" fillId="9" borderId="11" xfId="6" applyFont="1" applyFill="1" applyBorder="1" applyAlignment="1">
      <alignment vertical="center"/>
    </xf>
    <xf numFmtId="0" fontId="50" fillId="9" borderId="11" xfId="1" applyFont="1" applyFill="1" applyBorder="1" applyAlignment="1">
      <alignment vertical="center"/>
    </xf>
    <xf numFmtId="172" fontId="49" fillId="8" borderId="11" xfId="1" applyNumberFormat="1" applyFont="1" applyFill="1" applyBorder="1" applyAlignment="1">
      <alignment horizontal="center" vertical="center"/>
    </xf>
    <xf numFmtId="0" fontId="56" fillId="0" borderId="11" xfId="0" applyFont="1" applyBorder="1" applyAlignment="1">
      <alignment vertical="center" wrapText="1"/>
    </xf>
    <xf numFmtId="0" fontId="42" fillId="9" borderId="11" xfId="0" applyFont="1" applyFill="1" applyBorder="1" applyAlignment="1">
      <alignment vertical="center"/>
    </xf>
    <xf numFmtId="0" fontId="42" fillId="9" borderId="11" xfId="6" quotePrefix="1" applyFont="1" applyFill="1" applyBorder="1" applyAlignment="1">
      <alignment vertical="center" wrapText="1"/>
    </xf>
    <xf numFmtId="0" fontId="42" fillId="0" borderId="11" xfId="6" quotePrefix="1" applyFont="1" applyFill="1" applyBorder="1" applyAlignment="1">
      <alignment horizontal="center" vertical="center"/>
    </xf>
    <xf numFmtId="1" fontId="42" fillId="0" borderId="11" xfId="6" quotePrefix="1" applyNumberFormat="1" applyFont="1" applyFill="1" applyBorder="1" applyAlignment="1">
      <alignment horizontal="center" vertical="center"/>
    </xf>
    <xf numFmtId="0" fontId="56" fillId="10" borderId="11" xfId="0" applyFont="1" applyFill="1" applyBorder="1" applyAlignment="1">
      <alignment horizontal="center" vertical="center" wrapText="1"/>
    </xf>
    <xf numFmtId="0" fontId="56" fillId="10" borderId="11" xfId="0" quotePrefix="1" applyFont="1" applyFill="1" applyBorder="1" applyAlignment="1">
      <alignment horizontal="left" vertical="top" wrapText="1"/>
    </xf>
    <xf numFmtId="9" fontId="56" fillId="10" borderId="11" xfId="14" applyFont="1" applyFill="1" applyBorder="1" applyAlignment="1">
      <alignment horizontal="center" vertical="center"/>
    </xf>
    <xf numFmtId="1" fontId="42" fillId="9" borderId="11" xfId="0" applyNumberFormat="1" applyFont="1" applyFill="1" applyBorder="1" applyAlignment="1">
      <alignment vertical="center" wrapText="1"/>
    </xf>
    <xf numFmtId="1" fontId="42" fillId="9" borderId="11" xfId="6" applyNumberFormat="1" applyFont="1" applyFill="1" applyBorder="1" applyAlignment="1">
      <alignment horizontal="center" vertical="center"/>
    </xf>
    <xf numFmtId="0" fontId="42" fillId="9" borderId="11" xfId="6" applyFont="1" applyFill="1" applyBorder="1" applyAlignment="1">
      <alignment horizontal="center" vertical="top" wrapText="1"/>
    </xf>
    <xf numFmtId="171" fontId="42" fillId="9" borderId="11" xfId="6" applyNumberFormat="1" applyFont="1" applyFill="1" applyBorder="1" applyAlignment="1">
      <alignment horizontal="center" vertical="center"/>
    </xf>
    <xf numFmtId="49" fontId="42" fillId="9" borderId="11" xfId="6" applyNumberFormat="1" applyFont="1" applyFill="1" applyBorder="1" applyAlignment="1">
      <alignment horizontal="center" vertical="center"/>
    </xf>
    <xf numFmtId="172" fontId="94" fillId="9" borderId="11" xfId="6" applyNumberFormat="1" applyFont="1" applyFill="1" applyBorder="1" applyAlignment="1">
      <alignment horizontal="center" vertical="center"/>
    </xf>
    <xf numFmtId="1" fontId="94" fillId="9" borderId="11" xfId="6" applyNumberFormat="1" applyFont="1" applyFill="1" applyBorder="1" applyAlignment="1">
      <alignment horizontal="center" vertical="center"/>
    </xf>
    <xf numFmtId="172" fontId="101" fillId="9" borderId="11" xfId="6" applyNumberFormat="1" applyFont="1" applyFill="1" applyBorder="1" applyAlignment="1">
      <alignment horizontal="center" vertical="center"/>
    </xf>
    <xf numFmtId="1" fontId="101" fillId="9" borderId="11" xfId="6" applyNumberFormat="1" applyFont="1" applyFill="1" applyBorder="1" applyAlignment="1">
      <alignment horizontal="center" vertical="center"/>
    </xf>
    <xf numFmtId="172" fontId="102" fillId="9" borderId="11" xfId="6" applyNumberFormat="1" applyFont="1" applyFill="1" applyBorder="1" applyAlignment="1">
      <alignment horizontal="center" vertical="center"/>
    </xf>
    <xf numFmtId="1" fontId="102" fillId="9" borderId="11" xfId="6" applyNumberFormat="1" applyFont="1" applyFill="1" applyBorder="1" applyAlignment="1">
      <alignment horizontal="center" vertical="center"/>
    </xf>
    <xf numFmtId="172" fontId="42" fillId="9" borderId="11" xfId="6" applyNumberFormat="1" applyFont="1" applyFill="1" applyBorder="1" applyAlignment="1">
      <alignment horizontal="center" vertical="center"/>
    </xf>
    <xf numFmtId="0" fontId="73" fillId="9" borderId="0" xfId="6" applyFill="1" applyBorder="1" applyAlignment="1">
      <alignment vertical="top"/>
    </xf>
    <xf numFmtId="0" fontId="42" fillId="9" borderId="11" xfId="6" applyFont="1" applyFill="1" applyBorder="1" applyAlignment="1">
      <alignment horizontal="left" vertical="center" wrapText="1"/>
    </xf>
    <xf numFmtId="0" fontId="93" fillId="9" borderId="11" xfId="6" applyFont="1" applyFill="1" applyBorder="1" applyAlignment="1">
      <alignment vertical="center" wrapText="1"/>
    </xf>
    <xf numFmtId="0" fontId="88" fillId="0" borderId="11" xfId="1" applyFont="1" applyFill="1" applyBorder="1" applyAlignment="1">
      <alignment horizontal="center" vertical="center"/>
    </xf>
    <xf numFmtId="0" fontId="94" fillId="9" borderId="11" xfId="6" applyFont="1" applyFill="1" applyBorder="1" applyAlignment="1">
      <alignment horizontal="center" vertical="center"/>
    </xf>
    <xf numFmtId="0" fontId="103" fillId="0" borderId="0" xfId="1" applyFont="1" applyFill="1" applyAlignment="1">
      <alignment vertical="center"/>
    </xf>
    <xf numFmtId="0" fontId="59" fillId="0" borderId="4" xfId="1" applyFont="1" applyFill="1" applyBorder="1" applyAlignment="1">
      <alignment vertical="top"/>
    </xf>
    <xf numFmtId="0" fontId="59" fillId="0" borderId="0" xfId="1" applyFont="1" applyFill="1" applyBorder="1" applyAlignment="1">
      <alignment vertical="top"/>
    </xf>
    <xf numFmtId="0" fontId="104" fillId="0" borderId="0" xfId="1" applyFont="1" applyFill="1" applyBorder="1" applyAlignment="1">
      <alignment vertical="top"/>
    </xf>
    <xf numFmtId="0" fontId="60" fillId="8" borderId="19" xfId="1" applyFont="1" applyFill="1" applyBorder="1" applyAlignment="1">
      <alignment horizontal="center" vertical="center" wrapText="1"/>
    </xf>
    <xf numFmtId="0" fontId="105" fillId="0" borderId="0" xfId="1" applyFont="1" applyFill="1" applyBorder="1" applyAlignment="1">
      <alignment vertical="top"/>
    </xf>
    <xf numFmtId="0" fontId="106" fillId="0" borderId="0" xfId="1" applyFont="1" applyFill="1" applyBorder="1" applyAlignment="1">
      <alignment vertical="top"/>
    </xf>
    <xf numFmtId="0" fontId="59" fillId="0" borderId="0" xfId="1" applyFont="1" applyFill="1" applyBorder="1" applyAlignment="1">
      <alignment vertical="center"/>
    </xf>
    <xf numFmtId="0" fontId="103" fillId="0" borderId="0" xfId="1" applyFont="1" applyFill="1" applyBorder="1" applyAlignment="1">
      <alignment vertical="center"/>
    </xf>
    <xf numFmtId="0" fontId="42" fillId="8" borderId="1" xfId="1" applyFont="1" applyFill="1" applyBorder="1" applyAlignment="1">
      <alignment horizontal="center" vertical="center" wrapText="1"/>
    </xf>
    <xf numFmtId="171" fontId="42" fillId="8" borderId="11" xfId="1" applyNumberFormat="1" applyFont="1" applyFill="1" applyBorder="1" applyAlignment="1">
      <alignment horizontal="center" vertical="center"/>
    </xf>
    <xf numFmtId="0" fontId="42" fillId="8" borderId="19" xfId="1" applyFont="1" applyFill="1" applyBorder="1" applyAlignment="1">
      <alignment horizontal="center" vertical="center" wrapText="1"/>
    </xf>
    <xf numFmtId="0" fontId="42" fillId="0" borderId="11" xfId="1" applyFont="1" applyBorder="1" applyAlignment="1">
      <alignment vertical="center" wrapText="1"/>
    </xf>
    <xf numFmtId="49" fontId="42" fillId="8" borderId="11" xfId="1" applyNumberFormat="1" applyFont="1" applyFill="1" applyBorder="1" applyAlignment="1">
      <alignment horizontal="center" vertical="center"/>
    </xf>
    <xf numFmtId="172" fontId="42" fillId="8" borderId="11" xfId="1" applyNumberFormat="1" applyFont="1" applyFill="1" applyBorder="1" applyAlignment="1">
      <alignment horizontal="center" vertical="center"/>
    </xf>
    <xf numFmtId="0" fontId="42" fillId="8" borderId="11" xfId="1" applyFont="1" applyFill="1" applyBorder="1" applyAlignment="1">
      <alignment horizontal="center" vertical="center"/>
    </xf>
    <xf numFmtId="0" fontId="42" fillId="8" borderId="11" xfId="1" applyFont="1" applyFill="1" applyBorder="1" applyAlignment="1">
      <alignment vertical="center" wrapText="1"/>
    </xf>
    <xf numFmtId="0" fontId="42" fillId="8" borderId="11" xfId="1" applyFont="1" applyFill="1" applyBorder="1" applyAlignment="1">
      <alignment horizontal="center" vertical="center" wrapText="1"/>
    </xf>
    <xf numFmtId="49" fontId="107" fillId="8" borderId="11" xfId="1" applyNumberFormat="1" applyFont="1" applyFill="1" applyBorder="1" applyAlignment="1">
      <alignment horizontal="center" vertical="center"/>
    </xf>
    <xf numFmtId="49" fontId="42" fillId="9" borderId="11" xfId="1" applyNumberFormat="1" applyFont="1" applyFill="1" applyBorder="1" applyAlignment="1">
      <alignment horizontal="center" vertical="center"/>
    </xf>
    <xf numFmtId="49" fontId="108" fillId="8" borderId="11" xfId="0" applyNumberFormat="1" applyFont="1" applyFill="1" applyBorder="1" applyAlignment="1">
      <alignment horizontal="center" vertical="center"/>
    </xf>
    <xf numFmtId="2" fontId="1" fillId="0" borderId="11" xfId="3" applyNumberFormat="1" applyFont="1" applyBorder="1" applyAlignment="1">
      <alignment vertical="center"/>
    </xf>
    <xf numFmtId="0" fontId="5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" fontId="64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1" fontId="20" fillId="0" borderId="3" xfId="0" applyNumberFormat="1" applyFont="1" applyFill="1" applyBorder="1" applyAlignment="1">
      <alignment horizontal="left" vertical="center"/>
    </xf>
    <xf numFmtId="1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/>
    <xf numFmtId="0" fontId="3" fillId="0" borderId="6" xfId="0" applyFont="1" applyFill="1" applyBorder="1" applyAlignment="1"/>
    <xf numFmtId="0" fontId="20" fillId="0" borderId="3" xfId="0" applyFont="1" applyFill="1" applyBorder="1" applyAlignment="1">
      <alignment horizontal="left" vertical="center"/>
    </xf>
    <xf numFmtId="1" fontId="20" fillId="0" borderId="3" xfId="0" quotePrefix="1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65" fillId="0" borderId="3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left" vertical="center"/>
    </xf>
    <xf numFmtId="1" fontId="15" fillId="0" borderId="11" xfId="0" applyNumberFormat="1" applyFont="1" applyFill="1" applyBorder="1" applyAlignment="1">
      <alignment horizontal="center" vertical="center" wrapText="1"/>
    </xf>
    <xf numFmtId="1" fontId="110" fillId="0" borderId="11" xfId="0" applyNumberFormat="1" applyFont="1" applyFill="1" applyBorder="1" applyAlignment="1">
      <alignment horizontal="center" vertical="center" wrapText="1"/>
    </xf>
    <xf numFmtId="2" fontId="111" fillId="0" borderId="11" xfId="0" applyNumberFormat="1" applyFont="1" applyFill="1" applyBorder="1" applyAlignment="1">
      <alignment horizontal="center" vertical="center"/>
    </xf>
    <xf numFmtId="2" fontId="112" fillId="0" borderId="11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2" fontId="20" fillId="0" borderId="11" xfId="0" applyNumberFormat="1" applyFont="1" applyFill="1" applyBorder="1" applyAlignment="1">
      <alignment horizontal="center" vertical="center"/>
    </xf>
    <xf numFmtId="0" fontId="66" fillId="0" borderId="11" xfId="0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5" fontId="15" fillId="0" borderId="11" xfId="0" applyNumberFormat="1" applyFont="1" applyFill="1" applyBorder="1" applyAlignment="1">
      <alignment horizontal="center" vertical="center"/>
    </xf>
    <xf numFmtId="1" fontId="15" fillId="0" borderId="1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" fontId="64" fillId="0" borderId="11" xfId="0" applyNumberFormat="1" applyFont="1" applyFill="1" applyBorder="1" applyAlignment="1">
      <alignment horizontal="left" vertical="center"/>
    </xf>
    <xf numFmtId="0" fontId="20" fillId="13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1" fontId="20" fillId="0" borderId="11" xfId="0" applyNumberFormat="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/>
    </xf>
    <xf numFmtId="0" fontId="20" fillId="14" borderId="11" xfId="0" applyFont="1" applyFill="1" applyBorder="1" applyAlignment="1">
      <alignment horizontal="center" vertical="center"/>
    </xf>
    <xf numFmtId="0" fontId="113" fillId="0" borderId="0" xfId="0" applyFont="1" applyFill="1" applyBorder="1" applyAlignment="1">
      <alignment wrapText="1"/>
    </xf>
    <xf numFmtId="0" fontId="15" fillId="14" borderId="11" xfId="0" applyFont="1" applyFill="1" applyBorder="1" applyAlignment="1">
      <alignment horizontal="left" vertical="center"/>
    </xf>
    <xf numFmtId="0" fontId="15" fillId="14" borderId="11" xfId="0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left" vertical="center" wrapText="1"/>
    </xf>
    <xf numFmtId="1" fontId="15" fillId="0" borderId="11" xfId="0" applyNumberFormat="1" applyFont="1" applyFill="1" applyBorder="1" applyAlignment="1">
      <alignment horizontal="left" vertical="center" wrapText="1"/>
    </xf>
    <xf numFmtId="1" fontId="64" fillId="0" borderId="11" xfId="0" applyNumberFormat="1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wrapText="1"/>
    </xf>
    <xf numFmtId="0" fontId="67" fillId="0" borderId="9" xfId="0" applyFont="1" applyFill="1" applyBorder="1" applyAlignment="1">
      <alignment vertical="center" wrapText="1"/>
    </xf>
    <xf numFmtId="2" fontId="20" fillId="0" borderId="14" xfId="0" applyNumberFormat="1" applyFont="1" applyFill="1" applyBorder="1" applyAlignment="1">
      <alignment horizontal="center" vertical="center"/>
    </xf>
    <xf numFmtId="2" fontId="20" fillId="0" borderId="14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/>
    </xf>
    <xf numFmtId="0" fontId="11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165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/>
    </xf>
    <xf numFmtId="0" fontId="20" fillId="15" borderId="11" xfId="0" applyFont="1" applyFill="1" applyBorder="1" applyAlignment="1">
      <alignment horizontal="center" vertical="center"/>
    </xf>
    <xf numFmtId="164" fontId="20" fillId="15" borderId="11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1" fontId="20" fillId="0" borderId="11" xfId="0" quotePrefix="1" applyNumberFormat="1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1" fontId="65" fillId="0" borderId="1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2" fontId="15" fillId="0" borderId="11" xfId="0" applyNumberFormat="1" applyFont="1" applyFill="1" applyBorder="1" applyAlignment="1">
      <alignment horizontal="center" vertical="center" wrapText="1"/>
    </xf>
    <xf numFmtId="166" fontId="15" fillId="0" borderId="11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1" fontId="115" fillId="0" borderId="11" xfId="0" applyNumberFormat="1" applyFont="1" applyFill="1" applyBorder="1" applyAlignment="1">
      <alignment horizontal="center" vertical="center" wrapText="1"/>
    </xf>
    <xf numFmtId="2" fontId="110" fillId="0" borderId="11" xfId="0" applyNumberFormat="1" applyFont="1" applyFill="1" applyBorder="1" applyAlignment="1">
      <alignment horizontal="center" vertical="center" wrapText="1"/>
    </xf>
    <xf numFmtId="2" fontId="66" fillId="0" borderId="11" xfId="0" applyNumberFormat="1" applyFont="1" applyFill="1" applyBorder="1" applyAlignment="1">
      <alignment horizontal="center" vertical="center" wrapText="1"/>
    </xf>
    <xf numFmtId="1" fontId="66" fillId="0" borderId="11" xfId="0" applyNumberFormat="1" applyFont="1" applyFill="1" applyBorder="1" applyAlignment="1">
      <alignment horizontal="center" vertical="center" wrapText="1"/>
    </xf>
    <xf numFmtId="0" fontId="115" fillId="0" borderId="11" xfId="0" applyFont="1" applyFill="1" applyBorder="1" applyAlignment="1">
      <alignment horizontal="center" vertical="center" wrapText="1"/>
    </xf>
    <xf numFmtId="0" fontId="110" fillId="0" borderId="11" xfId="0" applyFont="1" applyFill="1" applyBorder="1" applyAlignment="1">
      <alignment horizontal="center" vertical="center" wrapText="1"/>
    </xf>
    <xf numFmtId="2" fontId="15" fillId="16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5" fillId="0" borderId="11" xfId="0" applyFont="1" applyFill="1" applyBorder="1" applyAlignment="1">
      <alignment wrapText="1"/>
    </xf>
    <xf numFmtId="0" fontId="20" fillId="0" borderId="11" xfId="0" applyFont="1" applyFill="1" applyBorder="1" applyAlignment="1">
      <alignment horizontal="left" vertical="center"/>
    </xf>
    <xf numFmtId="2" fontId="115" fillId="0" borderId="11" xfId="0" applyNumberFormat="1" applyFont="1" applyFill="1" applyBorder="1" applyAlignment="1">
      <alignment horizontal="center" vertical="center" wrapText="1"/>
    </xf>
    <xf numFmtId="2" fontId="65" fillId="0" borderId="11" xfId="0" applyNumberFormat="1" applyFont="1" applyFill="1" applyBorder="1" applyAlignment="1">
      <alignment horizontal="center" vertical="center" wrapText="1"/>
    </xf>
    <xf numFmtId="0" fontId="116" fillId="0" borderId="11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/>
    <xf numFmtId="0" fontId="20" fillId="0" borderId="20" xfId="0" applyFont="1" applyFill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left" vertical="center"/>
    </xf>
    <xf numFmtId="2" fontId="20" fillId="0" borderId="13" xfId="0" applyNumberFormat="1" applyFont="1" applyFill="1" applyBorder="1" applyAlignment="1">
      <alignment horizontal="center" vertical="center" wrapText="1"/>
    </xf>
    <xf numFmtId="2" fontId="20" fillId="0" borderId="7" xfId="0" applyNumberFormat="1" applyFont="1" applyFill="1" applyBorder="1" applyAlignment="1">
      <alignment horizontal="center" vertical="center"/>
    </xf>
    <xf numFmtId="2" fontId="20" fillId="0" borderId="13" xfId="0" applyNumberFormat="1" applyFont="1" applyFill="1" applyBorder="1" applyAlignment="1">
      <alignment horizontal="center" vertical="center"/>
    </xf>
    <xf numFmtId="170" fontId="20" fillId="0" borderId="1" xfId="0" applyNumberFormat="1" applyFont="1" applyFill="1" applyBorder="1" applyAlignment="1">
      <alignment horizontal="center" vertical="center"/>
    </xf>
    <xf numFmtId="1" fontId="20" fillId="17" borderId="11" xfId="0" applyNumberFormat="1" applyFont="1" applyFill="1" applyBorder="1" applyAlignment="1">
      <alignment horizontal="center" vertical="center"/>
    </xf>
    <xf numFmtId="164" fontId="20" fillId="17" borderId="1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left" vertical="center"/>
    </xf>
    <xf numFmtId="1" fontId="20" fillId="0" borderId="9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1" fontId="20" fillId="0" borderId="6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 wrapText="1"/>
    </xf>
    <xf numFmtId="1" fontId="68" fillId="0" borderId="11" xfId="0" applyNumberFormat="1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110" fillId="0" borderId="11" xfId="0" applyFont="1" applyFill="1" applyBorder="1" applyAlignment="1">
      <alignment horizontal="left" vertical="center"/>
    </xf>
    <xf numFmtId="2" fontId="110" fillId="0" borderId="11" xfId="0" applyNumberFormat="1" applyFont="1" applyFill="1" applyBorder="1" applyAlignment="1">
      <alignment horizontal="center" vertical="center"/>
    </xf>
    <xf numFmtId="0" fontId="110" fillId="0" borderId="11" xfId="0" applyFont="1" applyFill="1" applyBorder="1" applyAlignment="1">
      <alignment horizontal="center" vertical="center"/>
    </xf>
    <xf numFmtId="1" fontId="110" fillId="0" borderId="11" xfId="0" applyNumberFormat="1" applyFont="1" applyFill="1" applyBorder="1" applyAlignment="1">
      <alignment horizontal="center" vertical="center"/>
    </xf>
    <xf numFmtId="0" fontId="65" fillId="0" borderId="11" xfId="0" applyFont="1" applyFill="1" applyBorder="1" applyAlignment="1">
      <alignment horizontal="center" vertical="center" wrapText="1"/>
    </xf>
    <xf numFmtId="2" fontId="115" fillId="0" borderId="11" xfId="0" applyNumberFormat="1" applyFont="1" applyFill="1" applyBorder="1" applyAlignment="1">
      <alignment horizontal="center" vertical="center"/>
    </xf>
    <xf numFmtId="0" fontId="115" fillId="0" borderId="11" xfId="0" applyFont="1" applyFill="1" applyBorder="1" applyAlignment="1">
      <alignment horizontal="center" vertical="center"/>
    </xf>
    <xf numFmtId="1" fontId="115" fillId="0" borderId="11" xfId="0" applyNumberFormat="1" applyFont="1" applyFill="1" applyBorder="1" applyAlignment="1">
      <alignment horizontal="center" vertical="center"/>
    </xf>
    <xf numFmtId="0" fontId="110" fillId="0" borderId="1" xfId="0" applyFont="1" applyFill="1" applyBorder="1" applyAlignment="1">
      <alignment horizontal="left" vertical="center"/>
    </xf>
    <xf numFmtId="0" fontId="65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2" fontId="115" fillId="0" borderId="1" xfId="0" applyNumberFormat="1" applyFont="1" applyFill="1" applyBorder="1" applyAlignment="1">
      <alignment horizontal="center" vertical="center"/>
    </xf>
    <xf numFmtId="0" fontId="115" fillId="0" borderId="1" xfId="0" applyFont="1" applyFill="1" applyBorder="1" applyAlignment="1">
      <alignment horizontal="center" vertical="center"/>
    </xf>
    <xf numFmtId="1" fontId="115" fillId="0" borderId="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/>
    <xf numFmtId="0" fontId="15" fillId="0" borderId="11" xfId="0" applyFont="1" applyFill="1" applyBorder="1"/>
    <xf numFmtId="0" fontId="110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/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9" fontId="20" fillId="0" borderId="11" xfId="0" applyNumberFormat="1" applyFont="1" applyFill="1" applyBorder="1" applyAlignment="1">
      <alignment horizontal="center" vertical="center"/>
    </xf>
    <xf numFmtId="1" fontId="20" fillId="18" borderId="11" xfId="0" applyNumberFormat="1" applyFont="1" applyFill="1" applyBorder="1" applyAlignment="1">
      <alignment horizontal="center" vertical="center"/>
    </xf>
    <xf numFmtId="165" fontId="20" fillId="18" borderId="1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right" vertical="center"/>
    </xf>
    <xf numFmtId="0" fontId="69" fillId="0" borderId="0" xfId="0" applyFont="1" applyFill="1" applyBorder="1" applyAlignment="1">
      <alignment vertical="center"/>
    </xf>
    <xf numFmtId="2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64" fontId="20" fillId="0" borderId="11" xfId="0" applyNumberFormat="1" applyFont="1" applyFill="1" applyBorder="1" applyAlignment="1">
      <alignment horizontal="center" vertical="center"/>
    </xf>
    <xf numFmtId="164" fontId="69" fillId="0" borderId="0" xfId="0" applyNumberFormat="1" applyFont="1" applyFill="1" applyBorder="1" applyAlignment="1">
      <alignment vertical="center"/>
    </xf>
    <xf numFmtId="164" fontId="20" fillId="19" borderId="11" xfId="0" applyNumberFormat="1" applyFont="1" applyFill="1" applyBorder="1" applyAlignment="1">
      <alignment horizontal="center" vertical="center"/>
    </xf>
    <xf numFmtId="2" fontId="69" fillId="0" borderId="0" xfId="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17" fillId="0" borderId="0" xfId="0" applyFont="1" applyFill="1" applyAlignment="1">
      <alignment horizontal="left" vertical="center"/>
    </xf>
    <xf numFmtId="2" fontId="1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8" fillId="0" borderId="5" xfId="0" applyFont="1" applyFill="1" applyBorder="1" applyAlignment="1">
      <alignment horizontal="center" vertical="center"/>
    </xf>
    <xf numFmtId="0" fontId="118" fillId="0" borderId="15" xfId="0" applyFont="1" applyFill="1" applyBorder="1" applyAlignment="1">
      <alignment horizontal="center" vertical="center"/>
    </xf>
    <xf numFmtId="10" fontId="15" fillId="0" borderId="11" xfId="0" applyNumberFormat="1" applyFont="1" applyFill="1" applyBorder="1" applyAlignment="1">
      <alignment horizontal="center" vertical="center"/>
    </xf>
    <xf numFmtId="2" fontId="15" fillId="0" borderId="11" xfId="4" applyNumberFormat="1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/>
    <xf numFmtId="9" fontId="119" fillId="0" borderId="11" xfId="12" applyFont="1" applyFill="1" applyBorder="1" applyAlignment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57" fillId="0" borderId="11" xfId="0" applyFont="1" applyBorder="1" applyAlignment="1">
      <alignment vertical="center" wrapText="1"/>
    </xf>
    <xf numFmtId="175" fontId="57" fillId="8" borderId="11" xfId="0" applyNumberFormat="1" applyFont="1" applyFill="1" applyBorder="1" applyAlignment="1">
      <alignment horizontal="center" vertical="center"/>
    </xf>
    <xf numFmtId="49" fontId="57" fillId="8" borderId="11" xfId="0" applyNumberFormat="1" applyFont="1" applyFill="1" applyBorder="1" applyAlignment="1">
      <alignment horizontal="center" vertical="center"/>
    </xf>
    <xf numFmtId="172" fontId="57" fillId="8" borderId="11" xfId="0" applyNumberFormat="1" applyFont="1" applyFill="1" applyBorder="1" applyAlignment="1">
      <alignment horizontal="center" vertical="center"/>
    </xf>
    <xf numFmtId="0" fontId="57" fillId="8" borderId="11" xfId="0" applyFont="1" applyFill="1" applyBorder="1" applyAlignment="1">
      <alignment horizontal="center" vertical="center"/>
    </xf>
    <xf numFmtId="0" fontId="57" fillId="8" borderId="11" xfId="0" applyFont="1" applyFill="1" applyBorder="1" applyAlignment="1">
      <alignment vertical="center" wrapText="1"/>
    </xf>
    <xf numFmtId="0" fontId="57" fillId="0" borderId="11" xfId="0" applyFont="1" applyFill="1" applyBorder="1" applyAlignment="1">
      <alignment vertical="center" wrapText="1"/>
    </xf>
    <xf numFmtId="49" fontId="120" fillId="8" borderId="11" xfId="0" applyNumberFormat="1" applyFont="1" applyFill="1" applyBorder="1" applyAlignment="1">
      <alignment horizontal="center" vertical="center"/>
    </xf>
    <xf numFmtId="175" fontId="57" fillId="8" borderId="11" xfId="0" quotePrefix="1" applyNumberFormat="1" applyFont="1" applyFill="1" applyBorder="1" applyAlignment="1">
      <alignment horizontal="center" vertical="center"/>
    </xf>
    <xf numFmtId="171" fontId="57" fillId="8" borderId="11" xfId="0" quotePrefix="1" applyNumberFormat="1" applyFont="1" applyFill="1" applyBorder="1" applyAlignment="1">
      <alignment horizontal="center" vertical="center"/>
    </xf>
    <xf numFmtId="175" fontId="57" fillId="9" borderId="11" xfId="0" applyNumberFormat="1" applyFont="1" applyFill="1" applyBorder="1" applyAlignment="1">
      <alignment horizontal="center" vertical="center"/>
    </xf>
    <xf numFmtId="49" fontId="57" fillId="9" borderId="11" xfId="0" applyNumberFormat="1" applyFont="1" applyFill="1" applyBorder="1" applyAlignment="1">
      <alignment horizontal="center" vertical="center"/>
    </xf>
    <xf numFmtId="0" fontId="57" fillId="0" borderId="11" xfId="0" applyFont="1" applyBorder="1" applyAlignment="1">
      <alignment vertical="center"/>
    </xf>
    <xf numFmtId="175" fontId="57" fillId="0" borderId="11" xfId="0" quotePrefix="1" applyNumberFormat="1" applyFont="1" applyFill="1" applyBorder="1" applyAlignment="1">
      <alignment horizontal="center" vertical="center"/>
    </xf>
    <xf numFmtId="49" fontId="57" fillId="0" borderId="11" xfId="0" applyNumberFormat="1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/>
    </xf>
    <xf numFmtId="175" fontId="57" fillId="9" borderId="11" xfId="0" quotePrefix="1" applyNumberFormat="1" applyFont="1" applyFill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171" fontId="57" fillId="8" borderId="11" xfId="0" applyNumberFormat="1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7" fillId="8" borderId="11" xfId="0" applyFont="1" applyFill="1" applyBorder="1" applyAlignment="1">
      <alignment vertical="center"/>
    </xf>
    <xf numFmtId="0" fontId="57" fillId="0" borderId="11" xfId="0" quotePrefix="1" applyFont="1" applyBorder="1" applyAlignment="1">
      <alignment horizontal="left" vertical="center"/>
    </xf>
    <xf numFmtId="172" fontId="57" fillId="8" borderId="11" xfId="0" applyNumberFormat="1" applyFont="1" applyFill="1" applyBorder="1" applyAlignment="1">
      <alignment horizontal="left" vertical="center" wrapText="1"/>
    </xf>
    <xf numFmtId="20" fontId="57" fillId="8" borderId="11" xfId="0" applyNumberFormat="1" applyFont="1" applyFill="1" applyBorder="1" applyAlignment="1">
      <alignment horizontal="center" vertical="center" wrapText="1"/>
    </xf>
    <xf numFmtId="175" fontId="57" fillId="8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5" fillId="0" borderId="0" xfId="4" applyFont="1" applyFill="1" applyBorder="1" applyAlignment="1">
      <alignment vertical="center"/>
    </xf>
    <xf numFmtId="0" fontId="33" fillId="0" borderId="0" xfId="4" applyFont="1" applyFill="1" applyBorder="1"/>
    <xf numFmtId="0" fontId="33" fillId="0" borderId="0" xfId="4" applyFont="1" applyFill="1" applyBorder="1" applyAlignment="1">
      <alignment vertical="center"/>
    </xf>
    <xf numFmtId="0" fontId="1" fillId="0" borderId="0" xfId="4" applyFont="1" applyFill="1" applyBorder="1"/>
    <xf numFmtId="0" fontId="38" fillId="0" borderId="0" xfId="4" applyFont="1" applyFill="1" applyBorder="1" applyAlignment="1">
      <alignment horizontal="right"/>
    </xf>
    <xf numFmtId="0" fontId="71" fillId="0" borderId="11" xfId="1" applyFont="1" applyFill="1" applyBorder="1" applyAlignment="1">
      <alignment horizontal="center" vertical="center" wrapText="1"/>
    </xf>
    <xf numFmtId="0" fontId="71" fillId="0" borderId="11" xfId="1" applyNumberFormat="1" applyFont="1" applyFill="1" applyBorder="1" applyAlignment="1">
      <alignment horizontal="center" vertical="top" wrapText="1"/>
    </xf>
    <xf numFmtId="0" fontId="57" fillId="0" borderId="11" xfId="1" applyFont="1" applyFill="1" applyBorder="1" applyAlignment="1">
      <alignment horizontal="center" vertical="center" wrapText="1"/>
    </xf>
    <xf numFmtId="0" fontId="57" fillId="8" borderId="11" xfId="1" applyFont="1" applyFill="1" applyBorder="1" applyAlignment="1">
      <alignment horizontal="center" vertical="center" wrapText="1"/>
    </xf>
    <xf numFmtId="175" fontId="57" fillId="8" borderId="11" xfId="1" applyNumberFormat="1" applyFont="1" applyFill="1" applyBorder="1" applyAlignment="1">
      <alignment horizontal="center" vertical="center"/>
    </xf>
    <xf numFmtId="49" fontId="57" fillId="8" borderId="11" xfId="1" applyNumberFormat="1" applyFont="1" applyFill="1" applyBorder="1" applyAlignment="1">
      <alignment horizontal="center" vertical="center"/>
    </xf>
    <xf numFmtId="172" fontId="57" fillId="8" borderId="11" xfId="1" applyNumberFormat="1" applyFont="1" applyFill="1" applyBorder="1" applyAlignment="1">
      <alignment horizontal="center" vertical="center"/>
    </xf>
    <xf numFmtId="0" fontId="57" fillId="8" borderId="11" xfId="1" applyFont="1" applyFill="1" applyBorder="1" applyAlignment="1">
      <alignment horizontal="center" vertical="center"/>
    </xf>
    <xf numFmtId="0" fontId="57" fillId="8" borderId="11" xfId="1" applyFont="1" applyFill="1" applyBorder="1" applyAlignment="1">
      <alignment vertical="center" wrapText="1"/>
    </xf>
    <xf numFmtId="0" fontId="57" fillId="0" borderId="11" xfId="1" applyFont="1" applyBorder="1" applyAlignment="1">
      <alignment vertical="center" wrapText="1"/>
    </xf>
    <xf numFmtId="175" fontId="57" fillId="8" borderId="11" xfId="1" quotePrefix="1" applyNumberFormat="1" applyFont="1" applyFill="1" applyBorder="1" applyAlignment="1">
      <alignment horizontal="center" vertical="center"/>
    </xf>
    <xf numFmtId="0" fontId="73" fillId="0" borderId="0" xfId="1" applyFont="1" applyFill="1" applyBorder="1" applyAlignment="1">
      <alignment horizontal="center" vertical="top"/>
    </xf>
    <xf numFmtId="0" fontId="73" fillId="0" borderId="0" xfId="1" applyFill="1" applyBorder="1" applyAlignment="1">
      <alignment horizontal="center" vertical="top"/>
    </xf>
    <xf numFmtId="0" fontId="73" fillId="0" borderId="0" xfId="1" applyFill="1" applyBorder="1" applyAlignment="1">
      <alignment horizontal="left" vertical="top"/>
    </xf>
    <xf numFmtId="0" fontId="73" fillId="0" borderId="0" xfId="1" applyFill="1" applyBorder="1" applyAlignment="1">
      <alignment vertical="center"/>
    </xf>
    <xf numFmtId="0" fontId="73" fillId="0" borderId="0" xfId="1" applyFont="1" applyFill="1" applyBorder="1" applyAlignment="1">
      <alignment horizontal="center" vertical="center"/>
    </xf>
    <xf numFmtId="0" fontId="73" fillId="0" borderId="0" xfId="1" applyFill="1" applyBorder="1" applyAlignment="1">
      <alignment horizontal="center" vertical="center"/>
    </xf>
    <xf numFmtId="0" fontId="73" fillId="0" borderId="0" xfId="1" applyFill="1" applyBorder="1" applyAlignment="1">
      <alignment horizontal="left" vertical="center"/>
    </xf>
    <xf numFmtId="0" fontId="73" fillId="0" borderId="0" xfId="1" applyFont="1" applyFill="1" applyAlignment="1">
      <alignment horizontal="center" vertical="center"/>
    </xf>
    <xf numFmtId="0" fontId="73" fillId="0" borderId="0" xfId="1" applyFill="1" applyAlignment="1">
      <alignment horizontal="center" vertical="center"/>
    </xf>
    <xf numFmtId="0" fontId="73" fillId="0" borderId="0" xfId="1" applyFill="1" applyAlignment="1">
      <alignment horizontal="left" vertical="center"/>
    </xf>
    <xf numFmtId="0" fontId="71" fillId="0" borderId="11" xfId="6" applyFont="1" applyFill="1" applyBorder="1" applyAlignment="1">
      <alignment horizontal="center" vertical="center" wrapText="1"/>
    </xf>
    <xf numFmtId="165" fontId="71" fillId="8" borderId="11" xfId="6" applyNumberFormat="1" applyFont="1" applyFill="1" applyBorder="1" applyAlignment="1">
      <alignment horizontal="center" vertical="center"/>
    </xf>
    <xf numFmtId="0" fontId="123" fillId="0" borderId="11" xfId="1" applyFont="1" applyFill="1" applyBorder="1" applyAlignment="1">
      <alignment vertical="center"/>
    </xf>
    <xf numFmtId="0" fontId="56" fillId="0" borderId="11" xfId="1" applyFont="1" applyFill="1" applyBorder="1" applyAlignment="1">
      <alignment vertical="top"/>
    </xf>
    <xf numFmtId="176" fontId="109" fillId="12" borderId="0" xfId="1" applyNumberFormat="1" applyFont="1" applyFill="1" applyAlignment="1">
      <alignment vertical="center"/>
    </xf>
    <xf numFmtId="0" fontId="49" fillId="0" borderId="11" xfId="1" applyFont="1" applyFill="1" applyBorder="1" applyAlignment="1">
      <alignment horizontal="center" vertical="center" wrapText="1"/>
    </xf>
    <xf numFmtId="0" fontId="49" fillId="0" borderId="11" xfId="1" applyFont="1" applyFill="1" applyBorder="1" applyAlignment="1">
      <alignment horizontal="center" vertical="top" wrapText="1"/>
    </xf>
    <xf numFmtId="1" fontId="25" fillId="0" borderId="0" xfId="0" applyNumberFormat="1" applyFont="1" applyFill="1" applyBorder="1" applyAlignment="1">
      <alignment horizontal="center"/>
    </xf>
    <xf numFmtId="1" fontId="26" fillId="0" borderId="4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vertical="center"/>
    </xf>
    <xf numFmtId="1" fontId="4" fillId="8" borderId="10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right" vertical="center"/>
    </xf>
    <xf numFmtId="0" fontId="11" fillId="7" borderId="15" xfId="0" applyFont="1" applyFill="1" applyBorder="1" applyAlignment="1">
      <alignment horizontal="right" vertical="center"/>
    </xf>
    <xf numFmtId="0" fontId="11" fillId="7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3" fillId="0" borderId="0" xfId="4" applyFont="1" applyFill="1" applyAlignment="1">
      <alignment horizontal="left" vertical="center" wrapText="1"/>
    </xf>
    <xf numFmtId="1" fontId="28" fillId="0" borderId="0" xfId="4" applyNumberFormat="1" applyFont="1" applyFill="1" applyBorder="1" applyAlignment="1">
      <alignment horizontal="center" vertical="center" wrapText="1"/>
    </xf>
    <xf numFmtId="1" fontId="28" fillId="0" borderId="0" xfId="4" applyNumberFormat="1" applyFont="1" applyFill="1" applyBorder="1" applyAlignment="1">
      <alignment horizontal="center" vertical="center"/>
    </xf>
    <xf numFmtId="1" fontId="28" fillId="0" borderId="0" xfId="4" applyNumberFormat="1" applyFont="1" applyFill="1" applyBorder="1" applyAlignment="1">
      <alignment horizontal="left" vertical="center"/>
    </xf>
    <xf numFmtId="1" fontId="30" fillId="0" borderId="0" xfId="4" applyNumberFormat="1" applyFont="1" applyFill="1" applyBorder="1" applyAlignment="1">
      <alignment horizontal="left" vertical="center" wrapText="1"/>
    </xf>
    <xf numFmtId="1" fontId="28" fillId="0" borderId="0" xfId="4" applyNumberFormat="1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left" vertical="center"/>
    </xf>
    <xf numFmtId="1" fontId="20" fillId="0" borderId="3" xfId="0" applyNumberFormat="1" applyFont="1" applyFill="1" applyBorder="1" applyAlignment="1">
      <alignment horizontal="left" vertical="center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wrapText="1"/>
    </xf>
    <xf numFmtId="1" fontId="80" fillId="0" borderId="1" xfId="0" applyNumberFormat="1" applyFont="1" applyFill="1" applyBorder="1" applyAlignment="1">
      <alignment horizontal="center" vertical="center" wrapText="1"/>
    </xf>
    <xf numFmtId="1" fontId="80" fillId="0" borderId="3" xfId="0" applyNumberFormat="1" applyFont="1" applyFill="1" applyBorder="1" applyAlignment="1">
      <alignment horizontal="center" vertical="center" wrapText="1"/>
    </xf>
    <xf numFmtId="1" fontId="80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0" fillId="0" borderId="7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67" fillId="0" borderId="21" xfId="0" applyFont="1" applyFill="1" applyBorder="1" applyAlignment="1">
      <alignment horizontal="left" vertical="top" wrapText="1"/>
    </xf>
    <xf numFmtId="0" fontId="67" fillId="0" borderId="22" xfId="0" applyFont="1" applyFill="1" applyBorder="1" applyAlignment="1">
      <alignment horizontal="left" vertical="top" wrapText="1"/>
    </xf>
    <xf numFmtId="2" fontId="20" fillId="0" borderId="11" xfId="0" applyNumberFormat="1" applyFont="1" applyFill="1" applyBorder="1" applyAlignment="1">
      <alignment horizontal="center" vertical="center" wrapText="1"/>
    </xf>
    <xf numFmtId="0" fontId="21" fillId="15" borderId="11" xfId="0" applyFont="1" applyFill="1" applyBorder="1" applyAlignment="1">
      <alignment horizontal="center" vertical="center"/>
    </xf>
    <xf numFmtId="0" fontId="118" fillId="0" borderId="13" xfId="0" applyFont="1" applyFill="1" applyBorder="1" applyAlignment="1">
      <alignment horizontal="center" vertical="center"/>
    </xf>
    <xf numFmtId="0" fontId="118" fillId="0" borderId="5" xfId="0" applyFont="1" applyFill="1" applyBorder="1" applyAlignment="1">
      <alignment horizontal="center" vertical="center"/>
    </xf>
    <xf numFmtId="1" fontId="119" fillId="0" borderId="1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121" fillId="0" borderId="23" xfId="0" applyFont="1" applyFill="1" applyBorder="1" applyAlignment="1">
      <alignment horizontal="left" vertical="center" wrapText="1"/>
    </xf>
    <xf numFmtId="0" fontId="121" fillId="0" borderId="24" xfId="0" applyFont="1" applyFill="1" applyBorder="1" applyAlignment="1">
      <alignment horizontal="left" vertical="center" wrapText="1"/>
    </xf>
    <xf numFmtId="0" fontId="121" fillId="0" borderId="1" xfId="0" applyFont="1" applyFill="1" applyBorder="1" applyAlignment="1">
      <alignment horizontal="left" vertical="center" wrapText="1"/>
    </xf>
    <xf numFmtId="0" fontId="121" fillId="0" borderId="3" xfId="0" applyFont="1" applyFill="1" applyBorder="1" applyAlignment="1">
      <alignment horizontal="left" vertical="center" wrapText="1"/>
    </xf>
    <xf numFmtId="0" fontId="121" fillId="0" borderId="7" xfId="0" applyFont="1" applyFill="1" applyBorder="1" applyAlignment="1">
      <alignment horizontal="left" vertical="center" wrapText="1"/>
    </xf>
    <xf numFmtId="165" fontId="20" fillId="0" borderId="14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1" fillId="17" borderId="26" xfId="0" applyFont="1" applyFill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20" fillId="0" borderId="15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2" fontId="41" fillId="0" borderId="29" xfId="0" applyNumberFormat="1" applyFont="1" applyFill="1" applyBorder="1" applyAlignment="1">
      <alignment horizontal="center" vertical="center" wrapText="1"/>
    </xf>
    <xf numFmtId="2" fontId="41" fillId="0" borderId="30" xfId="0" applyNumberFormat="1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8" fillId="0" borderId="11" xfId="1" quotePrefix="1" applyFont="1" applyFill="1" applyBorder="1" applyAlignment="1">
      <alignment horizontal="center" vertical="center"/>
    </xf>
    <xf numFmtId="0" fontId="48" fillId="0" borderId="11" xfId="1" applyFont="1" applyFill="1" applyBorder="1" applyAlignment="1">
      <alignment horizontal="center" vertical="center"/>
    </xf>
    <xf numFmtId="0" fontId="49" fillId="0" borderId="11" xfId="1" applyFont="1" applyFill="1" applyBorder="1" applyAlignment="1">
      <alignment horizontal="center" vertical="center" wrapText="1"/>
    </xf>
    <xf numFmtId="1" fontId="41" fillId="0" borderId="14" xfId="6" applyNumberFormat="1" applyFont="1" applyFill="1" applyBorder="1" applyAlignment="1">
      <alignment horizontal="center" vertical="center" wrapText="1"/>
    </xf>
    <xf numFmtId="1" fontId="41" fillId="0" borderId="15" xfId="6" applyNumberFormat="1" applyFont="1" applyFill="1" applyBorder="1" applyAlignment="1">
      <alignment horizontal="center" vertical="center" wrapText="1"/>
    </xf>
    <xf numFmtId="1" fontId="41" fillId="0" borderId="12" xfId="6" applyNumberFormat="1" applyFont="1" applyFill="1" applyBorder="1" applyAlignment="1">
      <alignment horizontal="center" vertical="center" wrapText="1"/>
    </xf>
    <xf numFmtId="0" fontId="49" fillId="0" borderId="11" xfId="1" applyFont="1" applyFill="1" applyBorder="1" applyAlignment="1">
      <alignment horizontal="center" vertical="top" wrapText="1"/>
    </xf>
    <xf numFmtId="0" fontId="53" fillId="0" borderId="11" xfId="6" applyNumberFormat="1" applyFont="1" applyFill="1" applyBorder="1" applyAlignment="1">
      <alignment horizontal="center" vertical="center" wrapText="1"/>
    </xf>
    <xf numFmtId="0" fontId="41" fillId="0" borderId="14" xfId="6" applyNumberFormat="1" applyFont="1" applyFill="1" applyBorder="1" applyAlignment="1">
      <alignment horizontal="center" vertical="center" wrapText="1"/>
    </xf>
    <xf numFmtId="0" fontId="41" fillId="0" borderId="15" xfId="6" applyNumberFormat="1" applyFont="1" applyFill="1" applyBorder="1" applyAlignment="1">
      <alignment horizontal="center" vertical="center" wrapText="1"/>
    </xf>
    <xf numFmtId="0" fontId="41" fillId="0" borderId="12" xfId="6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21" fillId="21" borderId="11" xfId="0" applyFont="1" applyFill="1" applyBorder="1" applyAlignment="1">
      <alignment horizontal="center" vertical="center"/>
    </xf>
    <xf numFmtId="0" fontId="118" fillId="0" borderId="14" xfId="0" applyFont="1" applyFill="1" applyBorder="1" applyAlignment="1">
      <alignment horizontal="center" vertical="center"/>
    </xf>
    <xf numFmtId="0" fontId="118" fillId="0" borderId="15" xfId="0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6" fillId="0" borderId="11" xfId="3" applyFont="1" applyBorder="1" applyAlignment="1">
      <alignment horizontal="center" vertical="center"/>
    </xf>
    <xf numFmtId="0" fontId="85" fillId="0" borderId="1" xfId="3" applyFont="1" applyBorder="1" applyAlignment="1">
      <alignment horizontal="center" vertical="center"/>
    </xf>
    <xf numFmtId="0" fontId="85" fillId="0" borderId="7" xfId="3" applyFont="1" applyBorder="1" applyAlignment="1">
      <alignment horizontal="center" vertical="center"/>
    </xf>
    <xf numFmtId="0" fontId="85" fillId="0" borderId="11" xfId="3" applyFont="1" applyBorder="1" applyAlignment="1">
      <alignment horizontal="center" vertical="center" wrapText="1"/>
    </xf>
    <xf numFmtId="0" fontId="85" fillId="0" borderId="1" xfId="3" applyFont="1" applyBorder="1" applyAlignment="1">
      <alignment horizontal="center" vertical="center" wrapText="1"/>
    </xf>
    <xf numFmtId="0" fontId="85" fillId="0" borderId="7" xfId="3" applyFont="1" applyBorder="1" applyAlignment="1">
      <alignment horizontal="center" vertical="center" wrapText="1"/>
    </xf>
    <xf numFmtId="0" fontId="122" fillId="0" borderId="14" xfId="3" applyFont="1" applyBorder="1" applyAlignment="1">
      <alignment horizontal="center"/>
    </xf>
    <xf numFmtId="0" fontId="122" fillId="0" borderId="15" xfId="3" applyFont="1" applyBorder="1" applyAlignment="1">
      <alignment horizontal="center"/>
    </xf>
    <xf numFmtId="0" fontId="122" fillId="0" borderId="12" xfId="3" applyFont="1" applyBorder="1" applyAlignment="1">
      <alignment horizontal="center"/>
    </xf>
    <xf numFmtId="0" fontId="38" fillId="0" borderId="11" xfId="3" applyFont="1" applyBorder="1" applyAlignment="1">
      <alignment horizontal="center" vertical="center" wrapText="1"/>
    </xf>
    <xf numFmtId="0" fontId="38" fillId="0" borderId="11" xfId="3" applyFont="1" applyBorder="1" applyAlignment="1">
      <alignment horizontal="left" vertical="top" wrapText="1"/>
    </xf>
    <xf numFmtId="0" fontId="38" fillId="0" borderId="11" xfId="3" applyFont="1" applyBorder="1" applyAlignment="1">
      <alignment horizontal="center" vertical="center"/>
    </xf>
    <xf numFmtId="0" fontId="38" fillId="0" borderId="11" xfId="3" applyFont="1" applyBorder="1" applyAlignment="1">
      <alignment horizontal="center"/>
    </xf>
    <xf numFmtId="0" fontId="1" fillId="0" borderId="1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38" fillId="0" borderId="11" xfId="3" applyFont="1" applyFill="1" applyBorder="1" applyAlignment="1">
      <alignment horizontal="center"/>
    </xf>
    <xf numFmtId="0" fontId="1" fillId="0" borderId="11" xfId="3" applyBorder="1" applyAlignment="1">
      <alignment horizontal="center"/>
    </xf>
    <xf numFmtId="0" fontId="71" fillId="0" borderId="11" xfId="1" applyNumberFormat="1" applyFont="1" applyFill="1" applyBorder="1" applyAlignment="1">
      <alignment horizontal="center" vertical="top" wrapText="1"/>
    </xf>
    <xf numFmtId="0" fontId="72" fillId="0" borderId="0" xfId="1" applyFont="1" applyFill="1" applyBorder="1" applyAlignment="1">
      <alignment horizontal="right" vertical="center"/>
    </xf>
    <xf numFmtId="0" fontId="72" fillId="0" borderId="0" xfId="1" quotePrefix="1" applyFont="1" applyFill="1" applyBorder="1" applyAlignment="1">
      <alignment horizontal="right" vertical="center"/>
    </xf>
    <xf numFmtId="0" fontId="70" fillId="0" borderId="13" xfId="1" quotePrefix="1" applyFont="1" applyFill="1" applyBorder="1" applyAlignment="1">
      <alignment horizontal="center" vertical="center"/>
    </xf>
    <xf numFmtId="0" fontId="70" fillId="0" borderId="5" xfId="1" quotePrefix="1" applyFont="1" applyFill="1" applyBorder="1" applyAlignment="1">
      <alignment horizontal="center" vertical="center"/>
    </xf>
    <xf numFmtId="0" fontId="71" fillId="0" borderId="11" xfId="1" applyFont="1" applyFill="1" applyBorder="1" applyAlignment="1">
      <alignment horizontal="center" vertical="top" wrapText="1"/>
    </xf>
    <xf numFmtId="0" fontId="71" fillId="0" borderId="11" xfId="1" applyFont="1" applyFill="1" applyBorder="1" applyAlignment="1">
      <alignment horizontal="center" vertical="center" wrapText="1"/>
    </xf>
    <xf numFmtId="0" fontId="71" fillId="0" borderId="11" xfId="6" applyFont="1" applyFill="1" applyBorder="1" applyAlignment="1">
      <alignment horizontal="center" vertical="center" wrapText="1"/>
    </xf>
    <xf numFmtId="0" fontId="49" fillId="0" borderId="12" xfId="1" applyFont="1" applyFill="1" applyBorder="1" applyAlignment="1">
      <alignment horizontal="center" vertical="center" wrapText="1"/>
    </xf>
    <xf numFmtId="0" fontId="93" fillId="0" borderId="12" xfId="6" applyFont="1" applyFill="1" applyBorder="1" applyAlignment="1">
      <alignment vertical="center"/>
    </xf>
    <xf numFmtId="9" fontId="42" fillId="10" borderId="12" xfId="14" applyFont="1" applyFill="1" applyBorder="1" applyAlignment="1">
      <alignment horizontal="center" vertical="center"/>
    </xf>
    <xf numFmtId="9" fontId="42" fillId="0" borderId="12" xfId="13" applyFont="1" applyFill="1" applyBorder="1" applyAlignment="1">
      <alignment horizontal="center" vertical="center"/>
    </xf>
    <xf numFmtId="0" fontId="49" fillId="9" borderId="12" xfId="1" applyFont="1" applyFill="1" applyBorder="1" applyAlignment="1">
      <alignment horizontal="center" vertical="center" wrapText="1"/>
    </xf>
    <xf numFmtId="0" fontId="57" fillId="8" borderId="12" xfId="0" applyFont="1" applyFill="1" applyBorder="1" applyAlignment="1">
      <alignment horizontal="center" vertical="center" wrapText="1"/>
    </xf>
    <xf numFmtId="9" fontId="42" fillId="9" borderId="12" xfId="13" applyFont="1" applyFill="1" applyBorder="1" applyAlignment="1">
      <alignment horizontal="center" vertical="center"/>
    </xf>
    <xf numFmtId="0" fontId="42" fillId="8" borderId="12" xfId="1" applyFont="1" applyFill="1" applyBorder="1" applyAlignment="1">
      <alignment horizontal="center" vertical="center" wrapText="1"/>
    </xf>
    <xf numFmtId="9" fontId="42" fillId="9" borderId="12" xfId="14" applyFont="1" applyFill="1" applyBorder="1" applyAlignment="1">
      <alignment horizontal="center" vertical="center"/>
    </xf>
    <xf numFmtId="0" fontId="50" fillId="9" borderId="12" xfId="1" applyFont="1" applyFill="1" applyBorder="1" applyAlignment="1">
      <alignment horizontal="center" vertical="center" wrapText="1"/>
    </xf>
    <xf numFmtId="0" fontId="42" fillId="10" borderId="12" xfId="14" applyNumberFormat="1" applyFont="1" applyFill="1" applyBorder="1" applyAlignment="1">
      <alignment horizontal="center" vertical="center"/>
    </xf>
    <xf numFmtId="0" fontId="42" fillId="8" borderId="9" xfId="1" applyFont="1" applyFill="1" applyBorder="1" applyAlignment="1">
      <alignment horizontal="center" vertical="center" wrapText="1"/>
    </xf>
    <xf numFmtId="0" fontId="93" fillId="9" borderId="12" xfId="6" applyFont="1" applyFill="1" applyBorder="1" applyAlignment="1">
      <alignment vertical="center"/>
    </xf>
    <xf numFmtId="0" fontId="56" fillId="8" borderId="12" xfId="0" applyFont="1" applyFill="1" applyBorder="1" applyAlignment="1">
      <alignment horizontal="center" vertical="center" wrapText="1"/>
    </xf>
    <xf numFmtId="0" fontId="50" fillId="8" borderId="12" xfId="1" applyFont="1" applyFill="1" applyBorder="1" applyAlignment="1">
      <alignment horizontal="center" vertical="center" wrapText="1"/>
    </xf>
    <xf numFmtId="0" fontId="73" fillId="0" borderId="12" xfId="6" applyFill="1" applyBorder="1" applyAlignment="1">
      <alignment vertical="center"/>
    </xf>
    <xf numFmtId="172" fontId="57" fillId="8" borderId="12" xfId="0" applyNumberFormat="1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42" fillId="8" borderId="15" xfId="1" applyFont="1" applyFill="1" applyBorder="1" applyAlignment="1">
      <alignment horizontal="center" vertical="center" wrapText="1"/>
    </xf>
    <xf numFmtId="172" fontId="57" fillId="8" borderId="12" xfId="0" applyNumberFormat="1" applyFont="1" applyFill="1" applyBorder="1" applyAlignment="1">
      <alignment horizontal="center" vertical="center"/>
    </xf>
    <xf numFmtId="0" fontId="42" fillId="11" borderId="12" xfId="6" applyFont="1" applyFill="1" applyBorder="1" applyAlignment="1">
      <alignment horizontal="left" vertical="center"/>
    </xf>
    <xf numFmtId="0" fontId="42" fillId="0" borderId="12" xfId="6" applyFont="1" applyFill="1" applyBorder="1" applyAlignment="1">
      <alignment horizontal="left" vertical="center"/>
    </xf>
    <xf numFmtId="0" fontId="42" fillId="9" borderId="12" xfId="6" applyFont="1" applyFill="1" applyBorder="1" applyAlignment="1">
      <alignment horizontal="left" vertical="center"/>
    </xf>
    <xf numFmtId="0" fontId="42" fillId="0" borderId="12" xfId="6" applyFont="1" applyFill="1" applyBorder="1" applyAlignment="1">
      <alignment vertical="center" wrapText="1"/>
    </xf>
    <xf numFmtId="0" fontId="42" fillId="9" borderId="12" xfId="6" applyFont="1" applyFill="1" applyBorder="1" applyAlignment="1">
      <alignment vertical="center" wrapText="1"/>
    </xf>
    <xf numFmtId="9" fontId="56" fillId="10" borderId="12" xfId="14" applyFont="1" applyFill="1" applyBorder="1" applyAlignment="1">
      <alignment horizontal="center" vertical="center"/>
    </xf>
    <xf numFmtId="0" fontId="93" fillId="9" borderId="12" xfId="6" applyFont="1" applyFill="1" applyBorder="1" applyAlignment="1">
      <alignment horizontal="center" vertical="center"/>
    </xf>
    <xf numFmtId="0" fontId="41" fillId="12" borderId="12" xfId="6" applyFont="1" applyFill="1" applyBorder="1" applyAlignment="1">
      <alignment horizontal="left" vertical="center"/>
    </xf>
    <xf numFmtId="0" fontId="50" fillId="0" borderId="12" xfId="1" applyFont="1" applyFill="1" applyBorder="1" applyAlignment="1">
      <alignment vertical="center"/>
    </xf>
    <xf numFmtId="172" fontId="61" fillId="8" borderId="11" xfId="1" applyNumberFormat="1" applyFont="1" applyFill="1" applyBorder="1" applyAlignment="1">
      <alignment horizontal="center" vertical="center"/>
    </xf>
    <xf numFmtId="172" fontId="60" fillId="8" borderId="11" xfId="1" applyNumberFormat="1" applyFont="1" applyFill="1" applyBorder="1" applyAlignment="1">
      <alignment horizontal="center" vertical="center"/>
    </xf>
    <xf numFmtId="172" fontId="63" fillId="8" borderId="11" xfId="1" applyNumberFormat="1" applyFont="1" applyFill="1" applyBorder="1" applyAlignment="1">
      <alignment horizontal="center" vertical="center"/>
    </xf>
    <xf numFmtId="172" fontId="62" fillId="8" borderId="11" xfId="1" applyNumberFormat="1" applyFont="1" applyFill="1" applyBorder="1" applyAlignment="1">
      <alignment horizontal="center" vertical="center"/>
    </xf>
    <xf numFmtId="0" fontId="42" fillId="0" borderId="11" xfId="1" applyFont="1" applyFill="1" applyBorder="1" applyAlignment="1">
      <alignment horizontal="center" vertical="center" wrapText="1"/>
    </xf>
    <xf numFmtId="0" fontId="50" fillId="0" borderId="11" xfId="1" applyFont="1" applyFill="1" applyBorder="1" applyAlignment="1">
      <alignment horizontal="center" vertical="center" wrapText="1"/>
    </xf>
    <xf numFmtId="0" fontId="42" fillId="8" borderId="11" xfId="1" applyFont="1" applyFill="1" applyBorder="1" applyAlignment="1">
      <alignment vertical="center"/>
    </xf>
    <xf numFmtId="0" fontId="40" fillId="9" borderId="11" xfId="1" applyFont="1" applyFill="1" applyBorder="1" applyAlignment="1">
      <alignment vertical="center"/>
    </xf>
    <xf numFmtId="0" fontId="40" fillId="9" borderId="11" xfId="1" applyFont="1" applyFill="1" applyBorder="1" applyAlignment="1">
      <alignment horizontal="center" vertical="center"/>
    </xf>
    <xf numFmtId="1" fontId="40" fillId="9" borderId="11" xfId="1" applyNumberFormat="1" applyFont="1" applyFill="1" applyBorder="1" applyAlignment="1">
      <alignment vertical="center"/>
    </xf>
    <xf numFmtId="0" fontId="93" fillId="0" borderId="11" xfId="6" applyFont="1" applyFill="1" applyBorder="1" applyAlignment="1">
      <alignment horizontal="center" vertical="center"/>
    </xf>
    <xf numFmtId="0" fontId="52" fillId="0" borderId="11" xfId="1" applyFont="1" applyFill="1" applyBorder="1" applyAlignment="1">
      <alignment horizontal="left" vertical="center" wrapText="1"/>
    </xf>
  </cellXfs>
  <cellStyles count="16">
    <cellStyle name="Normal" xfId="0" builtinId="0"/>
    <cellStyle name="Normal 114" xfId="1"/>
    <cellStyle name="Normal 115" xfId="2"/>
    <cellStyle name="Normal 2" xfId="3"/>
    <cellStyle name="Normal 2 2" xfId="4"/>
    <cellStyle name="Normal 2_April-13 - Certificate" xfId="5"/>
    <cellStyle name="Normal 3" xfId="6"/>
    <cellStyle name="Normal 3 2" xfId="7"/>
    <cellStyle name="Normal 3_Final April 2013 elementwise availability" xfId="8"/>
    <cellStyle name="Normal 4" xfId="9"/>
    <cellStyle name="Normal_Final April 2013 elementwise availability" xfId="10"/>
    <cellStyle name="Normal_trip cal up to Mar-13" xfId="11"/>
    <cellStyle name="Percent" xfId="12" builtinId="5"/>
    <cellStyle name="Percent 2" xfId="13"/>
    <cellStyle name="Percent 2 2" xfId="14"/>
    <cellStyle name="Percent 3" xfId="1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38100</xdr:rowOff>
    </xdr:from>
    <xdr:to>
      <xdr:col>1</xdr:col>
      <xdr:colOff>866775</xdr:colOff>
      <xdr:row>0</xdr:row>
      <xdr:rowOff>1266825</xdr:rowOff>
    </xdr:to>
    <xdr:pic>
      <xdr:nvPicPr>
        <xdr:cNvPr id="291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8100"/>
          <a:ext cx="7334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952500</xdr:colOff>
      <xdr:row>0</xdr:row>
      <xdr:rowOff>95250</xdr:rowOff>
    </xdr:from>
    <xdr:to>
      <xdr:col>22</xdr:col>
      <xdr:colOff>152400</xdr:colOff>
      <xdr:row>1</xdr:row>
      <xdr:rowOff>0</xdr:rowOff>
    </xdr:to>
    <xdr:pic>
      <xdr:nvPicPr>
        <xdr:cNvPr id="33640" name="Picture 1" descr="POWERGRID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214175" y="95250"/>
          <a:ext cx="619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952500</xdr:colOff>
      <xdr:row>1</xdr:row>
      <xdr:rowOff>95250</xdr:rowOff>
    </xdr:from>
    <xdr:to>
      <xdr:col>14</xdr:col>
      <xdr:colOff>152400</xdr:colOff>
      <xdr:row>2</xdr:row>
      <xdr:rowOff>0</xdr:rowOff>
    </xdr:to>
    <xdr:pic>
      <xdr:nvPicPr>
        <xdr:cNvPr id="47136" name="Picture 1" descr="POWERGRID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031950" y="9715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952500</xdr:colOff>
      <xdr:row>0</xdr:row>
      <xdr:rowOff>95250</xdr:rowOff>
    </xdr:from>
    <xdr:to>
      <xdr:col>14</xdr:col>
      <xdr:colOff>152400</xdr:colOff>
      <xdr:row>1</xdr:row>
      <xdr:rowOff>0</xdr:rowOff>
    </xdr:to>
    <xdr:pic>
      <xdr:nvPicPr>
        <xdr:cNvPr id="47137" name="Picture 1" descr="POWERGRID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031950" y="9525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.24\os\28%20CC\282%20CC%20OS%20Equipment%20Correspondence\2013\3.%20July%20-%20Sept%2013\cerc%20perameter_f\Tripping%20Details\CC%20Format_July'13_trippings%20detai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8%20Reports/183%20Monthly%20O&amp;M%20Reports/2013-2014/7%20October%202013/1%20Oct%202013/Tripping%20Details/CC%20Format_Tripping_Details%20OCTOBER%20-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pping details  JULY"/>
      <sheetName val="List"/>
      <sheetName val="code"/>
      <sheetName val="CC Format JULY'2013"/>
      <sheetName val="CC Format_July'13_trippings det"/>
    </sheetNames>
    <definedNames>
      <definedName name="ALL"/>
      <definedName name="DEEMED"/>
      <definedName name="NTURAL"/>
      <definedName name="OTHERS"/>
      <definedName name="POWERGRID"/>
    </defined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ripping details  JULY"/>
      <sheetName val="List"/>
      <sheetName val="code"/>
      <sheetName val="CC Format  OCT'2013"/>
      <sheetName val="CC Format_Tripping_Details OCTO"/>
    </sheetNames>
    <definedNames>
      <definedName name="ALL"/>
      <definedName name="DEEMED"/>
      <definedName name="NTURAL"/>
      <definedName name="OTHERS"/>
      <definedName name="POWERGRID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321"/>
  <sheetViews>
    <sheetView showGridLines="0" view="pageBreakPreview" zoomScale="70" zoomScaleNormal="62" zoomScaleSheetLayoutView="70" workbookViewId="0">
      <pane ySplit="10" topLeftCell="A65" activePane="bottomLeft" state="frozen"/>
      <selection pane="bottomLeft" activeCell="B77" sqref="B77"/>
    </sheetView>
  </sheetViews>
  <sheetFormatPr defaultRowHeight="18"/>
  <cols>
    <col min="1" max="1" width="6.5703125" style="53" customWidth="1"/>
    <col min="2" max="2" width="55.7109375" style="24" customWidth="1"/>
    <col min="3" max="3" width="14.7109375" style="232" customWidth="1"/>
    <col min="4" max="4" width="15.85546875" style="232" customWidth="1"/>
    <col min="5" max="5" width="19.85546875" style="232" customWidth="1"/>
    <col min="6" max="6" width="17.85546875" style="232" customWidth="1"/>
    <col min="7" max="7" width="19.85546875" style="53" customWidth="1"/>
    <col min="8" max="9" width="21.85546875" style="53" customWidth="1"/>
    <col min="10" max="10" width="18" style="53" bestFit="1" customWidth="1"/>
    <col min="11" max="11" width="16.28515625" style="73" customWidth="1"/>
    <col min="12" max="12" width="25.28515625" style="53" customWidth="1"/>
    <col min="13" max="13" width="20.140625" style="34" customWidth="1"/>
    <col min="14" max="14" width="29.85546875" style="34" customWidth="1"/>
    <col min="15" max="15" width="16" style="35" customWidth="1"/>
    <col min="16" max="16" width="6" style="24" customWidth="1"/>
    <col min="17" max="17" width="20.42578125" style="24" customWidth="1"/>
    <col min="18" max="18" width="17.140625" style="24" customWidth="1"/>
    <col min="19" max="16384" width="9.140625" style="24"/>
  </cols>
  <sheetData>
    <row r="1" spans="1:17" ht="12.75" customHeight="1">
      <c r="A1" s="37"/>
      <c r="B1" s="7"/>
      <c r="C1" s="180"/>
      <c r="D1" s="180"/>
      <c r="E1" s="180"/>
      <c r="F1" s="180"/>
      <c r="G1" s="5"/>
      <c r="H1" s="5"/>
      <c r="I1" s="5"/>
      <c r="J1" s="34"/>
      <c r="K1" s="62"/>
      <c r="L1" s="34"/>
    </row>
    <row r="2" spans="1:17" ht="23.25" customHeight="1">
      <c r="A2" s="889" t="s">
        <v>119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119"/>
    </row>
    <row r="3" spans="1:17" ht="25.5" customHeight="1">
      <c r="A3" s="890" t="s">
        <v>141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</row>
    <row r="4" spans="1:17">
      <c r="A4" s="37"/>
      <c r="B4" s="10"/>
      <c r="C4" s="132"/>
      <c r="D4" s="132"/>
      <c r="E4" s="132"/>
      <c r="F4" s="132"/>
      <c r="G4" s="37"/>
      <c r="H4" s="37"/>
      <c r="I4" s="37"/>
      <c r="J4" s="34"/>
      <c r="K4" s="62"/>
      <c r="L4" s="34"/>
    </row>
    <row r="5" spans="1:17">
      <c r="A5" s="37"/>
      <c r="B5" s="7"/>
      <c r="C5" s="180"/>
      <c r="D5" s="180"/>
      <c r="E5" s="180"/>
      <c r="F5" s="180"/>
      <c r="G5" s="5"/>
      <c r="H5" s="5"/>
      <c r="I5" s="5"/>
      <c r="J5" s="34"/>
      <c r="K5" s="62"/>
      <c r="L5" s="34"/>
    </row>
    <row r="6" spans="1:17" ht="18" customHeight="1">
      <c r="A6" s="93" t="s">
        <v>19</v>
      </c>
      <c r="B6" s="894" t="s">
        <v>30</v>
      </c>
      <c r="C6" s="898" t="s">
        <v>111</v>
      </c>
      <c r="D6" s="899"/>
      <c r="E6" s="898" t="s">
        <v>108</v>
      </c>
      <c r="F6" s="899"/>
      <c r="G6" s="87" t="s">
        <v>17</v>
      </c>
      <c r="H6" s="100" t="s">
        <v>17</v>
      </c>
      <c r="I6" s="79"/>
      <c r="J6" s="87" t="s">
        <v>27</v>
      </c>
      <c r="K6" s="88"/>
      <c r="L6" s="89"/>
      <c r="M6" s="90"/>
      <c r="N6" s="1"/>
      <c r="O6" s="38"/>
      <c r="P6" s="36"/>
    </row>
    <row r="7" spans="1:17">
      <c r="A7" s="94" t="s">
        <v>20</v>
      </c>
      <c r="B7" s="895"/>
      <c r="C7" s="900"/>
      <c r="D7" s="901"/>
      <c r="E7" s="900"/>
      <c r="F7" s="901"/>
      <c r="G7" s="80" t="s">
        <v>18</v>
      </c>
      <c r="H7" s="98" t="s">
        <v>18</v>
      </c>
      <c r="I7" s="39" t="s">
        <v>112</v>
      </c>
      <c r="J7" s="69"/>
      <c r="K7" s="78"/>
      <c r="L7" s="80"/>
      <c r="M7" s="69"/>
      <c r="N7" s="39"/>
      <c r="O7" s="38"/>
      <c r="P7" s="36"/>
    </row>
    <row r="8" spans="1:17">
      <c r="A8" s="94"/>
      <c r="B8" s="22"/>
      <c r="C8" s="181"/>
      <c r="D8" s="182"/>
      <c r="E8" s="181"/>
      <c r="F8" s="181"/>
      <c r="G8" s="80" t="s">
        <v>11</v>
      </c>
      <c r="H8" s="97" t="s">
        <v>109</v>
      </c>
      <c r="I8" s="39" t="s">
        <v>101</v>
      </c>
      <c r="J8" s="80" t="s">
        <v>28</v>
      </c>
      <c r="K8" s="78" t="s">
        <v>99</v>
      </c>
      <c r="L8" s="69" t="s">
        <v>105</v>
      </c>
      <c r="M8" s="69" t="s">
        <v>100</v>
      </c>
      <c r="N8" s="39" t="s">
        <v>113</v>
      </c>
      <c r="O8" s="38"/>
      <c r="P8" s="32"/>
      <c r="Q8" s="12"/>
    </row>
    <row r="9" spans="1:17">
      <c r="A9" s="48"/>
      <c r="B9" s="11"/>
      <c r="C9" s="181" t="s">
        <v>26</v>
      </c>
      <c r="D9" s="182" t="s">
        <v>49</v>
      </c>
      <c r="E9" s="182" t="s">
        <v>26</v>
      </c>
      <c r="F9" s="182" t="s">
        <v>49</v>
      </c>
      <c r="G9" s="80" t="s">
        <v>26</v>
      </c>
      <c r="H9" s="98" t="s">
        <v>110</v>
      </c>
      <c r="I9" s="63" t="s">
        <v>144</v>
      </c>
      <c r="J9" s="69"/>
      <c r="K9" s="78"/>
      <c r="L9" s="69"/>
      <c r="M9" s="69"/>
      <c r="N9" s="3"/>
      <c r="O9" s="38"/>
      <c r="P9" s="36"/>
    </row>
    <row r="10" spans="1:17">
      <c r="A10" s="84"/>
      <c r="B10" s="85"/>
      <c r="C10" s="183"/>
      <c r="D10" s="183"/>
      <c r="E10" s="183"/>
      <c r="F10" s="183"/>
      <c r="G10" s="128"/>
      <c r="H10" s="101" t="s">
        <v>26</v>
      </c>
      <c r="I10" s="81"/>
      <c r="J10" s="92"/>
      <c r="K10" s="91"/>
      <c r="L10" s="92"/>
      <c r="M10" s="92"/>
      <c r="N10" s="15"/>
      <c r="O10" s="38"/>
      <c r="P10" s="36"/>
    </row>
    <row r="11" spans="1:17">
      <c r="A11" s="23"/>
      <c r="B11" s="28"/>
      <c r="C11" s="249"/>
      <c r="D11" s="249"/>
      <c r="E11" s="250"/>
      <c r="F11" s="250"/>
      <c r="G11" s="29"/>
      <c r="H11" s="29"/>
      <c r="I11" s="29"/>
      <c r="J11" s="54"/>
      <c r="K11" s="2"/>
      <c r="L11" s="47"/>
      <c r="M11" s="47"/>
      <c r="N11" s="47"/>
      <c r="O11" s="38"/>
    </row>
    <row r="12" spans="1:17">
      <c r="A12" s="48"/>
      <c r="B12" s="26"/>
      <c r="C12" s="184"/>
      <c r="D12" s="184"/>
      <c r="E12" s="251"/>
      <c r="F12" s="251"/>
      <c r="G12" s="60"/>
      <c r="H12" s="60"/>
      <c r="I12" s="60"/>
      <c r="J12" s="14"/>
      <c r="K12" s="5"/>
      <c r="L12" s="46"/>
      <c r="M12" s="14"/>
      <c r="N12" s="14"/>
      <c r="O12" s="38"/>
    </row>
    <row r="13" spans="1:17">
      <c r="A13" s="48">
        <v>1</v>
      </c>
      <c r="B13" s="26" t="s">
        <v>0</v>
      </c>
      <c r="C13" s="177"/>
      <c r="D13" s="177"/>
      <c r="E13" s="252"/>
      <c r="F13" s="252"/>
      <c r="G13" s="60">
        <f>C13+(D13/60)</f>
        <v>0</v>
      </c>
      <c r="H13" s="60">
        <f>E13+F13/60</f>
        <v>0</v>
      </c>
      <c r="I13" s="60">
        <f>31*24-H13</f>
        <v>744</v>
      </c>
      <c r="J13" s="14">
        <v>79</v>
      </c>
      <c r="K13" s="14">
        <v>2</v>
      </c>
      <c r="L13" s="46">
        <f>G13*J13*K13</f>
        <v>0</v>
      </c>
      <c r="M13" s="14">
        <f>J13*K13</f>
        <v>158</v>
      </c>
      <c r="N13" s="14">
        <f>I13*M13</f>
        <v>117552</v>
      </c>
      <c r="O13" s="38"/>
    </row>
    <row r="14" spans="1:17">
      <c r="A14" s="48"/>
      <c r="B14" s="26"/>
      <c r="C14" s="177"/>
      <c r="D14" s="177"/>
      <c r="E14" s="252"/>
      <c r="F14" s="252"/>
      <c r="G14" s="60"/>
      <c r="H14" s="60"/>
      <c r="I14" s="60"/>
      <c r="J14" s="14"/>
      <c r="K14" s="14"/>
      <c r="L14" s="46"/>
      <c r="M14" s="14"/>
      <c r="N14" s="14"/>
      <c r="O14" s="38"/>
    </row>
    <row r="15" spans="1:17">
      <c r="A15" s="48">
        <v>2</v>
      </c>
      <c r="B15" s="26" t="s">
        <v>1</v>
      </c>
      <c r="C15" s="177"/>
      <c r="D15" s="177"/>
      <c r="E15" s="252"/>
      <c r="F15" s="252"/>
      <c r="G15" s="60">
        <f>C15+(D15/60)</f>
        <v>0</v>
      </c>
      <c r="H15" s="60">
        <f>E15+F15/60</f>
        <v>0</v>
      </c>
      <c r="I15" s="60">
        <f>31*24-H15</f>
        <v>744</v>
      </c>
      <c r="J15" s="14">
        <v>207</v>
      </c>
      <c r="K15" s="14">
        <v>2</v>
      </c>
      <c r="L15" s="46">
        <f>G15*J15*K15</f>
        <v>0</v>
      </c>
      <c r="M15" s="14">
        <f>J15*K15</f>
        <v>414</v>
      </c>
      <c r="N15" s="14">
        <f>I15*M15</f>
        <v>308016</v>
      </c>
      <c r="O15" s="38"/>
    </row>
    <row r="16" spans="1:17">
      <c r="A16" s="48"/>
      <c r="B16" s="26"/>
      <c r="C16" s="177"/>
      <c r="D16" s="177"/>
      <c r="E16" s="252"/>
      <c r="F16" s="252"/>
      <c r="G16" s="60"/>
      <c r="H16" s="60"/>
      <c r="I16" s="60"/>
      <c r="J16" s="14"/>
      <c r="K16" s="14"/>
      <c r="L16" s="46"/>
      <c r="M16" s="14"/>
      <c r="N16" s="14"/>
      <c r="O16" s="38"/>
    </row>
    <row r="17" spans="1:15">
      <c r="A17" s="48">
        <v>3</v>
      </c>
      <c r="B17" s="26" t="s">
        <v>2</v>
      </c>
      <c r="C17" s="177"/>
      <c r="D17" s="177"/>
      <c r="E17" s="252"/>
      <c r="F17" s="252"/>
      <c r="G17" s="60">
        <f>C17+(D17/60)</f>
        <v>0</v>
      </c>
      <c r="H17" s="60">
        <f>E17+F17/60</f>
        <v>0</v>
      </c>
      <c r="I17" s="60">
        <f>31*24-H17</f>
        <v>744</v>
      </c>
      <c r="J17" s="14">
        <v>214</v>
      </c>
      <c r="K17" s="14">
        <v>2</v>
      </c>
      <c r="L17" s="46">
        <f>G17*J17*K17</f>
        <v>0</v>
      </c>
      <c r="M17" s="14">
        <f>J17*K17</f>
        <v>428</v>
      </c>
      <c r="N17" s="14">
        <f>I17*M17</f>
        <v>318432</v>
      </c>
      <c r="O17" s="38"/>
    </row>
    <row r="18" spans="1:15">
      <c r="A18" s="48"/>
      <c r="B18" s="26"/>
      <c r="C18" s="177"/>
      <c r="D18" s="177"/>
      <c r="E18" s="252"/>
      <c r="F18" s="252"/>
      <c r="G18" s="60"/>
      <c r="H18" s="60"/>
      <c r="I18" s="60"/>
      <c r="J18" s="14"/>
      <c r="K18" s="14"/>
      <c r="L18" s="46"/>
      <c r="M18" s="14"/>
      <c r="N18" s="14"/>
      <c r="O18" s="38"/>
    </row>
    <row r="19" spans="1:15">
      <c r="A19" s="48">
        <v>4</v>
      </c>
      <c r="B19" s="26" t="s">
        <v>29</v>
      </c>
      <c r="C19" s="177"/>
      <c r="D19" s="177"/>
      <c r="E19" s="252"/>
      <c r="F19" s="252"/>
      <c r="G19" s="60">
        <f>C19+(D19/60)</f>
        <v>0</v>
      </c>
      <c r="H19" s="60">
        <f>E19+F19/60</f>
        <v>0</v>
      </c>
      <c r="I19" s="60">
        <f>31*24-H19</f>
        <v>744</v>
      </c>
      <c r="J19" s="14">
        <v>289</v>
      </c>
      <c r="K19" s="14">
        <v>2</v>
      </c>
      <c r="L19" s="46">
        <f>G19*J19*K19</f>
        <v>0</v>
      </c>
      <c r="M19" s="14">
        <f>J19*K19</f>
        <v>578</v>
      </c>
      <c r="N19" s="14">
        <f>I19*M19</f>
        <v>430032</v>
      </c>
      <c r="O19" s="38"/>
    </row>
    <row r="20" spans="1:15">
      <c r="A20" s="48"/>
      <c r="B20" s="26"/>
      <c r="C20" s="177"/>
      <c r="D20" s="177"/>
      <c r="E20" s="252"/>
      <c r="F20" s="252"/>
      <c r="G20" s="60"/>
      <c r="H20" s="60"/>
      <c r="I20" s="60"/>
      <c r="J20" s="14"/>
      <c r="K20" s="14"/>
      <c r="L20" s="46"/>
      <c r="M20" s="14"/>
      <c r="N20" s="14"/>
      <c r="O20" s="38"/>
    </row>
    <row r="21" spans="1:15">
      <c r="A21" s="48">
        <v>5</v>
      </c>
      <c r="B21" s="26" t="s">
        <v>52</v>
      </c>
      <c r="C21" s="127">
        <v>8</v>
      </c>
      <c r="D21" s="127">
        <v>38</v>
      </c>
      <c r="E21" s="283"/>
      <c r="F21" s="283"/>
      <c r="G21" s="60">
        <f>C21+(D21/60)</f>
        <v>8.6333333333333329</v>
      </c>
      <c r="H21" s="60">
        <f>E21+F21/60</f>
        <v>0</v>
      </c>
      <c r="I21" s="60">
        <f>31*24-H21</f>
        <v>744</v>
      </c>
      <c r="J21" s="14">
        <v>273</v>
      </c>
      <c r="K21" s="14">
        <v>2</v>
      </c>
      <c r="L21" s="46">
        <f>G21*J21*K21</f>
        <v>4713.8</v>
      </c>
      <c r="M21" s="14">
        <f>J21*K21</f>
        <v>546</v>
      </c>
      <c r="N21" s="14">
        <f>I21*M21</f>
        <v>406224</v>
      </c>
      <c r="O21" s="38"/>
    </row>
    <row r="22" spans="1:15">
      <c r="A22" s="48"/>
      <c r="B22" s="26"/>
      <c r="C22" s="177"/>
      <c r="D22" s="177"/>
      <c r="E22" s="252"/>
      <c r="F22" s="252"/>
      <c r="G22" s="60"/>
      <c r="H22" s="60"/>
      <c r="I22" s="60"/>
      <c r="J22" s="14"/>
      <c r="K22" s="14"/>
      <c r="L22" s="46"/>
      <c r="M22" s="14"/>
      <c r="N22" s="14"/>
      <c r="O22" s="38"/>
    </row>
    <row r="23" spans="1:15">
      <c r="A23" s="48">
        <v>6</v>
      </c>
      <c r="B23" s="26" t="s">
        <v>3</v>
      </c>
      <c r="C23" s="184"/>
      <c r="D23" s="184"/>
      <c r="E23" s="252"/>
      <c r="F23" s="252"/>
      <c r="G23" s="60">
        <f>C23+(D23/60)</f>
        <v>0</v>
      </c>
      <c r="H23" s="60">
        <f>E23+F23/60</f>
        <v>0</v>
      </c>
      <c r="I23" s="60">
        <f>31*24-H23</f>
        <v>744</v>
      </c>
      <c r="J23" s="14">
        <v>360</v>
      </c>
      <c r="K23" s="14">
        <v>2</v>
      </c>
      <c r="L23" s="46">
        <f>G23*J23*K23</f>
        <v>0</v>
      </c>
      <c r="M23" s="14">
        <f>J23*K23</f>
        <v>720</v>
      </c>
      <c r="N23" s="14">
        <f>I23*M23</f>
        <v>535680</v>
      </c>
      <c r="O23" s="38"/>
    </row>
    <row r="24" spans="1:15">
      <c r="A24" s="48"/>
      <c r="B24" s="26"/>
      <c r="C24" s="177"/>
      <c r="D24" s="177"/>
      <c r="E24" s="252"/>
      <c r="F24" s="252"/>
      <c r="G24" s="60"/>
      <c r="H24" s="60"/>
      <c r="I24" s="60"/>
      <c r="J24" s="14"/>
      <c r="K24" s="14"/>
      <c r="L24" s="46"/>
      <c r="M24" s="14"/>
      <c r="N24" s="14"/>
      <c r="O24" s="38"/>
    </row>
    <row r="25" spans="1:15">
      <c r="A25" s="48">
        <v>7</v>
      </c>
      <c r="B25" s="26" t="s">
        <v>4</v>
      </c>
      <c r="C25" s="184"/>
      <c r="D25" s="184"/>
      <c r="E25" s="252"/>
      <c r="F25" s="252"/>
      <c r="G25" s="60">
        <f>C25+(D25/60)</f>
        <v>0</v>
      </c>
      <c r="H25" s="60">
        <f>E25+F25/60</f>
        <v>0</v>
      </c>
      <c r="I25" s="60">
        <f>31*24-H25</f>
        <v>744</v>
      </c>
      <c r="J25" s="14">
        <v>360</v>
      </c>
      <c r="K25" s="14">
        <v>2</v>
      </c>
      <c r="L25" s="46">
        <f>G25*J25*K25</f>
        <v>0</v>
      </c>
      <c r="M25" s="14">
        <f>J25*K25</f>
        <v>720</v>
      </c>
      <c r="N25" s="14">
        <f>I25*M25</f>
        <v>535680</v>
      </c>
      <c r="O25" s="38"/>
    </row>
    <row r="26" spans="1:15">
      <c r="A26" s="49"/>
      <c r="B26" s="26"/>
      <c r="C26" s="177"/>
      <c r="D26" s="177"/>
      <c r="E26" s="252"/>
      <c r="F26" s="252"/>
      <c r="G26" s="60"/>
      <c r="H26" s="60"/>
      <c r="I26" s="60"/>
      <c r="J26" s="14"/>
      <c r="K26" s="14"/>
      <c r="L26" s="46"/>
      <c r="M26" s="14"/>
      <c r="N26" s="14"/>
      <c r="O26" s="38"/>
    </row>
    <row r="27" spans="1:15">
      <c r="A27" s="48">
        <v>8</v>
      </c>
      <c r="B27" s="26" t="s">
        <v>5</v>
      </c>
      <c r="C27" s="127">
        <v>4</v>
      </c>
      <c r="D27" s="127">
        <v>54</v>
      </c>
      <c r="E27" s="252"/>
      <c r="F27" s="252"/>
      <c r="G27" s="60">
        <f>C27+(D27/60)</f>
        <v>4.9000000000000004</v>
      </c>
      <c r="H27" s="60">
        <f>E27+F27/60</f>
        <v>0</v>
      </c>
      <c r="I27" s="60">
        <f>31*24-H27</f>
        <v>744</v>
      </c>
      <c r="J27" s="14">
        <v>232</v>
      </c>
      <c r="K27" s="14">
        <v>2</v>
      </c>
      <c r="L27" s="46">
        <f>G27*J27*K27</f>
        <v>2273.6000000000004</v>
      </c>
      <c r="M27" s="14">
        <f>J27*K27</f>
        <v>464</v>
      </c>
      <c r="N27" s="14">
        <f>I27*M27</f>
        <v>345216</v>
      </c>
      <c r="O27" s="38"/>
    </row>
    <row r="28" spans="1:15">
      <c r="A28" s="49"/>
      <c r="B28" s="26"/>
      <c r="C28" s="177"/>
      <c r="D28" s="177"/>
      <c r="E28" s="252"/>
      <c r="F28" s="252"/>
      <c r="G28" s="60"/>
      <c r="H28" s="60"/>
      <c r="I28" s="60"/>
      <c r="J28" s="14"/>
      <c r="K28" s="14"/>
      <c r="L28" s="46"/>
      <c r="M28" s="14"/>
      <c r="N28" s="14"/>
      <c r="O28" s="38"/>
    </row>
    <row r="29" spans="1:15">
      <c r="A29" s="48">
        <v>9</v>
      </c>
      <c r="B29" s="26" t="s">
        <v>6</v>
      </c>
      <c r="C29" s="127">
        <v>6</v>
      </c>
      <c r="D29" s="127">
        <v>25</v>
      </c>
      <c r="E29" s="252"/>
      <c r="F29" s="252"/>
      <c r="G29" s="60">
        <f>C29+(D29/60)</f>
        <v>6.416666666666667</v>
      </c>
      <c r="H29" s="60">
        <f>E29+F29/60</f>
        <v>0</v>
      </c>
      <c r="I29" s="60">
        <f>31*24-H29</f>
        <v>744</v>
      </c>
      <c r="J29" s="14">
        <v>232</v>
      </c>
      <c r="K29" s="14">
        <v>2</v>
      </c>
      <c r="L29" s="46">
        <f>G29*J29*K29</f>
        <v>2977.3333333333335</v>
      </c>
      <c r="M29" s="14">
        <f>J29*K29</f>
        <v>464</v>
      </c>
      <c r="N29" s="14">
        <f>I29*M29</f>
        <v>345216</v>
      </c>
      <c r="O29" s="38"/>
    </row>
    <row r="30" spans="1:15">
      <c r="A30" s="48"/>
      <c r="B30" s="26"/>
      <c r="C30" s="177"/>
      <c r="D30" s="177"/>
      <c r="E30" s="177"/>
      <c r="F30" s="177"/>
      <c r="G30" s="60"/>
      <c r="H30" s="60"/>
      <c r="I30" s="60"/>
      <c r="J30" s="37"/>
      <c r="K30" s="14"/>
      <c r="L30" s="46"/>
      <c r="M30" s="14"/>
      <c r="N30" s="14"/>
      <c r="O30" s="38"/>
    </row>
    <row r="31" spans="1:15">
      <c r="A31" s="48">
        <v>10</v>
      </c>
      <c r="B31" s="26" t="s">
        <v>150</v>
      </c>
      <c r="C31" s="127">
        <v>0</v>
      </c>
      <c r="D31" s="127">
        <v>0</v>
      </c>
      <c r="E31" s="252"/>
      <c r="F31" s="252"/>
      <c r="G31" s="60">
        <f>C31+(D31/60)</f>
        <v>0</v>
      </c>
      <c r="H31" s="60">
        <f>E31+F31/60</f>
        <v>0</v>
      </c>
      <c r="I31" s="60">
        <f>31*24-H31</f>
        <v>744</v>
      </c>
      <c r="J31" s="14">
        <v>157</v>
      </c>
      <c r="K31" s="14">
        <v>2</v>
      </c>
      <c r="L31" s="46">
        <f>G31*J31*K31</f>
        <v>0</v>
      </c>
      <c r="M31" s="14">
        <f>J31*K31</f>
        <v>314</v>
      </c>
      <c r="N31" s="14">
        <f>I31*M31</f>
        <v>233616</v>
      </c>
      <c r="O31" s="38"/>
    </row>
    <row r="32" spans="1:15">
      <c r="A32" s="48"/>
      <c r="B32" s="8"/>
      <c r="C32" s="177"/>
      <c r="D32" s="177"/>
      <c r="E32" s="252"/>
      <c r="F32" s="252"/>
      <c r="G32" s="60"/>
      <c r="H32" s="60"/>
      <c r="I32" s="60"/>
      <c r="J32" s="14"/>
      <c r="K32" s="14"/>
      <c r="L32" s="46"/>
      <c r="M32" s="14"/>
      <c r="N32" s="14"/>
      <c r="O32" s="38"/>
    </row>
    <row r="33" spans="1:15">
      <c r="A33" s="48">
        <v>11</v>
      </c>
      <c r="B33" s="26" t="s">
        <v>151</v>
      </c>
      <c r="C33" s="177">
        <v>12</v>
      </c>
      <c r="D33" s="177">
        <v>59</v>
      </c>
      <c r="E33" s="252"/>
      <c r="F33" s="252"/>
      <c r="G33" s="60">
        <f>C33+(D33/60)</f>
        <v>12.983333333333333</v>
      </c>
      <c r="H33" s="60">
        <f>E33+F33/60</f>
        <v>0</v>
      </c>
      <c r="I33" s="60">
        <f>31*24-H33</f>
        <v>744</v>
      </c>
      <c r="J33" s="14">
        <v>157</v>
      </c>
      <c r="K33" s="14">
        <v>2</v>
      </c>
      <c r="L33" s="46">
        <f>G33*J33*K33</f>
        <v>4076.7666666666664</v>
      </c>
      <c r="M33" s="14">
        <f>J33*K33</f>
        <v>314</v>
      </c>
      <c r="N33" s="14">
        <f>I33*M33</f>
        <v>233616</v>
      </c>
      <c r="O33" s="38"/>
    </row>
    <row r="34" spans="1:15">
      <c r="A34" s="48"/>
      <c r="B34" s="26"/>
      <c r="C34" s="177"/>
      <c r="D34" s="177"/>
      <c r="E34" s="252"/>
      <c r="F34" s="252"/>
      <c r="G34" s="60"/>
      <c r="H34" s="60"/>
      <c r="I34" s="60"/>
      <c r="J34" s="14"/>
      <c r="K34" s="14"/>
      <c r="L34" s="46"/>
      <c r="M34" s="14"/>
      <c r="N34" s="14"/>
      <c r="O34" s="38"/>
    </row>
    <row r="35" spans="1:15">
      <c r="A35" s="48">
        <v>12</v>
      </c>
      <c r="B35" s="26" t="s">
        <v>7</v>
      </c>
      <c r="C35" s="177"/>
      <c r="D35" s="177"/>
      <c r="E35" s="252"/>
      <c r="F35" s="252"/>
      <c r="G35" s="60">
        <f>C35+(D35/60)</f>
        <v>0</v>
      </c>
      <c r="H35" s="60">
        <f>E35+F35/60</f>
        <v>0</v>
      </c>
      <c r="I35" s="60">
        <f>31*24-H35</f>
        <v>744</v>
      </c>
      <c r="J35" s="14">
        <v>389</v>
      </c>
      <c r="K35" s="14">
        <v>2</v>
      </c>
      <c r="L35" s="46">
        <f>G35*J35*K35</f>
        <v>0</v>
      </c>
      <c r="M35" s="14">
        <f>J35*K35</f>
        <v>778</v>
      </c>
      <c r="N35" s="14">
        <f>I35*M35</f>
        <v>578832</v>
      </c>
      <c r="O35" s="38"/>
    </row>
    <row r="36" spans="1:15">
      <c r="A36" s="48"/>
      <c r="B36" s="26"/>
      <c r="C36" s="177"/>
      <c r="D36" s="177"/>
      <c r="E36" s="252"/>
      <c r="F36" s="252"/>
      <c r="G36" s="60"/>
      <c r="H36" s="60"/>
      <c r="I36" s="60"/>
      <c r="J36" s="14"/>
      <c r="K36" s="14"/>
      <c r="L36" s="46"/>
      <c r="M36" s="14"/>
      <c r="N36" s="14"/>
      <c r="O36" s="38"/>
    </row>
    <row r="37" spans="1:15">
      <c r="A37" s="48">
        <v>13</v>
      </c>
      <c r="B37" s="26" t="s">
        <v>8</v>
      </c>
      <c r="C37" s="177"/>
      <c r="D37" s="177"/>
      <c r="E37" s="252"/>
      <c r="F37" s="252"/>
      <c r="G37" s="60">
        <f>C37+(D37/60)</f>
        <v>0</v>
      </c>
      <c r="H37" s="60">
        <f>E37+F37/60</f>
        <v>0</v>
      </c>
      <c r="I37" s="60">
        <f>31*24-H37</f>
        <v>744</v>
      </c>
      <c r="J37" s="14">
        <v>389</v>
      </c>
      <c r="K37" s="14">
        <v>2</v>
      </c>
      <c r="L37" s="46">
        <f>G37*J37*K37</f>
        <v>0</v>
      </c>
      <c r="M37" s="14">
        <f>J37*K37</f>
        <v>778</v>
      </c>
      <c r="N37" s="14">
        <f>I37*M37</f>
        <v>578832</v>
      </c>
      <c r="O37" s="38"/>
    </row>
    <row r="38" spans="1:15">
      <c r="A38" s="49"/>
      <c r="B38" s="26"/>
      <c r="C38" s="177"/>
      <c r="D38" s="177"/>
      <c r="E38" s="252"/>
      <c r="F38" s="252"/>
      <c r="G38" s="60"/>
      <c r="H38" s="60"/>
      <c r="I38" s="60"/>
      <c r="J38" s="14"/>
      <c r="K38" s="14"/>
      <c r="L38" s="46"/>
      <c r="M38" s="14"/>
      <c r="N38" s="14"/>
      <c r="O38" s="38"/>
    </row>
    <row r="39" spans="1:15">
      <c r="A39" s="49">
        <v>14</v>
      </c>
      <c r="B39" s="26" t="s">
        <v>9</v>
      </c>
      <c r="C39" s="127">
        <v>4</v>
      </c>
      <c r="D39" s="127">
        <v>45</v>
      </c>
      <c r="E39" s="252"/>
      <c r="F39" s="252"/>
      <c r="G39" s="60">
        <f>C39+(D39/60)</f>
        <v>4.75</v>
      </c>
      <c r="H39" s="60">
        <f>E39+F39/60</f>
        <v>0</v>
      </c>
      <c r="I39" s="60">
        <f>31*24-H39</f>
        <v>744</v>
      </c>
      <c r="J39" s="14">
        <v>234</v>
      </c>
      <c r="K39" s="14">
        <v>2</v>
      </c>
      <c r="L39" s="46">
        <f>G39*J39*K39</f>
        <v>2223</v>
      </c>
      <c r="M39" s="14">
        <f>J39*K39</f>
        <v>468</v>
      </c>
      <c r="N39" s="14">
        <f>I39*M39</f>
        <v>348192</v>
      </c>
      <c r="O39" s="38"/>
    </row>
    <row r="40" spans="1:15">
      <c r="A40" s="48"/>
      <c r="B40" s="26"/>
      <c r="C40" s="177"/>
      <c r="D40" s="177"/>
      <c r="E40" s="252"/>
      <c r="F40" s="252"/>
      <c r="G40" s="60"/>
      <c r="H40" s="60"/>
      <c r="I40" s="60"/>
      <c r="J40" s="14"/>
      <c r="K40" s="14"/>
      <c r="L40" s="46"/>
      <c r="M40" s="14"/>
      <c r="N40" s="14"/>
      <c r="O40" s="38"/>
    </row>
    <row r="41" spans="1:15">
      <c r="A41" s="48">
        <v>15</v>
      </c>
      <c r="B41" s="26" t="s">
        <v>10</v>
      </c>
      <c r="C41" s="127">
        <v>5</v>
      </c>
      <c r="D41" s="127">
        <v>52</v>
      </c>
      <c r="E41" s="252"/>
      <c r="F41" s="252"/>
      <c r="G41" s="60">
        <f>C41+(D41/60)</f>
        <v>5.8666666666666671</v>
      </c>
      <c r="H41" s="60">
        <f>E41+F41/60</f>
        <v>0</v>
      </c>
      <c r="I41" s="60">
        <f>31*24-H41</f>
        <v>744</v>
      </c>
      <c r="J41" s="14">
        <v>234</v>
      </c>
      <c r="K41" s="14">
        <v>2</v>
      </c>
      <c r="L41" s="46">
        <f>G41*J41*K41</f>
        <v>2745.6000000000004</v>
      </c>
      <c r="M41" s="14">
        <f>J41*K41</f>
        <v>468</v>
      </c>
      <c r="N41" s="14">
        <f>I41*M41</f>
        <v>348192</v>
      </c>
      <c r="O41" s="38"/>
    </row>
    <row r="42" spans="1:15">
      <c r="A42" s="48"/>
      <c r="B42" s="27"/>
      <c r="C42" s="177"/>
      <c r="D42" s="177"/>
      <c r="E42" s="252"/>
      <c r="F42" s="252"/>
      <c r="G42" s="60"/>
      <c r="H42" s="60"/>
      <c r="I42" s="60"/>
      <c r="J42" s="14"/>
      <c r="K42" s="14"/>
      <c r="L42" s="46"/>
      <c r="M42" s="14"/>
      <c r="N42" s="14"/>
      <c r="O42" s="38"/>
    </row>
    <row r="43" spans="1:15">
      <c r="A43" s="48">
        <v>16</v>
      </c>
      <c r="B43" s="26" t="s">
        <v>53</v>
      </c>
      <c r="C43" s="177"/>
      <c r="D43" s="177"/>
      <c r="E43" s="252"/>
      <c r="F43" s="252"/>
      <c r="G43" s="60">
        <f>C43+(D43/60)</f>
        <v>0</v>
      </c>
      <c r="H43" s="60">
        <f>E43+F43/60</f>
        <v>0</v>
      </c>
      <c r="I43" s="60">
        <f>31*24-H43</f>
        <v>744</v>
      </c>
      <c r="J43" s="14">
        <v>196.64</v>
      </c>
      <c r="K43" s="14">
        <v>2</v>
      </c>
      <c r="L43" s="46">
        <f>G43*J43*K43</f>
        <v>0</v>
      </c>
      <c r="M43" s="14">
        <f>J43*K43</f>
        <v>393.28</v>
      </c>
      <c r="N43" s="14">
        <f>I43*M43</f>
        <v>292600.32000000001</v>
      </c>
      <c r="O43" s="38"/>
    </row>
    <row r="44" spans="1:15">
      <c r="A44" s="48"/>
      <c r="B44" s="26"/>
      <c r="C44" s="177"/>
      <c r="D44" s="177"/>
      <c r="E44" s="252"/>
      <c r="F44" s="252"/>
      <c r="G44" s="60"/>
      <c r="H44" s="60"/>
      <c r="I44" s="60"/>
      <c r="J44" s="14"/>
      <c r="K44" s="14"/>
      <c r="L44" s="46"/>
      <c r="M44" s="14"/>
      <c r="N44" s="14"/>
      <c r="O44" s="38"/>
    </row>
    <row r="45" spans="1:15">
      <c r="A45" s="48">
        <v>17</v>
      </c>
      <c r="B45" s="26" t="s">
        <v>54</v>
      </c>
      <c r="C45" s="177"/>
      <c r="D45" s="177"/>
      <c r="E45" s="252"/>
      <c r="F45" s="252"/>
      <c r="G45" s="60">
        <f>C45+(D45/60)</f>
        <v>0</v>
      </c>
      <c r="H45" s="60">
        <f>E45+F45/60</f>
        <v>0</v>
      </c>
      <c r="I45" s="60">
        <f>31*24-H45</f>
        <v>744</v>
      </c>
      <c r="J45" s="14">
        <v>196.64</v>
      </c>
      <c r="K45" s="14">
        <v>2</v>
      </c>
      <c r="L45" s="46">
        <f>G45*J45*K45</f>
        <v>0</v>
      </c>
      <c r="M45" s="14">
        <f>J45*K45</f>
        <v>393.28</v>
      </c>
      <c r="N45" s="14">
        <f>I45*M45</f>
        <v>292600.32000000001</v>
      </c>
      <c r="O45" s="38"/>
    </row>
    <row r="46" spans="1:15">
      <c r="A46" s="48"/>
      <c r="B46" s="26"/>
      <c r="C46" s="177"/>
      <c r="D46" s="177"/>
      <c r="E46" s="252"/>
      <c r="F46" s="252"/>
      <c r="G46" s="60"/>
      <c r="H46" s="60"/>
      <c r="I46" s="60"/>
      <c r="J46" s="14"/>
      <c r="K46" s="14"/>
      <c r="L46" s="46"/>
      <c r="M46" s="14"/>
      <c r="N46" s="14"/>
      <c r="O46" s="38"/>
    </row>
    <row r="47" spans="1:15">
      <c r="A47" s="48">
        <v>18</v>
      </c>
      <c r="B47" s="26" t="s">
        <v>55</v>
      </c>
      <c r="C47" s="177"/>
      <c r="D47" s="177"/>
      <c r="E47" s="252"/>
      <c r="F47" s="252"/>
      <c r="G47" s="61">
        <f>C47+(D47/60)</f>
        <v>0</v>
      </c>
      <c r="H47" s="60">
        <f>E47+F47/60</f>
        <v>0</v>
      </c>
      <c r="I47" s="60">
        <f>31*24-H47</f>
        <v>744</v>
      </c>
      <c r="J47" s="14">
        <v>261.77999999999997</v>
      </c>
      <c r="K47" s="14">
        <v>2</v>
      </c>
      <c r="L47" s="46">
        <f>G47*J47*K47</f>
        <v>0</v>
      </c>
      <c r="M47" s="14">
        <f>J47*K47</f>
        <v>523.55999999999995</v>
      </c>
      <c r="N47" s="14">
        <f>I47*M47</f>
        <v>389528.63999999996</v>
      </c>
      <c r="O47" s="38"/>
    </row>
    <row r="48" spans="1:15">
      <c r="A48" s="48"/>
      <c r="B48" s="26"/>
      <c r="C48" s="177"/>
      <c r="D48" s="177"/>
      <c r="E48" s="252"/>
      <c r="F48" s="252"/>
      <c r="G48" s="61"/>
      <c r="H48" s="60"/>
      <c r="I48" s="60"/>
      <c r="J48" s="14"/>
      <c r="K48" s="14"/>
      <c r="L48" s="46"/>
      <c r="M48" s="14"/>
      <c r="N48" s="14"/>
      <c r="O48" s="38"/>
    </row>
    <row r="49" spans="1:15">
      <c r="A49" s="49">
        <v>19</v>
      </c>
      <c r="B49" s="26" t="s">
        <v>56</v>
      </c>
      <c r="C49" s="177"/>
      <c r="D49" s="177"/>
      <c r="E49" s="252"/>
      <c r="F49" s="252"/>
      <c r="G49" s="61">
        <f>C49+(D49/60)</f>
        <v>0</v>
      </c>
      <c r="H49" s="60">
        <f>E49+F49/60</f>
        <v>0</v>
      </c>
      <c r="I49" s="60">
        <f>31*24-H49</f>
        <v>744</v>
      </c>
      <c r="J49" s="14">
        <v>261.77999999999997</v>
      </c>
      <c r="K49" s="14">
        <v>2</v>
      </c>
      <c r="L49" s="46">
        <f>G49*J49*K49</f>
        <v>0</v>
      </c>
      <c r="M49" s="14">
        <f>J49*K49</f>
        <v>523.55999999999995</v>
      </c>
      <c r="N49" s="14">
        <f>I49*M49</f>
        <v>389528.63999999996</v>
      </c>
      <c r="O49" s="38"/>
    </row>
    <row r="50" spans="1:15">
      <c r="A50" s="49"/>
      <c r="B50" s="26"/>
      <c r="C50" s="177"/>
      <c r="D50" s="177"/>
      <c r="E50" s="252"/>
      <c r="F50" s="252"/>
      <c r="G50" s="60"/>
      <c r="H50" s="60"/>
      <c r="I50" s="60"/>
      <c r="J50" s="14"/>
      <c r="K50" s="14"/>
      <c r="L50" s="46"/>
      <c r="M50" s="14"/>
      <c r="N50" s="14"/>
      <c r="O50" s="38"/>
    </row>
    <row r="51" spans="1:15" ht="23.25" customHeight="1">
      <c r="A51" s="49">
        <v>20</v>
      </c>
      <c r="B51" s="13" t="s">
        <v>152</v>
      </c>
      <c r="C51" s="280">
        <v>13</v>
      </c>
      <c r="D51" s="127">
        <v>31</v>
      </c>
      <c r="E51" s="127">
        <v>0</v>
      </c>
      <c r="F51" s="127">
        <v>51</v>
      </c>
      <c r="G51" s="46">
        <f>C51+(D51/60)</f>
        <v>13.516666666666667</v>
      </c>
      <c r="H51" s="60">
        <f>E51+F51/60</f>
        <v>0.85</v>
      </c>
      <c r="I51" s="60">
        <f>31*24-H51</f>
        <v>743.15</v>
      </c>
      <c r="J51" s="121">
        <v>57</v>
      </c>
      <c r="K51" s="14">
        <v>2</v>
      </c>
      <c r="L51" s="46">
        <f>G51*J51*K51</f>
        <v>1540.9</v>
      </c>
      <c r="M51" s="14">
        <f>J51*K51</f>
        <v>114</v>
      </c>
      <c r="N51" s="14">
        <f>I51*M51</f>
        <v>84719.099999999991</v>
      </c>
      <c r="O51" s="38"/>
    </row>
    <row r="52" spans="1:15">
      <c r="A52" s="49"/>
      <c r="B52" s="13"/>
      <c r="C52" s="185"/>
      <c r="D52" s="177"/>
      <c r="E52" s="177"/>
      <c r="F52" s="177"/>
      <c r="G52" s="46"/>
      <c r="H52" s="60"/>
      <c r="I52" s="60"/>
      <c r="J52" s="121"/>
      <c r="K52" s="14"/>
      <c r="L52" s="46"/>
      <c r="M52" s="14"/>
      <c r="N52" s="14"/>
      <c r="O52" s="38"/>
    </row>
    <row r="53" spans="1:15">
      <c r="A53" s="49">
        <v>21</v>
      </c>
      <c r="B53" s="13" t="s">
        <v>124</v>
      </c>
      <c r="C53" s="185"/>
      <c r="D53" s="177"/>
      <c r="E53" s="127">
        <v>9</v>
      </c>
      <c r="F53" s="127">
        <v>3</v>
      </c>
      <c r="G53" s="46">
        <f>C53+(D53/60)</f>
        <v>0</v>
      </c>
      <c r="H53" s="60">
        <f>E53+F53/60</f>
        <v>9.0500000000000007</v>
      </c>
      <c r="I53" s="60">
        <f>31*24-H53</f>
        <v>734.95</v>
      </c>
      <c r="J53" s="121">
        <v>110</v>
      </c>
      <c r="K53" s="14">
        <v>2</v>
      </c>
      <c r="L53" s="46">
        <f>G53*J53*K53</f>
        <v>0</v>
      </c>
      <c r="M53" s="14">
        <f>J53*K53</f>
        <v>220</v>
      </c>
      <c r="N53" s="14">
        <f>I53*M53</f>
        <v>161689</v>
      </c>
      <c r="O53" s="38"/>
    </row>
    <row r="54" spans="1:15">
      <c r="A54" s="49"/>
      <c r="B54" s="13"/>
      <c r="C54" s="185"/>
      <c r="D54" s="177"/>
      <c r="E54" s="177"/>
      <c r="F54" s="177"/>
      <c r="G54" s="46"/>
      <c r="H54" s="60"/>
      <c r="I54" s="60"/>
      <c r="J54" s="14"/>
      <c r="K54" s="14"/>
      <c r="L54" s="46"/>
      <c r="M54" s="14"/>
      <c r="N54" s="14"/>
      <c r="O54" s="38"/>
    </row>
    <row r="55" spans="1:15">
      <c r="A55" s="49">
        <v>22</v>
      </c>
      <c r="B55" s="13" t="s">
        <v>95</v>
      </c>
      <c r="C55" s="185"/>
      <c r="D55" s="177"/>
      <c r="E55" s="127">
        <v>1</v>
      </c>
      <c r="F55" s="127">
        <f>39+44+5</f>
        <v>88</v>
      </c>
      <c r="G55" s="46">
        <f>C55+(D55/60)</f>
        <v>0</v>
      </c>
      <c r="H55" s="60">
        <f>E55+F55/60</f>
        <v>2.4666666666666668</v>
      </c>
      <c r="I55" s="60">
        <f>31*24-H55</f>
        <v>741.5333333333333</v>
      </c>
      <c r="J55" s="14">
        <v>13</v>
      </c>
      <c r="K55" s="14">
        <v>2</v>
      </c>
      <c r="L55" s="46">
        <f>G55*J55*K55</f>
        <v>0</v>
      </c>
      <c r="M55" s="14">
        <f>J55*K55</f>
        <v>26</v>
      </c>
      <c r="N55" s="14">
        <f>I55*M55</f>
        <v>19279.866666666665</v>
      </c>
      <c r="O55" s="38"/>
    </row>
    <row r="56" spans="1:15">
      <c r="A56" s="49"/>
      <c r="B56" s="13"/>
      <c r="C56" s="185"/>
      <c r="D56" s="177"/>
      <c r="E56" s="177"/>
      <c r="F56" s="177"/>
      <c r="G56" s="46"/>
      <c r="H56" s="60"/>
      <c r="I56" s="60"/>
      <c r="J56" s="14"/>
      <c r="K56" s="14"/>
      <c r="L56" s="46"/>
      <c r="M56" s="14"/>
      <c r="N56" s="14"/>
      <c r="O56" s="38"/>
    </row>
    <row r="57" spans="1:15">
      <c r="A57" s="49">
        <v>23</v>
      </c>
      <c r="B57" s="13" t="s">
        <v>70</v>
      </c>
      <c r="C57" s="34">
        <v>0</v>
      </c>
      <c r="D57" s="34">
        <v>15</v>
      </c>
      <c r="E57" s="127">
        <f>1+2</f>
        <v>3</v>
      </c>
      <c r="F57" s="127">
        <f>22+20</f>
        <v>42</v>
      </c>
      <c r="G57" s="46">
        <f>C57+(D57/60)</f>
        <v>0.25</v>
      </c>
      <c r="H57" s="60">
        <f>E57+F57/60</f>
        <v>3.7</v>
      </c>
      <c r="I57" s="60">
        <f>31*24-H57</f>
        <v>740.3</v>
      </c>
      <c r="J57" s="14">
        <v>13</v>
      </c>
      <c r="K57" s="14">
        <v>1</v>
      </c>
      <c r="L57" s="46">
        <f>G57*J57*K57</f>
        <v>3.25</v>
      </c>
      <c r="M57" s="14">
        <f>J57*K57</f>
        <v>13</v>
      </c>
      <c r="N57" s="14">
        <f>I57*M57</f>
        <v>9623.9</v>
      </c>
      <c r="O57" s="38"/>
    </row>
    <row r="58" spans="1:15">
      <c r="A58" s="49"/>
      <c r="B58" s="13"/>
      <c r="C58" s="185"/>
      <c r="D58" s="177"/>
      <c r="E58" s="177"/>
      <c r="F58" s="177"/>
      <c r="G58" s="46"/>
      <c r="H58" s="60"/>
      <c r="I58" s="60"/>
      <c r="J58" s="14"/>
      <c r="K58" s="14"/>
      <c r="L58" s="46"/>
      <c r="M58" s="14"/>
      <c r="N58" s="14"/>
      <c r="O58" s="38"/>
    </row>
    <row r="59" spans="1:15">
      <c r="A59" s="49">
        <v>24</v>
      </c>
      <c r="B59" s="13" t="s">
        <v>71</v>
      </c>
      <c r="C59" s="185"/>
      <c r="D59" s="177"/>
      <c r="E59" s="127"/>
      <c r="F59" s="127">
        <f>49+22</f>
        <v>71</v>
      </c>
      <c r="G59" s="46">
        <f>C59+(D59/60)</f>
        <v>0</v>
      </c>
      <c r="H59" s="60">
        <f>E59+F59/60</f>
        <v>1.1833333333333333</v>
      </c>
      <c r="I59" s="60">
        <f>31*24-H59</f>
        <v>742.81666666666672</v>
      </c>
      <c r="J59" s="14">
        <v>13</v>
      </c>
      <c r="K59" s="14">
        <v>1</v>
      </c>
      <c r="L59" s="46">
        <f>G59*J59*K59</f>
        <v>0</v>
      </c>
      <c r="M59" s="14">
        <f>J59*K59</f>
        <v>13</v>
      </c>
      <c r="N59" s="14">
        <f>I59*M59</f>
        <v>9656.6166666666668</v>
      </c>
      <c r="O59" s="38"/>
    </row>
    <row r="60" spans="1:15">
      <c r="A60" s="49"/>
      <c r="B60" s="13"/>
      <c r="C60" s="253"/>
      <c r="D60" s="254"/>
      <c r="E60" s="177"/>
      <c r="F60" s="177"/>
      <c r="G60" s="46"/>
      <c r="H60" s="46"/>
      <c r="I60" s="60"/>
      <c r="J60" s="14"/>
      <c r="K60" s="14"/>
      <c r="L60" s="46"/>
      <c r="M60" s="14"/>
      <c r="N60" s="14"/>
      <c r="O60" s="38"/>
    </row>
    <row r="61" spans="1:15">
      <c r="A61" s="49">
        <v>25</v>
      </c>
      <c r="B61" s="13" t="s">
        <v>72</v>
      </c>
      <c r="C61" s="5">
        <v>0</v>
      </c>
      <c r="D61" s="3">
        <v>22</v>
      </c>
      <c r="E61" s="177"/>
      <c r="F61" s="177"/>
      <c r="G61" s="46">
        <f>C61+(D61/60)</f>
        <v>0.36666666666666664</v>
      </c>
      <c r="H61" s="60">
        <f>E61+F61/60</f>
        <v>0</v>
      </c>
      <c r="I61" s="60">
        <f>31*24-H61</f>
        <v>744</v>
      </c>
      <c r="J61" s="14">
        <v>49</v>
      </c>
      <c r="K61" s="14">
        <v>1</v>
      </c>
      <c r="L61" s="46">
        <f>G61*J61*K61</f>
        <v>17.966666666666665</v>
      </c>
      <c r="M61" s="14">
        <f>J61*K61</f>
        <v>49</v>
      </c>
      <c r="N61" s="14">
        <f>I61*M61</f>
        <v>36456</v>
      </c>
      <c r="O61" s="38"/>
    </row>
    <row r="62" spans="1:15">
      <c r="A62" s="49"/>
      <c r="B62" s="13"/>
      <c r="C62" s="185"/>
      <c r="D62" s="177"/>
      <c r="E62" s="177"/>
      <c r="F62" s="177"/>
      <c r="G62" s="46"/>
      <c r="H62" s="60"/>
      <c r="I62" s="60"/>
      <c r="J62" s="14"/>
      <c r="K62" s="14"/>
      <c r="L62" s="46"/>
      <c r="M62" s="14"/>
      <c r="N62" s="14"/>
      <c r="O62" s="38"/>
    </row>
    <row r="63" spans="1:15">
      <c r="A63" s="49">
        <v>26</v>
      </c>
      <c r="B63" s="13" t="s">
        <v>73</v>
      </c>
      <c r="C63" s="281">
        <v>0</v>
      </c>
      <c r="D63" s="282">
        <v>13</v>
      </c>
      <c r="E63" s="127">
        <v>0</v>
      </c>
      <c r="F63" s="127">
        <v>52</v>
      </c>
      <c r="G63" s="46">
        <f>C63+(D63/60)</f>
        <v>0.21666666666666667</v>
      </c>
      <c r="H63" s="60">
        <f>E63+F63/60</f>
        <v>0.8666666666666667</v>
      </c>
      <c r="I63" s="60">
        <f>31*24-H63</f>
        <v>743.13333333333333</v>
      </c>
      <c r="J63" s="14">
        <v>49</v>
      </c>
      <c r="K63" s="14">
        <v>1</v>
      </c>
      <c r="L63" s="46">
        <f>G63*J63*K63</f>
        <v>10.616666666666667</v>
      </c>
      <c r="M63" s="14">
        <f>J63*K63</f>
        <v>49</v>
      </c>
      <c r="N63" s="14">
        <f>I63*M63</f>
        <v>36413.533333333333</v>
      </c>
      <c r="O63" s="38"/>
    </row>
    <row r="64" spans="1:15">
      <c r="A64" s="49"/>
      <c r="B64" s="13"/>
      <c r="C64" s="180"/>
      <c r="D64" s="184"/>
      <c r="E64" s="177"/>
      <c r="F64" s="177"/>
      <c r="G64" s="46"/>
      <c r="H64" s="60"/>
      <c r="I64" s="60"/>
      <c r="J64" s="14"/>
      <c r="K64" s="14"/>
      <c r="L64" s="46"/>
      <c r="M64" s="14"/>
      <c r="N64" s="14"/>
      <c r="O64" s="38"/>
    </row>
    <row r="65" spans="1:15">
      <c r="A65" s="49">
        <v>27</v>
      </c>
      <c r="B65" s="13" t="s">
        <v>12</v>
      </c>
      <c r="C65" s="180"/>
      <c r="D65" s="184"/>
      <c r="E65" s="177"/>
      <c r="F65" s="177"/>
      <c r="G65" s="46">
        <f>C65+(D65/60)</f>
        <v>0</v>
      </c>
      <c r="H65" s="60">
        <f>E65+F65/60</f>
        <v>0</v>
      </c>
      <c r="I65" s="60">
        <f>31*24-H65</f>
        <v>744</v>
      </c>
      <c r="J65" s="14">
        <v>3</v>
      </c>
      <c r="K65" s="14">
        <v>1</v>
      </c>
      <c r="L65" s="46">
        <f>G65*J65*K65</f>
        <v>0</v>
      </c>
      <c r="M65" s="14">
        <f>J65*K65</f>
        <v>3</v>
      </c>
      <c r="N65" s="14">
        <f>I65*M65</f>
        <v>2232</v>
      </c>
      <c r="O65" s="38"/>
    </row>
    <row r="66" spans="1:15">
      <c r="A66" s="49"/>
      <c r="B66" s="13"/>
      <c r="C66" s="180"/>
      <c r="D66" s="184"/>
      <c r="E66" s="177"/>
      <c r="F66" s="177"/>
      <c r="G66" s="46"/>
      <c r="H66" s="60"/>
      <c r="I66" s="60"/>
      <c r="J66" s="14"/>
      <c r="K66" s="14"/>
      <c r="L66" s="46"/>
      <c r="M66" s="14"/>
      <c r="N66" s="14"/>
      <c r="O66" s="38"/>
    </row>
    <row r="67" spans="1:15">
      <c r="A67" s="49">
        <v>28</v>
      </c>
      <c r="B67" s="13" t="s">
        <v>137</v>
      </c>
      <c r="C67" s="180"/>
      <c r="D67" s="184"/>
      <c r="E67" s="177"/>
      <c r="F67" s="177"/>
      <c r="G67" s="46">
        <f>C67+(D67/60)</f>
        <v>0</v>
      </c>
      <c r="H67" s="60">
        <f>E67+F67/60</f>
        <v>0</v>
      </c>
      <c r="I67" s="60">
        <f>31*24-H67</f>
        <v>744</v>
      </c>
      <c r="J67" s="14">
        <v>37</v>
      </c>
      <c r="K67" s="14">
        <v>1</v>
      </c>
      <c r="L67" s="46">
        <f>G67*J67*K67</f>
        <v>0</v>
      </c>
      <c r="M67" s="14">
        <f>J67*K67</f>
        <v>37</v>
      </c>
      <c r="N67" s="14">
        <f>I67*M67</f>
        <v>27528</v>
      </c>
      <c r="O67" s="38"/>
    </row>
    <row r="68" spans="1:15">
      <c r="A68" s="48"/>
      <c r="B68" s="8"/>
      <c r="C68" s="256"/>
      <c r="D68" s="256"/>
      <c r="E68" s="177"/>
      <c r="F68" s="177"/>
      <c r="G68" s="141"/>
      <c r="H68" s="141"/>
      <c r="I68" s="141"/>
      <c r="J68" s="126"/>
      <c r="K68" s="126"/>
      <c r="L68" s="141"/>
      <c r="M68" s="37"/>
      <c r="N68" s="14"/>
      <c r="O68" s="38"/>
    </row>
    <row r="69" spans="1:15">
      <c r="A69" s="49">
        <v>29</v>
      </c>
      <c r="B69" s="13" t="s">
        <v>13</v>
      </c>
      <c r="C69" s="280">
        <v>0</v>
      </c>
      <c r="D69" s="127">
        <f>24+56</f>
        <v>80</v>
      </c>
      <c r="E69" s="127">
        <v>8</v>
      </c>
      <c r="F69" s="127">
        <v>25</v>
      </c>
      <c r="G69" s="46">
        <f>C69+(D69/60)</f>
        <v>1.3333333333333333</v>
      </c>
      <c r="H69" s="60">
        <f>E69+F69/60</f>
        <v>8.4166666666666661</v>
      </c>
      <c r="I69" s="60">
        <f>31*24-H69</f>
        <v>735.58333333333337</v>
      </c>
      <c r="J69" s="14">
        <v>81</v>
      </c>
      <c r="K69" s="14">
        <v>1</v>
      </c>
      <c r="L69" s="46">
        <f>G69*J69*K69</f>
        <v>108</v>
      </c>
      <c r="M69" s="14">
        <f>J69*K69</f>
        <v>81</v>
      </c>
      <c r="N69" s="14">
        <f>I69*M69</f>
        <v>59582.25</v>
      </c>
      <c r="O69" s="38"/>
    </row>
    <row r="70" spans="1:15">
      <c r="A70" s="49"/>
      <c r="B70" s="13"/>
      <c r="C70" s="185"/>
      <c r="D70" s="177"/>
      <c r="E70" s="177"/>
      <c r="F70" s="177"/>
      <c r="G70" s="46"/>
      <c r="H70" s="60"/>
      <c r="I70" s="60"/>
      <c r="J70" s="14"/>
      <c r="K70" s="14"/>
      <c r="L70" s="46"/>
      <c r="M70" s="14"/>
      <c r="N70" s="14"/>
      <c r="O70" s="38"/>
    </row>
    <row r="71" spans="1:15">
      <c r="A71" s="49">
        <v>30</v>
      </c>
      <c r="B71" s="13" t="s">
        <v>48</v>
      </c>
      <c r="C71" s="180"/>
      <c r="D71" s="184"/>
      <c r="E71" s="127">
        <v>0</v>
      </c>
      <c r="F71" s="127">
        <v>33</v>
      </c>
      <c r="G71" s="46">
        <f>C71+(D71/60)</f>
        <v>0</v>
      </c>
      <c r="H71" s="60">
        <f>E71+F71/60</f>
        <v>0.55000000000000004</v>
      </c>
      <c r="I71" s="60">
        <f>31*24-H71</f>
        <v>743.45</v>
      </c>
      <c r="J71" s="14">
        <v>81</v>
      </c>
      <c r="K71" s="14">
        <v>1</v>
      </c>
      <c r="L71" s="46">
        <f>G71*J71*K71</f>
        <v>0</v>
      </c>
      <c r="M71" s="14">
        <f>J71*K71</f>
        <v>81</v>
      </c>
      <c r="N71" s="14">
        <f>I71*M71</f>
        <v>60219.450000000004</v>
      </c>
      <c r="O71" s="38"/>
    </row>
    <row r="72" spans="1:15">
      <c r="A72" s="49"/>
      <c r="B72" s="13"/>
      <c r="C72" s="185"/>
      <c r="D72" s="177"/>
      <c r="E72" s="177"/>
      <c r="F72" s="177"/>
      <c r="G72" s="46"/>
      <c r="H72" s="60"/>
      <c r="I72" s="60"/>
      <c r="J72" s="14"/>
      <c r="K72" s="14"/>
      <c r="L72" s="46"/>
      <c r="M72" s="14"/>
      <c r="N72" s="14"/>
      <c r="O72" s="38"/>
    </row>
    <row r="73" spans="1:15">
      <c r="A73" s="49">
        <v>31</v>
      </c>
      <c r="B73" s="13" t="s">
        <v>43</v>
      </c>
      <c r="C73" s="280">
        <f>0+5</f>
        <v>5</v>
      </c>
      <c r="D73" s="127">
        <f>10+10</f>
        <v>20</v>
      </c>
      <c r="E73" s="127"/>
      <c r="F73" s="127">
        <f>34+40</f>
        <v>74</v>
      </c>
      <c r="G73" s="46">
        <f>C73+(D73/60)</f>
        <v>5.333333333333333</v>
      </c>
      <c r="H73" s="60">
        <f>E73+F73/60</f>
        <v>1.2333333333333334</v>
      </c>
      <c r="I73" s="60">
        <f>31*24-H73</f>
        <v>742.76666666666665</v>
      </c>
      <c r="J73" s="14">
        <v>74</v>
      </c>
      <c r="K73" s="14">
        <v>1</v>
      </c>
      <c r="L73" s="46">
        <f>G73*J73*K73</f>
        <v>394.66666666666663</v>
      </c>
      <c r="M73" s="14">
        <f>J73*K73</f>
        <v>74</v>
      </c>
      <c r="N73" s="14">
        <f>I73*M73</f>
        <v>54964.73333333333</v>
      </c>
      <c r="O73" s="38"/>
    </row>
    <row r="74" spans="1:15">
      <c r="A74" s="49"/>
      <c r="B74" s="13"/>
      <c r="C74" s="185"/>
      <c r="D74" s="177"/>
      <c r="E74" s="177"/>
      <c r="F74" s="177"/>
      <c r="G74" s="46"/>
      <c r="H74" s="60"/>
      <c r="I74" s="60"/>
      <c r="J74" s="14"/>
      <c r="K74" s="14"/>
      <c r="L74" s="46"/>
      <c r="M74" s="14"/>
      <c r="N74" s="14"/>
      <c r="O74" s="38"/>
    </row>
    <row r="75" spans="1:15">
      <c r="A75" s="49">
        <v>32</v>
      </c>
      <c r="B75" s="13" t="s">
        <v>14</v>
      </c>
      <c r="C75" s="185"/>
      <c r="D75" s="177"/>
      <c r="E75" s="127">
        <v>0</v>
      </c>
      <c r="F75" s="127">
        <v>35</v>
      </c>
      <c r="G75" s="46">
        <f>C75+(D75/60)</f>
        <v>0</v>
      </c>
      <c r="H75" s="60">
        <f>E75+F75/60</f>
        <v>0.58333333333333337</v>
      </c>
      <c r="I75" s="60">
        <f>31*24-H75</f>
        <v>743.41666666666663</v>
      </c>
      <c r="J75" s="14">
        <v>74</v>
      </c>
      <c r="K75" s="14">
        <v>1</v>
      </c>
      <c r="L75" s="46">
        <f>G75*J75*K75</f>
        <v>0</v>
      </c>
      <c r="M75" s="14">
        <f>J75*K75</f>
        <v>74</v>
      </c>
      <c r="N75" s="14">
        <f>I75*M75</f>
        <v>55012.833333333328</v>
      </c>
      <c r="O75" s="38"/>
    </row>
    <row r="76" spans="1:15">
      <c r="A76" s="49"/>
      <c r="B76" s="13"/>
      <c r="C76" s="185"/>
      <c r="D76" s="177"/>
      <c r="E76" s="177"/>
      <c r="F76" s="177"/>
      <c r="G76" s="46"/>
      <c r="H76" s="46"/>
      <c r="I76" s="60"/>
      <c r="J76" s="14"/>
      <c r="K76" s="14"/>
      <c r="L76" s="46"/>
      <c r="M76" s="14"/>
      <c r="N76" s="14"/>
      <c r="O76" s="38"/>
    </row>
    <row r="77" spans="1:15">
      <c r="A77" s="49">
        <v>33</v>
      </c>
      <c r="B77" s="13" t="s">
        <v>15</v>
      </c>
      <c r="C77" s="280"/>
      <c r="D77" s="127"/>
      <c r="E77" s="127">
        <v>1</v>
      </c>
      <c r="F77" s="127">
        <v>18</v>
      </c>
      <c r="G77" s="46">
        <f>C77+(D77/60)</f>
        <v>0</v>
      </c>
      <c r="H77" s="60">
        <f>E77+F77/60</f>
        <v>1.3</v>
      </c>
      <c r="I77" s="60">
        <f>31*24-H77</f>
        <v>742.7</v>
      </c>
      <c r="J77" s="14">
        <v>43</v>
      </c>
      <c r="K77" s="14">
        <v>1</v>
      </c>
      <c r="L77" s="46">
        <f>G77*J77*K77</f>
        <v>0</v>
      </c>
      <c r="M77" s="14">
        <f>J77*K77</f>
        <v>43</v>
      </c>
      <c r="N77" s="14">
        <f>I77*M77</f>
        <v>31936.100000000002</v>
      </c>
      <c r="O77" s="38"/>
    </row>
    <row r="78" spans="1:15">
      <c r="A78" s="49"/>
      <c r="B78" s="13"/>
      <c r="C78" s="185"/>
      <c r="D78" s="177"/>
      <c r="E78" s="177"/>
      <c r="F78" s="177"/>
      <c r="G78" s="46"/>
      <c r="H78" s="60"/>
      <c r="I78" s="60"/>
      <c r="J78" s="14"/>
      <c r="K78" s="14"/>
      <c r="L78" s="46"/>
      <c r="M78" s="14"/>
      <c r="N78" s="14"/>
      <c r="O78" s="38"/>
    </row>
    <row r="79" spans="1:15" s="137" customFormat="1">
      <c r="A79" s="84">
        <v>35</v>
      </c>
      <c r="B79" s="123" t="s">
        <v>44</v>
      </c>
      <c r="C79" s="257"/>
      <c r="D79" s="257"/>
      <c r="E79" s="257"/>
      <c r="F79" s="257"/>
      <c r="G79" s="139">
        <f>C79+(D79/60)</f>
        <v>0</v>
      </c>
      <c r="H79" s="139">
        <f>E79+F79/60</f>
        <v>0</v>
      </c>
      <c r="I79" s="60">
        <f>31*24-H79</f>
        <v>744</v>
      </c>
      <c r="J79" s="140">
        <v>43</v>
      </c>
      <c r="K79" s="140">
        <v>1</v>
      </c>
      <c r="L79" s="139">
        <f>G79*J79*K79</f>
        <v>0</v>
      </c>
      <c r="M79" s="140">
        <f>J79*K79</f>
        <v>43</v>
      </c>
      <c r="N79" s="41">
        <f>I79*M79</f>
        <v>31992</v>
      </c>
      <c r="O79" s="38"/>
    </row>
    <row r="80" spans="1:15">
      <c r="A80" s="49"/>
      <c r="B80" s="13"/>
      <c r="C80" s="258"/>
      <c r="D80" s="177"/>
      <c r="E80" s="177"/>
      <c r="F80" s="177"/>
      <c r="G80" s="46"/>
      <c r="H80" s="60"/>
      <c r="I80" s="60"/>
      <c r="J80" s="14"/>
      <c r="K80" s="14"/>
      <c r="L80" s="46"/>
      <c r="M80" s="14"/>
      <c r="N80" s="14"/>
      <c r="O80" s="38"/>
    </row>
    <row r="81" spans="1:16">
      <c r="A81" s="49">
        <v>35</v>
      </c>
      <c r="B81" s="13" t="s">
        <v>45</v>
      </c>
      <c r="C81" s="281">
        <v>0</v>
      </c>
      <c r="D81" s="282">
        <v>26</v>
      </c>
      <c r="E81" s="177"/>
      <c r="F81" s="177"/>
      <c r="G81" s="46">
        <f>C81+(D81/60)</f>
        <v>0.43333333333333335</v>
      </c>
      <c r="H81" s="60">
        <f>E81+F81/60</f>
        <v>0</v>
      </c>
      <c r="I81" s="60">
        <f>31*24-H81</f>
        <v>744</v>
      </c>
      <c r="J81" s="14">
        <v>117</v>
      </c>
      <c r="K81" s="14">
        <v>1</v>
      </c>
      <c r="L81" s="46">
        <f>G81*J81*K81</f>
        <v>50.7</v>
      </c>
      <c r="M81" s="14">
        <f>J81*K81</f>
        <v>117</v>
      </c>
      <c r="N81" s="14">
        <f>I81*M81</f>
        <v>87048</v>
      </c>
      <c r="O81" s="38"/>
    </row>
    <row r="82" spans="1:16">
      <c r="A82" s="49"/>
      <c r="B82" s="13"/>
      <c r="C82" s="185"/>
      <c r="D82" s="177"/>
      <c r="E82" s="177"/>
      <c r="F82" s="177"/>
      <c r="G82" s="46"/>
      <c r="H82" s="60"/>
      <c r="I82" s="60"/>
      <c r="J82" s="14"/>
      <c r="K82" s="14"/>
      <c r="L82" s="46"/>
      <c r="M82" s="14"/>
      <c r="N82" s="14"/>
      <c r="O82" s="38"/>
    </row>
    <row r="83" spans="1:16">
      <c r="A83" s="49">
        <v>36</v>
      </c>
      <c r="B83" s="13" t="s">
        <v>46</v>
      </c>
      <c r="C83" s="280">
        <v>0</v>
      </c>
      <c r="D83" s="127">
        <v>53</v>
      </c>
      <c r="E83" s="127">
        <v>7</v>
      </c>
      <c r="F83" s="127">
        <v>82</v>
      </c>
      <c r="G83" s="46">
        <f>C83+(D83/60)</f>
        <v>0.8833333333333333</v>
      </c>
      <c r="H83" s="60">
        <f>E83+F83/60</f>
        <v>8.3666666666666671</v>
      </c>
      <c r="I83" s="60">
        <f>31*24-H83</f>
        <v>735.63333333333333</v>
      </c>
      <c r="J83" s="14">
        <v>117</v>
      </c>
      <c r="K83" s="14">
        <v>1</v>
      </c>
      <c r="L83" s="46">
        <f>G83*J83*K83</f>
        <v>103.35</v>
      </c>
      <c r="M83" s="14">
        <f>J83*K83</f>
        <v>117</v>
      </c>
      <c r="N83" s="14">
        <f>I83*M83</f>
        <v>86069.1</v>
      </c>
      <c r="O83" s="38"/>
    </row>
    <row r="84" spans="1:16">
      <c r="A84" s="49"/>
      <c r="B84" s="13"/>
      <c r="C84" s="185"/>
      <c r="D84" s="177"/>
      <c r="E84" s="177"/>
      <c r="F84" s="177"/>
      <c r="G84" s="46"/>
      <c r="H84" s="60"/>
      <c r="I84" s="60"/>
      <c r="J84" s="14"/>
      <c r="K84" s="14"/>
      <c r="L84" s="46"/>
      <c r="M84" s="14"/>
      <c r="N84" s="14"/>
      <c r="O84" s="38"/>
    </row>
    <row r="85" spans="1:16">
      <c r="A85" s="49">
        <v>37</v>
      </c>
      <c r="B85" s="13" t="s">
        <v>16</v>
      </c>
      <c r="C85" s="185"/>
      <c r="D85" s="177"/>
      <c r="E85" s="177"/>
      <c r="F85" s="177"/>
      <c r="G85" s="46">
        <f>C85+(D85/60)</f>
        <v>0</v>
      </c>
      <c r="H85" s="60">
        <f>E85+F85/60</f>
        <v>0</v>
      </c>
      <c r="I85" s="60">
        <f>31*24-H85</f>
        <v>744</v>
      </c>
      <c r="J85" s="14">
        <v>34</v>
      </c>
      <c r="K85" s="14">
        <v>1</v>
      </c>
      <c r="L85" s="46">
        <f>G85*J85*K85</f>
        <v>0</v>
      </c>
      <c r="M85" s="14">
        <f>J85*K85</f>
        <v>34</v>
      </c>
      <c r="N85" s="14">
        <f>I85*M85</f>
        <v>25296</v>
      </c>
      <c r="O85" s="38"/>
    </row>
    <row r="86" spans="1:16">
      <c r="A86" s="49"/>
      <c r="B86" s="13"/>
      <c r="C86" s="185"/>
      <c r="D86" s="177"/>
      <c r="E86" s="177"/>
      <c r="F86" s="177"/>
      <c r="G86" s="46"/>
      <c r="H86" s="60"/>
      <c r="I86" s="60"/>
      <c r="J86" s="14"/>
      <c r="K86" s="14"/>
      <c r="L86" s="46"/>
      <c r="M86" s="14"/>
      <c r="N86" s="14"/>
      <c r="O86" s="38"/>
    </row>
    <row r="87" spans="1:16">
      <c r="A87" s="49">
        <v>38</v>
      </c>
      <c r="B87" s="13" t="s">
        <v>41</v>
      </c>
      <c r="C87" s="280"/>
      <c r="D87" s="127"/>
      <c r="E87" s="127">
        <v>0</v>
      </c>
      <c r="F87" s="127">
        <v>14</v>
      </c>
      <c r="G87" s="46">
        <f>C87+(D87/60)</f>
        <v>0</v>
      </c>
      <c r="H87" s="60">
        <f>E87+F87/60</f>
        <v>0.23333333333333334</v>
      </c>
      <c r="I87" s="60">
        <f>31*24-H87</f>
        <v>743.76666666666665</v>
      </c>
      <c r="J87" s="14">
        <v>267</v>
      </c>
      <c r="K87" s="14">
        <v>2</v>
      </c>
      <c r="L87" s="46">
        <f>G87*J87*K87</f>
        <v>0</v>
      </c>
      <c r="M87" s="14">
        <f>J87*K87</f>
        <v>534</v>
      </c>
      <c r="N87" s="14">
        <f>I87*M87</f>
        <v>397171.39999999997</v>
      </c>
      <c r="O87" s="38"/>
    </row>
    <row r="88" spans="1:16">
      <c r="A88" s="49"/>
      <c r="B88" s="13"/>
      <c r="C88" s="185"/>
      <c r="D88" s="177"/>
      <c r="E88" s="127"/>
      <c r="F88" s="127"/>
      <c r="G88" s="46"/>
      <c r="H88" s="60"/>
      <c r="I88" s="60"/>
      <c r="J88" s="14"/>
      <c r="K88" s="14"/>
      <c r="L88" s="46"/>
      <c r="M88" s="14"/>
      <c r="N88" s="14"/>
      <c r="O88" s="38"/>
    </row>
    <row r="89" spans="1:16">
      <c r="A89" s="49">
        <v>39</v>
      </c>
      <c r="B89" s="13" t="s">
        <v>47</v>
      </c>
      <c r="C89" s="280">
        <v>0</v>
      </c>
      <c r="D89" s="127">
        <v>50</v>
      </c>
      <c r="E89" s="127">
        <v>0</v>
      </c>
      <c r="F89" s="127">
        <v>18</v>
      </c>
      <c r="G89" s="46">
        <f>C89+(D89/60)</f>
        <v>0.83333333333333337</v>
      </c>
      <c r="H89" s="60">
        <f>E89+F89/60</f>
        <v>0.3</v>
      </c>
      <c r="I89" s="60">
        <f>31*24-H89</f>
        <v>743.7</v>
      </c>
      <c r="J89" s="14">
        <v>267</v>
      </c>
      <c r="K89" s="14">
        <v>2</v>
      </c>
      <c r="L89" s="46">
        <f>G89*J89*K89</f>
        <v>445</v>
      </c>
      <c r="M89" s="14">
        <f>J89*K89</f>
        <v>534</v>
      </c>
      <c r="N89" s="14">
        <f>I89*M89</f>
        <v>397135.80000000005</v>
      </c>
      <c r="O89" s="38"/>
    </row>
    <row r="90" spans="1:16">
      <c r="A90" s="49"/>
      <c r="B90" s="13"/>
      <c r="C90" s="185"/>
      <c r="D90" s="177"/>
      <c r="E90" s="177"/>
      <c r="F90" s="177"/>
      <c r="G90" s="46"/>
      <c r="H90" s="60"/>
      <c r="I90" s="60"/>
      <c r="J90" s="14"/>
      <c r="K90" s="14"/>
      <c r="L90" s="46"/>
      <c r="M90" s="14"/>
      <c r="N90" s="14"/>
      <c r="O90" s="38"/>
    </row>
    <row r="91" spans="1:16">
      <c r="A91" s="49">
        <v>40</v>
      </c>
      <c r="B91" s="13" t="s">
        <v>59</v>
      </c>
      <c r="C91" s="185"/>
      <c r="D91" s="177"/>
      <c r="E91" s="177"/>
      <c r="F91" s="177"/>
      <c r="G91" s="46">
        <f>C91+(D91/60)</f>
        <v>0</v>
      </c>
      <c r="H91" s="60">
        <f>E91+F91/60</f>
        <v>0</v>
      </c>
      <c r="I91" s="60">
        <f>31*24-H91</f>
        <v>744</v>
      </c>
      <c r="J91" s="55">
        <v>258.31</v>
      </c>
      <c r="K91" s="14">
        <v>2</v>
      </c>
      <c r="L91" s="46">
        <f>G91*J91*K91</f>
        <v>0</v>
      </c>
      <c r="M91" s="14">
        <f>J91*K91</f>
        <v>516.62</v>
      </c>
      <c r="N91" s="14">
        <f>I91*M91</f>
        <v>384365.28</v>
      </c>
      <c r="O91" s="38"/>
    </row>
    <row r="92" spans="1:16">
      <c r="A92" s="49"/>
      <c r="B92" s="13"/>
      <c r="C92" s="177"/>
      <c r="D92" s="177"/>
      <c r="E92" s="177"/>
      <c r="F92" s="177"/>
      <c r="G92" s="46"/>
      <c r="H92" s="46"/>
      <c r="I92" s="60"/>
      <c r="J92" s="14"/>
      <c r="K92" s="14"/>
      <c r="L92" s="46"/>
      <c r="M92" s="14"/>
      <c r="N92" s="14"/>
      <c r="O92" s="38"/>
    </row>
    <row r="93" spans="1:16" s="25" customFormat="1">
      <c r="A93" s="49">
        <v>41</v>
      </c>
      <c r="B93" s="13" t="s">
        <v>60</v>
      </c>
      <c r="C93" s="260"/>
      <c r="D93" s="260"/>
      <c r="E93" s="177"/>
      <c r="F93" s="177"/>
      <c r="G93" s="46">
        <f>C93+(D93/60)</f>
        <v>0</v>
      </c>
      <c r="H93" s="60">
        <f>E93+F93/60</f>
        <v>0</v>
      </c>
      <c r="I93" s="60">
        <f>31*24-H93</f>
        <v>744</v>
      </c>
      <c r="J93" s="55">
        <v>258.31</v>
      </c>
      <c r="K93" s="14">
        <v>2</v>
      </c>
      <c r="L93" s="46">
        <f>G93*J93*K93</f>
        <v>0</v>
      </c>
      <c r="M93" s="14">
        <f>J93*K93</f>
        <v>516.62</v>
      </c>
      <c r="N93" s="14">
        <f>I93*M93</f>
        <v>384365.28</v>
      </c>
      <c r="O93" s="64"/>
      <c r="P93" s="65"/>
    </row>
    <row r="94" spans="1:16">
      <c r="A94" s="49"/>
      <c r="B94" s="13"/>
      <c r="C94" s="177"/>
      <c r="D94" s="177"/>
      <c r="E94" s="177"/>
      <c r="F94" s="177"/>
      <c r="G94" s="46"/>
      <c r="H94" s="60"/>
      <c r="I94" s="60"/>
      <c r="J94" s="14"/>
      <c r="K94" s="14"/>
      <c r="L94" s="46"/>
      <c r="M94" s="14"/>
      <c r="N94" s="14"/>
      <c r="O94" s="38"/>
    </row>
    <row r="95" spans="1:16" ht="17.25" customHeight="1">
      <c r="A95" s="49">
        <v>42</v>
      </c>
      <c r="B95" s="13" t="s">
        <v>39</v>
      </c>
      <c r="C95" s="280">
        <v>0</v>
      </c>
      <c r="D95" s="127">
        <v>24</v>
      </c>
      <c r="E95" s="177"/>
      <c r="F95" s="177"/>
      <c r="G95" s="46">
        <f>C95+(D95/60)</f>
        <v>0.4</v>
      </c>
      <c r="H95" s="60">
        <f>E95+F95/60</f>
        <v>0</v>
      </c>
      <c r="I95" s="60">
        <f>31*24-H95</f>
        <v>744</v>
      </c>
      <c r="J95" s="14">
        <v>276</v>
      </c>
      <c r="K95" s="14">
        <v>2</v>
      </c>
      <c r="L95" s="46">
        <f>G95*J95*K95</f>
        <v>220.8</v>
      </c>
      <c r="M95" s="14">
        <f>J95*K95</f>
        <v>552</v>
      </c>
      <c r="N95" s="14">
        <f>I95*M95</f>
        <v>410688</v>
      </c>
      <c r="O95" s="38"/>
    </row>
    <row r="96" spans="1:16">
      <c r="A96" s="49"/>
      <c r="B96" s="13"/>
      <c r="C96" s="185"/>
      <c r="D96" s="177"/>
      <c r="E96" s="177"/>
      <c r="F96" s="177"/>
      <c r="G96" s="46"/>
      <c r="H96" s="60"/>
      <c r="I96" s="60"/>
      <c r="J96" s="14"/>
      <c r="K96" s="14"/>
      <c r="L96" s="46"/>
      <c r="M96" s="14"/>
      <c r="N96" s="14"/>
      <c r="O96" s="38"/>
    </row>
    <row r="97" spans="1:15">
      <c r="A97" s="49">
        <v>43</v>
      </c>
      <c r="B97" s="13" t="s">
        <v>40</v>
      </c>
      <c r="C97" s="185"/>
      <c r="D97" s="177"/>
      <c r="E97" s="177"/>
      <c r="F97" s="177"/>
      <c r="G97" s="46">
        <f>C97+(D97/60)</f>
        <v>0</v>
      </c>
      <c r="H97" s="60">
        <f>E97+F97/60</f>
        <v>0</v>
      </c>
      <c r="I97" s="60">
        <f>31*24-H97</f>
        <v>744</v>
      </c>
      <c r="J97" s="14">
        <v>276</v>
      </c>
      <c r="K97" s="14">
        <v>2</v>
      </c>
      <c r="L97" s="46">
        <f>G97*J97*K97</f>
        <v>0</v>
      </c>
      <c r="M97" s="14">
        <f>J97*K97</f>
        <v>552</v>
      </c>
      <c r="N97" s="14">
        <f>I97*M97</f>
        <v>410688</v>
      </c>
      <c r="O97" s="38"/>
    </row>
    <row r="98" spans="1:15">
      <c r="A98" s="49"/>
      <c r="B98" s="13"/>
      <c r="C98" s="185"/>
      <c r="D98" s="177"/>
      <c r="E98" s="177"/>
      <c r="F98" s="177"/>
      <c r="G98" s="46"/>
      <c r="H98" s="60"/>
      <c r="I98" s="60"/>
      <c r="J98" s="14"/>
      <c r="K98" s="14"/>
      <c r="L98" s="46"/>
      <c r="M98" s="14"/>
      <c r="N98" s="14"/>
      <c r="O98" s="38"/>
    </row>
    <row r="99" spans="1:15">
      <c r="A99" s="49">
        <v>44</v>
      </c>
      <c r="B99" s="13" t="s">
        <v>63</v>
      </c>
      <c r="C99" s="253"/>
      <c r="D99" s="254"/>
      <c r="E99" s="127">
        <v>1</v>
      </c>
      <c r="F99" s="127">
        <v>49</v>
      </c>
      <c r="G99" s="46">
        <f>C99+(D99/60)</f>
        <v>0</v>
      </c>
      <c r="H99" s="60">
        <f>E99+F99/60</f>
        <v>1.8166666666666667</v>
      </c>
      <c r="I99" s="60">
        <f>31*24-H99</f>
        <v>742.18333333333328</v>
      </c>
      <c r="J99" s="14">
        <v>0.74199999999999999</v>
      </c>
      <c r="K99" s="14">
        <v>2</v>
      </c>
      <c r="L99" s="46">
        <f>G99*J99*K99</f>
        <v>0</v>
      </c>
      <c r="M99" s="14">
        <f>J99*K99</f>
        <v>1.484</v>
      </c>
      <c r="N99" s="14">
        <f>I99*M99</f>
        <v>1101.4000666666666</v>
      </c>
      <c r="O99" s="38"/>
    </row>
    <row r="100" spans="1:15">
      <c r="A100" s="49"/>
      <c r="B100" s="13"/>
      <c r="C100" s="185"/>
      <c r="D100" s="177"/>
      <c r="E100" s="177"/>
      <c r="F100" s="177"/>
      <c r="G100" s="46"/>
      <c r="H100" s="60"/>
      <c r="I100" s="60"/>
      <c r="J100" s="14"/>
      <c r="K100" s="14"/>
      <c r="L100" s="46"/>
      <c r="M100" s="14"/>
      <c r="N100" s="14"/>
      <c r="O100" s="38"/>
    </row>
    <row r="101" spans="1:15">
      <c r="A101" s="49">
        <v>45</v>
      </c>
      <c r="B101" s="13" t="s">
        <v>64</v>
      </c>
      <c r="C101" s="185"/>
      <c r="D101" s="177"/>
      <c r="E101" s="127">
        <v>1</v>
      </c>
      <c r="F101" s="127">
        <v>50</v>
      </c>
      <c r="G101" s="46">
        <f>C101+(D101/60)</f>
        <v>0</v>
      </c>
      <c r="H101" s="60">
        <f>E101+F101/60</f>
        <v>1.8333333333333335</v>
      </c>
      <c r="I101" s="60">
        <f>31*24-H101</f>
        <v>742.16666666666663</v>
      </c>
      <c r="J101" s="14">
        <v>0.74199999999999999</v>
      </c>
      <c r="K101" s="14">
        <v>2</v>
      </c>
      <c r="L101" s="46">
        <f>G101*J101*K101</f>
        <v>0</v>
      </c>
      <c r="M101" s="14">
        <f>J101*K101</f>
        <v>1.484</v>
      </c>
      <c r="N101" s="14">
        <f>I101*M101</f>
        <v>1101.3753333333332</v>
      </c>
      <c r="O101" s="38"/>
    </row>
    <row r="102" spans="1:15">
      <c r="A102" s="49"/>
      <c r="B102" s="13"/>
      <c r="C102" s="185"/>
      <c r="D102" s="177"/>
      <c r="E102" s="177"/>
      <c r="F102" s="177"/>
      <c r="G102" s="46"/>
      <c r="H102" s="60"/>
      <c r="I102" s="60"/>
      <c r="J102" s="14"/>
      <c r="K102" s="14"/>
      <c r="L102" s="46"/>
      <c r="M102" s="14"/>
      <c r="N102" s="14"/>
      <c r="O102" s="38"/>
    </row>
    <row r="103" spans="1:15">
      <c r="A103" s="49">
        <v>46</v>
      </c>
      <c r="B103" s="13" t="s">
        <v>68</v>
      </c>
      <c r="C103" s="280">
        <v>5</v>
      </c>
      <c r="D103" s="127">
        <v>38</v>
      </c>
      <c r="E103" s="177"/>
      <c r="F103" s="177"/>
      <c r="G103" s="46">
        <f>C103+(D103/60)</f>
        <v>5.6333333333333329</v>
      </c>
      <c r="H103" s="60">
        <f>E103+F103/60</f>
        <v>0</v>
      </c>
      <c r="I103" s="60">
        <f>31*24-H103</f>
        <v>744</v>
      </c>
      <c r="J103" s="14">
        <v>234.93100000000001</v>
      </c>
      <c r="K103" s="14">
        <v>4</v>
      </c>
      <c r="L103" s="46">
        <f>G103*J103*K103</f>
        <v>5293.7785333333331</v>
      </c>
      <c r="M103" s="14">
        <f>J103*K103</f>
        <v>939.72400000000005</v>
      </c>
      <c r="N103" s="14">
        <f>I103*M103</f>
        <v>699154.65600000008</v>
      </c>
      <c r="O103" s="38"/>
    </row>
    <row r="104" spans="1:15">
      <c r="A104" s="49"/>
      <c r="B104" s="13"/>
      <c r="C104" s="185"/>
      <c r="D104" s="177"/>
      <c r="E104" s="177"/>
      <c r="F104" s="177"/>
      <c r="G104" s="46"/>
      <c r="H104" s="60"/>
      <c r="I104" s="60"/>
      <c r="J104" s="14"/>
      <c r="K104" s="14"/>
      <c r="L104" s="46"/>
      <c r="M104" s="14"/>
      <c r="N104" s="14"/>
      <c r="O104" s="38"/>
    </row>
    <row r="105" spans="1:15">
      <c r="A105" s="49">
        <v>47</v>
      </c>
      <c r="B105" s="13" t="s">
        <v>67</v>
      </c>
      <c r="C105" s="261"/>
      <c r="D105" s="262"/>
      <c r="E105" s="177"/>
      <c r="F105" s="177"/>
      <c r="G105" s="46">
        <f>C105+(D105/60)</f>
        <v>0</v>
      </c>
      <c r="H105" s="60">
        <f>E105+F105/60</f>
        <v>0</v>
      </c>
      <c r="I105" s="60">
        <f>31*24-H105</f>
        <v>744</v>
      </c>
      <c r="J105" s="55">
        <v>272.58600000000001</v>
      </c>
      <c r="K105" s="14">
        <v>2</v>
      </c>
      <c r="L105" s="46">
        <f>G105*J105*K105</f>
        <v>0</v>
      </c>
      <c r="M105" s="14">
        <f>J105*K105</f>
        <v>545.17200000000003</v>
      </c>
      <c r="N105" s="14">
        <f>I105*M105</f>
        <v>405607.96799999999</v>
      </c>
      <c r="O105" s="38"/>
    </row>
    <row r="106" spans="1:15">
      <c r="A106" s="49"/>
      <c r="B106" s="13"/>
      <c r="C106" s="185"/>
      <c r="D106" s="177"/>
      <c r="E106" s="177"/>
      <c r="F106" s="177"/>
      <c r="G106" s="46"/>
      <c r="H106" s="60"/>
      <c r="I106" s="60"/>
      <c r="J106" s="55"/>
      <c r="K106" s="14"/>
      <c r="L106" s="46"/>
      <c r="M106" s="14"/>
      <c r="N106" s="14"/>
      <c r="O106" s="38"/>
    </row>
    <row r="107" spans="1:15">
      <c r="A107" s="49">
        <v>48</v>
      </c>
      <c r="B107" s="13" t="s">
        <v>69</v>
      </c>
      <c r="C107" s="185"/>
      <c r="D107" s="177"/>
      <c r="E107" s="177"/>
      <c r="F107" s="177"/>
      <c r="G107" s="46">
        <f>C107+(D107/60)</f>
        <v>0</v>
      </c>
      <c r="H107" s="60">
        <f>E107+F107/60</f>
        <v>0</v>
      </c>
      <c r="I107" s="60">
        <f>31*24-H107</f>
        <v>744</v>
      </c>
      <c r="J107" s="55">
        <v>272.58600000000001</v>
      </c>
      <c r="K107" s="14">
        <v>2</v>
      </c>
      <c r="L107" s="46">
        <f>G107*J107*K107</f>
        <v>0</v>
      </c>
      <c r="M107" s="14">
        <f>J107*K107</f>
        <v>545.17200000000003</v>
      </c>
      <c r="N107" s="14">
        <f>I107*M107</f>
        <v>405607.96799999999</v>
      </c>
      <c r="O107" s="38"/>
    </row>
    <row r="108" spans="1:15">
      <c r="A108" s="49"/>
      <c r="B108" s="13"/>
      <c r="C108" s="185"/>
      <c r="D108" s="177"/>
      <c r="E108" s="177"/>
      <c r="F108" s="177"/>
      <c r="G108" s="46"/>
      <c r="H108" s="46"/>
      <c r="I108" s="60"/>
      <c r="J108" s="55"/>
      <c r="K108" s="14"/>
      <c r="L108" s="46"/>
      <c r="M108" s="14"/>
      <c r="N108" s="14"/>
      <c r="O108" s="38"/>
    </row>
    <row r="109" spans="1:15">
      <c r="A109" s="49">
        <v>49</v>
      </c>
      <c r="B109" s="13" t="s">
        <v>74</v>
      </c>
      <c r="C109" s="280">
        <v>0</v>
      </c>
      <c r="D109" s="127">
        <v>18</v>
      </c>
      <c r="E109" s="177"/>
      <c r="F109" s="177"/>
      <c r="G109" s="46">
        <f>C109+(D109/60)</f>
        <v>0.3</v>
      </c>
      <c r="H109" s="60">
        <f>E109+F109/60</f>
        <v>0</v>
      </c>
      <c r="I109" s="60">
        <f>31*24-H109</f>
        <v>744</v>
      </c>
      <c r="J109" s="55">
        <v>330.15499999999997</v>
      </c>
      <c r="K109" s="14">
        <v>2</v>
      </c>
      <c r="L109" s="46">
        <f>G109*J109*K109</f>
        <v>198.09299999999999</v>
      </c>
      <c r="M109" s="14">
        <f>J109*K109</f>
        <v>660.31</v>
      </c>
      <c r="N109" s="14">
        <f>I109*M109</f>
        <v>491270.63999999996</v>
      </c>
      <c r="O109" s="38"/>
    </row>
    <row r="110" spans="1:15">
      <c r="A110" s="49"/>
      <c r="B110" s="13"/>
      <c r="C110" s="185"/>
      <c r="D110" s="177"/>
      <c r="E110" s="177"/>
      <c r="F110" s="177"/>
      <c r="G110" s="46"/>
      <c r="H110" s="60"/>
      <c r="I110" s="60"/>
      <c r="J110" s="55"/>
      <c r="K110" s="14"/>
      <c r="L110" s="46"/>
      <c r="M110" s="14"/>
      <c r="N110" s="14"/>
      <c r="O110" s="38"/>
    </row>
    <row r="111" spans="1:15">
      <c r="A111" s="49">
        <v>50</v>
      </c>
      <c r="B111" s="13" t="s">
        <v>75</v>
      </c>
      <c r="C111" s="185"/>
      <c r="D111" s="177"/>
      <c r="E111" s="127">
        <v>0</v>
      </c>
      <c r="F111" s="127">
        <v>10</v>
      </c>
      <c r="G111" s="46">
        <f>C111+(D111/60)</f>
        <v>0</v>
      </c>
      <c r="H111" s="60">
        <f>E111+F111/60</f>
        <v>0.16666666666666666</v>
      </c>
      <c r="I111" s="60">
        <f>31*24-H111</f>
        <v>743.83333333333337</v>
      </c>
      <c r="J111" s="55">
        <v>330.15499999999997</v>
      </c>
      <c r="K111" s="14">
        <v>2</v>
      </c>
      <c r="L111" s="46">
        <f>G111*J111*K111</f>
        <v>0</v>
      </c>
      <c r="M111" s="14">
        <f>J111*K111</f>
        <v>660.31</v>
      </c>
      <c r="N111" s="14">
        <f>I111*M111</f>
        <v>491160.58833333332</v>
      </c>
      <c r="O111" s="38"/>
    </row>
    <row r="112" spans="1:15">
      <c r="A112" s="49"/>
      <c r="B112" s="13"/>
      <c r="C112" s="185"/>
      <c r="D112" s="177"/>
      <c r="E112" s="177"/>
      <c r="F112" s="177"/>
      <c r="G112" s="46"/>
      <c r="H112" s="60"/>
      <c r="I112" s="60"/>
      <c r="J112" s="55"/>
      <c r="K112" s="14"/>
      <c r="L112" s="46"/>
      <c r="M112" s="14"/>
      <c r="N112" s="14"/>
      <c r="O112" s="38"/>
    </row>
    <row r="113" spans="1:15" ht="15.75" customHeight="1">
      <c r="A113" s="49">
        <v>51</v>
      </c>
      <c r="B113" s="13" t="s">
        <v>76</v>
      </c>
      <c r="C113" s="185"/>
      <c r="D113" s="258"/>
      <c r="E113" s="127">
        <v>3</v>
      </c>
      <c r="F113" s="127">
        <v>58</v>
      </c>
      <c r="G113" s="46">
        <f>C113+(D113/60)</f>
        <v>0</v>
      </c>
      <c r="H113" s="60">
        <f>E113+F113/60</f>
        <v>3.9666666666666668</v>
      </c>
      <c r="I113" s="60">
        <f>31*24-H113</f>
        <v>740.0333333333333</v>
      </c>
      <c r="J113" s="55">
        <v>331.44200000000001</v>
      </c>
      <c r="K113" s="14">
        <v>2</v>
      </c>
      <c r="L113" s="46">
        <f>G113*J113*K113</f>
        <v>0</v>
      </c>
      <c r="M113" s="14">
        <f>J113*K113</f>
        <v>662.88400000000001</v>
      </c>
      <c r="N113" s="14">
        <f>I113*M113</f>
        <v>490556.25613333331</v>
      </c>
      <c r="O113" s="38"/>
    </row>
    <row r="114" spans="1:15">
      <c r="A114" s="49"/>
      <c r="B114" s="13"/>
      <c r="C114" s="185"/>
      <c r="D114" s="177"/>
      <c r="E114" s="177"/>
      <c r="F114" s="177"/>
      <c r="G114" s="46"/>
      <c r="H114" s="60"/>
      <c r="I114" s="60"/>
      <c r="J114" s="55"/>
      <c r="K114" s="14"/>
      <c r="L114" s="46"/>
      <c r="M114" s="14"/>
      <c r="N114" s="14"/>
      <c r="O114" s="38"/>
    </row>
    <row r="115" spans="1:15">
      <c r="A115" s="49">
        <v>52</v>
      </c>
      <c r="B115" s="13" t="s">
        <v>77</v>
      </c>
      <c r="C115" s="185"/>
      <c r="D115" s="177"/>
      <c r="E115" s="177"/>
      <c r="F115" s="177"/>
      <c r="G115" s="46">
        <f>C115+(D115/60)</f>
        <v>0</v>
      </c>
      <c r="H115" s="60">
        <f>E115+F115/60</f>
        <v>0</v>
      </c>
      <c r="I115" s="60">
        <f>31*24-H115</f>
        <v>744</v>
      </c>
      <c r="J115" s="55">
        <v>331.44200000000001</v>
      </c>
      <c r="K115" s="14">
        <v>2</v>
      </c>
      <c r="L115" s="46">
        <f>G115*J115*K115</f>
        <v>0</v>
      </c>
      <c r="M115" s="14">
        <f>J115*K115</f>
        <v>662.88400000000001</v>
      </c>
      <c r="N115" s="14">
        <f>I115*M115</f>
        <v>493185.696</v>
      </c>
      <c r="O115" s="38"/>
    </row>
    <row r="116" spans="1:15">
      <c r="A116" s="49"/>
      <c r="B116" s="13"/>
      <c r="C116" s="185"/>
      <c r="D116" s="177"/>
      <c r="E116" s="177"/>
      <c r="F116" s="177"/>
      <c r="G116" s="46"/>
      <c r="H116" s="60"/>
      <c r="I116" s="60"/>
      <c r="J116" s="55"/>
      <c r="K116" s="14"/>
      <c r="L116" s="46"/>
      <c r="M116" s="14"/>
      <c r="N116" s="14"/>
      <c r="O116" s="38"/>
    </row>
    <row r="117" spans="1:15" s="31" customFormat="1">
      <c r="A117" s="49">
        <v>53</v>
      </c>
      <c r="B117" s="13" t="s">
        <v>80</v>
      </c>
      <c r="C117" s="185"/>
      <c r="D117" s="177"/>
      <c r="E117" s="177"/>
      <c r="F117" s="177"/>
      <c r="G117" s="46">
        <f>C117+(D117/60)</f>
        <v>0</v>
      </c>
      <c r="H117" s="60">
        <f>E117+F117/60</f>
        <v>0</v>
      </c>
      <c r="I117" s="60">
        <f>31*24-H117</f>
        <v>744</v>
      </c>
      <c r="J117" s="55">
        <v>351.72899999999998</v>
      </c>
      <c r="K117" s="14">
        <v>4</v>
      </c>
      <c r="L117" s="46">
        <f>G117*J117*K117</f>
        <v>0</v>
      </c>
      <c r="M117" s="14">
        <f>J117*K117</f>
        <v>1406.9159999999999</v>
      </c>
      <c r="N117" s="14">
        <f>I117*M117</f>
        <v>1046745.504</v>
      </c>
      <c r="O117" s="38"/>
    </row>
    <row r="118" spans="1:15" s="31" customFormat="1">
      <c r="A118" s="49"/>
      <c r="B118" s="13"/>
      <c r="C118" s="185"/>
      <c r="D118" s="177"/>
      <c r="E118" s="177"/>
      <c r="F118" s="177"/>
      <c r="G118" s="46"/>
      <c r="H118" s="60"/>
      <c r="I118" s="60"/>
      <c r="J118" s="55"/>
      <c r="K118" s="45"/>
      <c r="L118" s="46"/>
      <c r="M118" s="14"/>
      <c r="N118" s="14"/>
      <c r="O118" s="38"/>
    </row>
    <row r="119" spans="1:15" s="31" customFormat="1">
      <c r="A119" s="49">
        <v>54</v>
      </c>
      <c r="B119" s="13" t="s">
        <v>81</v>
      </c>
      <c r="C119" s="185"/>
      <c r="D119" s="177"/>
      <c r="E119" s="177"/>
      <c r="F119" s="177"/>
      <c r="G119" s="46">
        <f>C119+(D119/60)</f>
        <v>0</v>
      </c>
      <c r="H119" s="60">
        <f>E119+F119/60</f>
        <v>0</v>
      </c>
      <c r="I119" s="60">
        <f>31*24-H119</f>
        <v>744</v>
      </c>
      <c r="J119" s="55">
        <v>351.72899999999998</v>
      </c>
      <c r="K119" s="14">
        <v>4</v>
      </c>
      <c r="L119" s="46">
        <f>G119*J119*K119</f>
        <v>0</v>
      </c>
      <c r="M119" s="14">
        <f>J119*K119</f>
        <v>1406.9159999999999</v>
      </c>
      <c r="N119" s="14">
        <f>I119*M119</f>
        <v>1046745.504</v>
      </c>
      <c r="O119" s="38"/>
    </row>
    <row r="120" spans="1:15">
      <c r="A120" s="49"/>
      <c r="B120" s="13"/>
      <c r="C120" s="185"/>
      <c r="D120" s="177"/>
      <c r="E120" s="177"/>
      <c r="F120" s="177"/>
      <c r="G120" s="46"/>
      <c r="H120" s="60"/>
      <c r="I120" s="60"/>
      <c r="J120" s="55"/>
      <c r="K120" s="14"/>
      <c r="L120" s="46"/>
      <c r="M120" s="14"/>
      <c r="N120" s="14"/>
      <c r="O120" s="38"/>
    </row>
    <row r="121" spans="1:15">
      <c r="A121" s="49">
        <v>55</v>
      </c>
      <c r="B121" s="13" t="s">
        <v>83</v>
      </c>
      <c r="C121" s="185"/>
      <c r="D121" s="177"/>
      <c r="E121" s="177"/>
      <c r="F121" s="177"/>
      <c r="G121" s="46">
        <f>C121+(D121/60)</f>
        <v>0</v>
      </c>
      <c r="H121" s="60">
        <f>E121+F121/60</f>
        <v>0</v>
      </c>
      <c r="I121" s="60">
        <f>31*24-H121</f>
        <v>744</v>
      </c>
      <c r="J121" s="55">
        <v>220.58799999999999</v>
      </c>
      <c r="K121" s="14">
        <v>2</v>
      </c>
      <c r="L121" s="46">
        <f>G121*J121*K121</f>
        <v>0</v>
      </c>
      <c r="M121" s="14">
        <f>J121*K121</f>
        <v>441.17599999999999</v>
      </c>
      <c r="N121" s="14">
        <f>I121*M121</f>
        <v>328234.94400000002</v>
      </c>
      <c r="O121" s="38"/>
    </row>
    <row r="122" spans="1:15">
      <c r="A122" s="49"/>
      <c r="B122" s="13"/>
      <c r="C122" s="185"/>
      <c r="D122" s="177"/>
      <c r="E122" s="177"/>
      <c r="F122" s="177"/>
      <c r="G122" s="46"/>
      <c r="H122" s="60"/>
      <c r="I122" s="60"/>
      <c r="J122" s="55"/>
      <c r="K122" s="14"/>
      <c r="L122" s="46"/>
      <c r="M122" s="14"/>
      <c r="N122" s="14"/>
      <c r="O122" s="38"/>
    </row>
    <row r="123" spans="1:15">
      <c r="A123" s="49">
        <v>56</v>
      </c>
      <c r="B123" s="13" t="s">
        <v>84</v>
      </c>
      <c r="C123" s="185"/>
      <c r="D123" s="177"/>
      <c r="E123" s="177"/>
      <c r="F123" s="177"/>
      <c r="G123" s="46">
        <f>C123+(D123/60)</f>
        <v>0</v>
      </c>
      <c r="H123" s="60">
        <f>E123+F123/60</f>
        <v>0</v>
      </c>
      <c r="I123" s="60">
        <f>31*24-H123</f>
        <v>744</v>
      </c>
      <c r="J123" s="55">
        <v>4.01</v>
      </c>
      <c r="K123" s="14">
        <v>2</v>
      </c>
      <c r="L123" s="46">
        <f>G123*J123*K123</f>
        <v>0</v>
      </c>
      <c r="M123" s="14">
        <f>J123*K123</f>
        <v>8.02</v>
      </c>
      <c r="N123" s="14">
        <f>I123*M123</f>
        <v>5966.88</v>
      </c>
      <c r="O123" s="38"/>
    </row>
    <row r="124" spans="1:15">
      <c r="A124" s="49"/>
      <c r="B124" s="13"/>
      <c r="C124" s="185"/>
      <c r="D124" s="177"/>
      <c r="E124" s="177"/>
      <c r="F124" s="177"/>
      <c r="G124" s="46"/>
      <c r="H124" s="46"/>
      <c r="I124" s="60"/>
      <c r="J124" s="55"/>
      <c r="K124" s="14"/>
      <c r="L124" s="46"/>
      <c r="M124" s="14"/>
      <c r="N124" s="14"/>
      <c r="O124" s="38"/>
    </row>
    <row r="125" spans="1:15">
      <c r="A125" s="49">
        <v>57</v>
      </c>
      <c r="B125" s="13" t="s">
        <v>85</v>
      </c>
      <c r="C125" s="185"/>
      <c r="D125" s="177"/>
      <c r="E125" s="177"/>
      <c r="F125" s="177"/>
      <c r="G125" s="46">
        <f>C125+(D125/60)</f>
        <v>0</v>
      </c>
      <c r="H125" s="60">
        <f>E125+F125/60</f>
        <v>0</v>
      </c>
      <c r="I125" s="60">
        <f>31*24-H125</f>
        <v>744</v>
      </c>
      <c r="J125" s="55">
        <v>4.01</v>
      </c>
      <c r="K125" s="14">
        <v>2</v>
      </c>
      <c r="L125" s="46">
        <f>G125*J125*K125</f>
        <v>0</v>
      </c>
      <c r="M125" s="14">
        <f>J125*K125</f>
        <v>8.02</v>
      </c>
      <c r="N125" s="14">
        <f>I125*M125</f>
        <v>5966.88</v>
      </c>
      <c r="O125" s="38"/>
    </row>
    <row r="126" spans="1:15">
      <c r="A126" s="49"/>
      <c r="B126" s="13"/>
      <c r="C126" s="185"/>
      <c r="D126" s="177"/>
      <c r="E126" s="177"/>
      <c r="F126" s="177"/>
      <c r="G126" s="46"/>
      <c r="H126" s="60"/>
      <c r="I126" s="60"/>
      <c r="J126" s="55"/>
      <c r="K126" s="14"/>
      <c r="L126" s="46"/>
      <c r="M126" s="14"/>
      <c r="N126" s="14"/>
      <c r="O126" s="38"/>
    </row>
    <row r="127" spans="1:15">
      <c r="A127" s="49">
        <v>58</v>
      </c>
      <c r="B127" s="13" t="s">
        <v>86</v>
      </c>
      <c r="C127" s="185"/>
      <c r="D127" s="177"/>
      <c r="E127" s="177"/>
      <c r="F127" s="177"/>
      <c r="G127" s="46">
        <f>C127+(D127/60)</f>
        <v>0</v>
      </c>
      <c r="H127" s="60">
        <f>E127+F127/60</f>
        <v>0</v>
      </c>
      <c r="I127" s="60">
        <f>31*24-H127</f>
        <v>744</v>
      </c>
      <c r="J127" s="55">
        <v>4.12</v>
      </c>
      <c r="K127" s="14">
        <v>2</v>
      </c>
      <c r="L127" s="46">
        <f>G127*J127*K127</f>
        <v>0</v>
      </c>
      <c r="M127" s="14">
        <f>J127*K127</f>
        <v>8.24</v>
      </c>
      <c r="N127" s="14">
        <f>I127*M127</f>
        <v>6130.56</v>
      </c>
      <c r="O127" s="38"/>
    </row>
    <row r="128" spans="1:15">
      <c r="A128" s="49"/>
      <c r="B128" s="13"/>
      <c r="C128" s="185"/>
      <c r="D128" s="177"/>
      <c r="E128" s="177"/>
      <c r="F128" s="177"/>
      <c r="G128" s="46"/>
      <c r="H128" s="60"/>
      <c r="I128" s="60"/>
      <c r="J128" s="55"/>
      <c r="K128" s="45"/>
      <c r="L128" s="46"/>
      <c r="M128" s="14"/>
      <c r="N128" s="14"/>
      <c r="O128" s="38"/>
    </row>
    <row r="129" spans="1:15">
      <c r="A129" s="49">
        <v>59</v>
      </c>
      <c r="B129" s="13" t="s">
        <v>87</v>
      </c>
      <c r="C129" s="185"/>
      <c r="D129" s="177"/>
      <c r="E129" s="177"/>
      <c r="F129" s="177"/>
      <c r="G129" s="46">
        <f>C129+(D129/60)</f>
        <v>0</v>
      </c>
      <c r="H129" s="60">
        <f>E129+F129/60</f>
        <v>0</v>
      </c>
      <c r="I129" s="60">
        <f>31*24-H129</f>
        <v>744</v>
      </c>
      <c r="J129" s="55">
        <v>4.12</v>
      </c>
      <c r="K129" s="14">
        <v>2</v>
      </c>
      <c r="L129" s="46">
        <f>G129*J129*K129</f>
        <v>0</v>
      </c>
      <c r="M129" s="14">
        <f>J129*K129</f>
        <v>8.24</v>
      </c>
      <c r="N129" s="14">
        <f>I129*M129</f>
        <v>6130.56</v>
      </c>
      <c r="O129" s="38"/>
    </row>
    <row r="130" spans="1:15">
      <c r="A130" s="49"/>
      <c r="B130" s="13"/>
      <c r="C130" s="185"/>
      <c r="D130" s="177"/>
      <c r="E130" s="177"/>
      <c r="F130" s="177"/>
      <c r="G130" s="46"/>
      <c r="H130" s="60"/>
      <c r="I130" s="60"/>
      <c r="J130" s="55"/>
      <c r="K130" s="14"/>
      <c r="L130" s="46"/>
      <c r="M130" s="14"/>
      <c r="N130" s="14"/>
      <c r="O130" s="38"/>
    </row>
    <row r="131" spans="1:15">
      <c r="A131" s="49">
        <v>60</v>
      </c>
      <c r="B131" s="13" t="s">
        <v>90</v>
      </c>
      <c r="C131" s="185"/>
      <c r="D131" s="177"/>
      <c r="E131" s="177"/>
      <c r="F131" s="177"/>
      <c r="G131" s="46">
        <f>C131+(D131/60)</f>
        <v>0</v>
      </c>
      <c r="H131" s="60">
        <f>E131+F131/60</f>
        <v>0</v>
      </c>
      <c r="I131" s="60">
        <f>31*24-H131</f>
        <v>744</v>
      </c>
      <c r="J131" s="55">
        <v>220.58799999999999</v>
      </c>
      <c r="K131" s="14">
        <v>2</v>
      </c>
      <c r="L131" s="46">
        <f>G131*J131*K131</f>
        <v>0</v>
      </c>
      <c r="M131" s="14">
        <f>J131*K131</f>
        <v>441.17599999999999</v>
      </c>
      <c r="N131" s="14">
        <f>I131*M131</f>
        <v>328234.94400000002</v>
      </c>
      <c r="O131" s="38"/>
    </row>
    <row r="132" spans="1:15">
      <c r="A132" s="49"/>
      <c r="B132" s="13"/>
      <c r="C132" s="185"/>
      <c r="D132" s="177"/>
      <c r="E132" s="177"/>
      <c r="F132" s="177"/>
      <c r="G132" s="46"/>
      <c r="H132" s="60"/>
      <c r="I132" s="60"/>
      <c r="J132" s="55"/>
      <c r="K132" s="14"/>
      <c r="L132" s="46"/>
      <c r="M132" s="14"/>
      <c r="N132" s="14"/>
      <c r="O132" s="38"/>
    </row>
    <row r="133" spans="1:15">
      <c r="A133" s="49">
        <v>61</v>
      </c>
      <c r="B133" s="8" t="s">
        <v>91</v>
      </c>
      <c r="C133" s="258"/>
      <c r="D133" s="177"/>
      <c r="E133" s="258"/>
      <c r="F133" s="258"/>
      <c r="G133" s="141">
        <f>C133+(D133/60)</f>
        <v>0</v>
      </c>
      <c r="H133" s="141">
        <f>E133+F133/60</f>
        <v>0</v>
      </c>
      <c r="I133" s="60">
        <f>31*24-H133</f>
        <v>744</v>
      </c>
      <c r="J133" s="14">
        <v>25.71</v>
      </c>
      <c r="K133" s="14">
        <v>1</v>
      </c>
      <c r="L133" s="141">
        <f>G133*J133*K133</f>
        <v>0</v>
      </c>
      <c r="M133" s="126">
        <f>J133*K133</f>
        <v>25.71</v>
      </c>
      <c r="N133" s="126">
        <f>I133*M133</f>
        <v>19128.240000000002</v>
      </c>
      <c r="O133" s="38"/>
    </row>
    <row r="134" spans="1:15">
      <c r="A134" s="49"/>
      <c r="B134" s="13"/>
      <c r="C134" s="185"/>
      <c r="D134" s="177"/>
      <c r="E134" s="177"/>
      <c r="F134" s="177"/>
      <c r="G134" s="46"/>
      <c r="H134" s="60"/>
      <c r="I134" s="60"/>
      <c r="J134" s="55"/>
      <c r="K134" s="14"/>
      <c r="L134" s="46"/>
      <c r="M134" s="14"/>
      <c r="N134" s="14"/>
      <c r="O134" s="38"/>
    </row>
    <row r="135" spans="1:15">
      <c r="A135" s="49">
        <v>62</v>
      </c>
      <c r="B135" s="13" t="s">
        <v>92</v>
      </c>
      <c r="C135" s="185"/>
      <c r="D135" s="177"/>
      <c r="E135" s="177"/>
      <c r="F135" s="177"/>
      <c r="G135" s="46">
        <f>C135+(D135/60)</f>
        <v>0</v>
      </c>
      <c r="H135" s="60">
        <f>E135+F135/60</f>
        <v>0</v>
      </c>
      <c r="I135" s="60">
        <f>31*24-H135</f>
        <v>744</v>
      </c>
      <c r="J135" s="14">
        <v>25.71</v>
      </c>
      <c r="K135" s="14">
        <v>1</v>
      </c>
      <c r="L135" s="46">
        <f>G135*J135*K135</f>
        <v>0</v>
      </c>
      <c r="M135" s="14">
        <f>J135*K135</f>
        <v>25.71</v>
      </c>
      <c r="N135" s="14">
        <f>I135*M135</f>
        <v>19128.240000000002</v>
      </c>
      <c r="O135" s="38"/>
    </row>
    <row r="136" spans="1:15">
      <c r="A136" s="49"/>
      <c r="B136" s="13"/>
      <c r="C136" s="185"/>
      <c r="D136" s="177"/>
      <c r="E136" s="177"/>
      <c r="F136" s="177"/>
      <c r="G136" s="46"/>
      <c r="H136" s="60"/>
      <c r="I136" s="60"/>
      <c r="J136" s="14"/>
      <c r="K136" s="14"/>
      <c r="L136" s="46"/>
      <c r="M136" s="14"/>
      <c r="N136" s="14"/>
      <c r="O136" s="38"/>
    </row>
    <row r="137" spans="1:15">
      <c r="A137" s="49">
        <v>63</v>
      </c>
      <c r="B137" s="13" t="s">
        <v>93</v>
      </c>
      <c r="C137" s="180"/>
      <c r="D137" s="184"/>
      <c r="E137" s="177"/>
      <c r="F137" s="177"/>
      <c r="G137" s="46">
        <f>C137+(D137/60)</f>
        <v>0</v>
      </c>
      <c r="H137" s="60">
        <f>E137+F137/60</f>
        <v>0</v>
      </c>
      <c r="I137" s="60">
        <f>31*24-H137</f>
        <v>744</v>
      </c>
      <c r="J137" s="14">
        <v>29.66</v>
      </c>
      <c r="K137" s="14">
        <v>1</v>
      </c>
      <c r="L137" s="46">
        <f>G137*J137*K137</f>
        <v>0</v>
      </c>
      <c r="M137" s="14">
        <f>J137*K137</f>
        <v>29.66</v>
      </c>
      <c r="N137" s="14">
        <f>I137*M137</f>
        <v>22067.040000000001</v>
      </c>
      <c r="O137" s="38"/>
    </row>
    <row r="138" spans="1:15">
      <c r="A138" s="49"/>
      <c r="B138" s="13"/>
      <c r="C138" s="180"/>
      <c r="D138" s="184"/>
      <c r="E138" s="177"/>
      <c r="F138" s="177"/>
      <c r="G138" s="46"/>
      <c r="H138" s="60"/>
      <c r="I138" s="60"/>
      <c r="J138" s="55"/>
      <c r="K138" s="14"/>
      <c r="L138" s="46"/>
      <c r="M138" s="14"/>
      <c r="N138" s="14"/>
      <c r="O138" s="38"/>
    </row>
    <row r="139" spans="1:15">
      <c r="A139" s="49">
        <v>64</v>
      </c>
      <c r="B139" s="13" t="s">
        <v>94</v>
      </c>
      <c r="C139" s="259"/>
      <c r="D139" s="203"/>
      <c r="E139" s="177"/>
      <c r="F139" s="177"/>
      <c r="G139" s="46">
        <f>C139+(D139/60)</f>
        <v>0</v>
      </c>
      <c r="H139" s="60">
        <f>E139+F139/60</f>
        <v>0</v>
      </c>
      <c r="I139" s="60">
        <f>31*24-H139</f>
        <v>744</v>
      </c>
      <c r="J139" s="14">
        <v>29.66</v>
      </c>
      <c r="K139" s="14">
        <v>1</v>
      </c>
      <c r="L139" s="46">
        <f>G139*J139*K139</f>
        <v>0</v>
      </c>
      <c r="M139" s="14">
        <f>J139*K139</f>
        <v>29.66</v>
      </c>
      <c r="N139" s="14">
        <f>I139*M139</f>
        <v>22067.040000000001</v>
      </c>
      <c r="O139" s="38"/>
    </row>
    <row r="140" spans="1:15">
      <c r="A140" s="49"/>
      <c r="B140" s="13"/>
      <c r="C140" s="255"/>
      <c r="D140" s="186"/>
      <c r="E140" s="177"/>
      <c r="F140" s="177"/>
      <c r="G140" s="46"/>
      <c r="H140" s="46"/>
      <c r="I140" s="60"/>
      <c r="J140" s="55"/>
      <c r="K140" s="4"/>
      <c r="L140" s="46"/>
      <c r="M140" s="14"/>
      <c r="N140" s="14"/>
      <c r="O140" s="38"/>
    </row>
    <row r="141" spans="1:15">
      <c r="A141" s="49">
        <v>65</v>
      </c>
      <c r="B141" s="13" t="s">
        <v>122</v>
      </c>
      <c r="C141" s="185"/>
      <c r="D141" s="177"/>
      <c r="E141" s="177"/>
      <c r="F141" s="177"/>
      <c r="G141" s="46">
        <f>C141+(D141/60)</f>
        <v>0</v>
      </c>
      <c r="H141" s="60">
        <f>E141+F141/60</f>
        <v>0</v>
      </c>
      <c r="I141" s="60">
        <f>31*24-H141</f>
        <v>744</v>
      </c>
      <c r="J141" s="14">
        <v>233.65199999999999</v>
      </c>
      <c r="K141" s="14">
        <v>4</v>
      </c>
      <c r="L141" s="46">
        <f>G141*J141*K141</f>
        <v>0</v>
      </c>
      <c r="M141" s="14">
        <f>J141*K141</f>
        <v>934.60799999999995</v>
      </c>
      <c r="N141" s="14">
        <f>I141*M141</f>
        <v>695348.35199999996</v>
      </c>
      <c r="O141" s="38"/>
    </row>
    <row r="142" spans="1:15">
      <c r="A142" s="49"/>
      <c r="B142" s="13"/>
      <c r="C142" s="185"/>
      <c r="D142" s="177"/>
      <c r="E142" s="177"/>
      <c r="F142" s="177"/>
      <c r="G142" s="46"/>
      <c r="H142" s="60"/>
      <c r="I142" s="60"/>
      <c r="J142" s="14"/>
      <c r="K142" s="126"/>
      <c r="L142" s="46"/>
      <c r="M142" s="14"/>
      <c r="N142" s="14"/>
      <c r="O142" s="38"/>
    </row>
    <row r="143" spans="1:15">
      <c r="A143" s="49">
        <v>66</v>
      </c>
      <c r="B143" s="13" t="s">
        <v>123</v>
      </c>
      <c r="C143" s="185"/>
      <c r="D143" s="177"/>
      <c r="E143" s="177"/>
      <c r="F143" s="177"/>
      <c r="G143" s="46">
        <f>C143+(D143/60)</f>
        <v>0</v>
      </c>
      <c r="H143" s="60">
        <f>E143+F143/60</f>
        <v>0</v>
      </c>
      <c r="I143" s="60">
        <f>31*24-H143</f>
        <v>744</v>
      </c>
      <c r="J143" s="14">
        <v>292.45</v>
      </c>
      <c r="K143" s="14">
        <v>4</v>
      </c>
      <c r="L143" s="46">
        <f>G143*J143*K143</f>
        <v>0</v>
      </c>
      <c r="M143" s="14">
        <f>J143*K143</f>
        <v>1169.8</v>
      </c>
      <c r="N143" s="14">
        <f>I143*M143</f>
        <v>870331.2</v>
      </c>
      <c r="O143" s="38"/>
    </row>
    <row r="144" spans="1:15">
      <c r="A144" s="49"/>
      <c r="B144" s="13"/>
      <c r="C144" s="185"/>
      <c r="D144" s="177"/>
      <c r="E144" s="177"/>
      <c r="F144" s="177"/>
      <c r="G144" s="46"/>
      <c r="H144" s="60"/>
      <c r="I144" s="60"/>
      <c r="J144" s="14"/>
      <c r="K144" s="126"/>
      <c r="L144" s="46"/>
      <c r="M144" s="14"/>
      <c r="N144" s="14"/>
      <c r="O144" s="38"/>
    </row>
    <row r="145" spans="1:15">
      <c r="A145" s="49">
        <v>67</v>
      </c>
      <c r="B145" s="13" t="s">
        <v>125</v>
      </c>
      <c r="C145" s="185"/>
      <c r="D145" s="177"/>
      <c r="E145" s="177"/>
      <c r="F145" s="177"/>
      <c r="G145" s="46">
        <f>C145+(D145/60)</f>
        <v>0</v>
      </c>
      <c r="H145" s="60">
        <f>E145+F145/60</f>
        <v>0</v>
      </c>
      <c r="I145" s="60">
        <f>31*24-H145</f>
        <v>744</v>
      </c>
      <c r="J145" s="55">
        <v>214.471</v>
      </c>
      <c r="K145" s="14">
        <v>2</v>
      </c>
      <c r="L145" s="46">
        <f>G145*J145*K145</f>
        <v>0</v>
      </c>
      <c r="M145" s="14">
        <f>J145*K145</f>
        <v>428.94200000000001</v>
      </c>
      <c r="N145" s="14">
        <f>I145*M145</f>
        <v>319132.848</v>
      </c>
      <c r="O145" s="38"/>
    </row>
    <row r="146" spans="1:15">
      <c r="A146" s="49"/>
      <c r="B146" s="13"/>
      <c r="C146" s="185"/>
      <c r="D146" s="177"/>
      <c r="E146" s="177"/>
      <c r="F146" s="177"/>
      <c r="G146" s="46"/>
      <c r="H146" s="60"/>
      <c r="I146" s="60"/>
      <c r="J146" s="55"/>
      <c r="K146" s="126"/>
      <c r="L146" s="46"/>
      <c r="M146" s="14"/>
      <c r="N146" s="14"/>
      <c r="O146" s="38"/>
    </row>
    <row r="147" spans="1:15">
      <c r="A147" s="49">
        <v>68</v>
      </c>
      <c r="B147" s="13" t="s">
        <v>126</v>
      </c>
      <c r="C147" s="185"/>
      <c r="D147" s="177"/>
      <c r="E147" s="177"/>
      <c r="F147" s="177"/>
      <c r="G147" s="46">
        <f>C147+(D147/60)</f>
        <v>0</v>
      </c>
      <c r="H147" s="60">
        <f>E147+F147/60</f>
        <v>0</v>
      </c>
      <c r="I147" s="60">
        <f>31*24-H147</f>
        <v>744</v>
      </c>
      <c r="J147" s="55">
        <v>213.8</v>
      </c>
      <c r="K147" s="14">
        <v>2</v>
      </c>
      <c r="L147" s="46">
        <f>G147*J147*K147</f>
        <v>0</v>
      </c>
      <c r="M147" s="14">
        <f>J147*K147</f>
        <v>427.6</v>
      </c>
      <c r="N147" s="14">
        <f>I147*M147</f>
        <v>318134.40000000002</v>
      </c>
      <c r="O147" s="38"/>
    </row>
    <row r="148" spans="1:15">
      <c r="A148" s="49"/>
      <c r="B148" s="13"/>
      <c r="C148" s="185"/>
      <c r="D148" s="177"/>
      <c r="E148" s="177"/>
      <c r="F148" s="177"/>
      <c r="G148" s="46"/>
      <c r="H148" s="60"/>
      <c r="I148" s="60"/>
      <c r="J148" s="55"/>
      <c r="K148" s="126"/>
      <c r="L148" s="46"/>
      <c r="M148" s="14"/>
      <c r="N148" s="14"/>
      <c r="O148" s="38"/>
    </row>
    <row r="149" spans="1:15">
      <c r="A149" s="49">
        <v>69</v>
      </c>
      <c r="B149" s="13" t="s">
        <v>135</v>
      </c>
      <c r="C149" s="180"/>
      <c r="D149" s="184"/>
      <c r="E149" s="177"/>
      <c r="F149" s="177"/>
      <c r="G149" s="46">
        <f>C149+(D149/60)</f>
        <v>0</v>
      </c>
      <c r="H149" s="60">
        <f>E149+F149/60</f>
        <v>0</v>
      </c>
      <c r="I149" s="60">
        <f>31*24-H149</f>
        <v>744</v>
      </c>
      <c r="J149" s="14">
        <v>28.548999999999999</v>
      </c>
      <c r="K149" s="14">
        <v>1</v>
      </c>
      <c r="L149" s="46">
        <f>G149*J149*K149</f>
        <v>0</v>
      </c>
      <c r="M149" s="14">
        <f>J149*K149</f>
        <v>28.548999999999999</v>
      </c>
      <c r="N149" s="14">
        <f>I149*M149</f>
        <v>21240.455999999998</v>
      </c>
      <c r="O149" s="38"/>
    </row>
    <row r="150" spans="1:15">
      <c r="A150" s="49"/>
      <c r="B150" s="13"/>
      <c r="C150" s="180"/>
      <c r="D150" s="184"/>
      <c r="E150" s="177"/>
      <c r="F150" s="177"/>
      <c r="G150" s="46"/>
      <c r="H150" s="60"/>
      <c r="I150" s="60"/>
      <c r="J150" s="14"/>
      <c r="K150" s="14"/>
      <c r="L150" s="46"/>
      <c r="M150" s="14"/>
      <c r="N150" s="14"/>
      <c r="O150" s="38"/>
    </row>
    <row r="151" spans="1:15">
      <c r="A151" s="49">
        <v>70</v>
      </c>
      <c r="B151" s="13" t="s">
        <v>136</v>
      </c>
      <c r="C151" s="180"/>
      <c r="D151" s="184"/>
      <c r="E151" s="177"/>
      <c r="F151" s="177"/>
      <c r="G151" s="46">
        <f>C151+(D151/60)</f>
        <v>0</v>
      </c>
      <c r="H151" s="60">
        <f>E151+F151/60</f>
        <v>0</v>
      </c>
      <c r="I151" s="60">
        <f>31*24-H151</f>
        <v>744</v>
      </c>
      <c r="J151" s="14">
        <v>28.548999999999999</v>
      </c>
      <c r="K151" s="14">
        <v>1</v>
      </c>
      <c r="L151" s="46">
        <f>G151*J151*K151</f>
        <v>0</v>
      </c>
      <c r="M151" s="14">
        <f>J151*K151</f>
        <v>28.548999999999999</v>
      </c>
      <c r="N151" s="14">
        <f>I151*M151</f>
        <v>21240.455999999998</v>
      </c>
      <c r="O151" s="38"/>
    </row>
    <row r="152" spans="1:15">
      <c r="A152" s="49"/>
      <c r="B152" s="13"/>
      <c r="C152" s="185"/>
      <c r="D152" s="177"/>
      <c r="E152" s="177"/>
      <c r="F152" s="177"/>
      <c r="G152" s="46"/>
      <c r="H152" s="60"/>
      <c r="I152" s="60"/>
      <c r="J152" s="14"/>
      <c r="K152" s="126"/>
      <c r="L152" s="46"/>
      <c r="M152" s="14"/>
      <c r="N152" s="14"/>
      <c r="O152" s="38"/>
    </row>
    <row r="153" spans="1:15">
      <c r="A153" s="178">
        <v>71</v>
      </c>
      <c r="B153" s="266" t="s">
        <v>146</v>
      </c>
      <c r="C153" s="264"/>
      <c r="D153" s="265"/>
      <c r="E153" s="265"/>
      <c r="F153" s="265"/>
      <c r="G153" s="267">
        <f>C153+(D153/60)</f>
        <v>0</v>
      </c>
      <c r="H153" s="267">
        <f>D153+(E153/60)</f>
        <v>0</v>
      </c>
      <c r="I153" s="268">
        <v>744</v>
      </c>
      <c r="J153" s="269">
        <v>228.47399999999999</v>
      </c>
      <c r="K153" s="270">
        <v>2</v>
      </c>
      <c r="L153" s="267">
        <f>G153*J153*K153</f>
        <v>0</v>
      </c>
      <c r="M153" s="269">
        <f>J153*K153</f>
        <v>456.94799999999998</v>
      </c>
      <c r="N153" s="269">
        <f>I153*M153</f>
        <v>339969.31199999998</v>
      </c>
      <c r="O153" s="38"/>
    </row>
    <row r="154" spans="1:15">
      <c r="A154" s="178"/>
      <c r="B154" s="266"/>
      <c r="C154" s="264"/>
      <c r="D154" s="265"/>
      <c r="E154" s="265"/>
      <c r="F154" s="265"/>
      <c r="G154" s="267"/>
      <c r="H154" s="268"/>
      <c r="I154" s="268"/>
      <c r="J154" s="269"/>
      <c r="K154" s="270"/>
      <c r="L154" s="267"/>
      <c r="M154" s="269"/>
      <c r="N154" s="269"/>
      <c r="O154" s="38"/>
    </row>
    <row r="155" spans="1:15">
      <c r="A155" s="178">
        <v>72</v>
      </c>
      <c r="B155" s="266" t="s">
        <v>147</v>
      </c>
      <c r="C155" s="264"/>
      <c r="D155" s="265"/>
      <c r="E155" s="265"/>
      <c r="F155" s="265"/>
      <c r="G155" s="267">
        <f>C155+(D155/60)</f>
        <v>0</v>
      </c>
      <c r="H155" s="267">
        <f>D155+(E155/60)</f>
        <v>0</v>
      </c>
      <c r="I155" s="268">
        <v>744</v>
      </c>
      <c r="J155" s="269">
        <v>228.47399999999999</v>
      </c>
      <c r="K155" s="270">
        <v>2</v>
      </c>
      <c r="L155" s="267">
        <f>G155*J155*K155</f>
        <v>0</v>
      </c>
      <c r="M155" s="269">
        <f>J155*K155</f>
        <v>456.94799999999998</v>
      </c>
      <c r="N155" s="269">
        <f>I155*M155</f>
        <v>339969.31199999998</v>
      </c>
      <c r="O155" s="38"/>
    </row>
    <row r="156" spans="1:15">
      <c r="A156" s="178"/>
      <c r="B156" s="266"/>
      <c r="C156" s="264"/>
      <c r="D156" s="265"/>
      <c r="E156" s="265"/>
      <c r="F156" s="265"/>
      <c r="G156" s="267"/>
      <c r="H156" s="268"/>
      <c r="I156" s="268"/>
      <c r="J156" s="269"/>
      <c r="K156" s="270"/>
      <c r="L156" s="267"/>
      <c r="M156" s="269"/>
      <c r="N156" s="269"/>
      <c r="O156" s="38"/>
    </row>
    <row r="157" spans="1:15">
      <c r="A157" s="178">
        <v>73</v>
      </c>
      <c r="B157" s="266" t="s">
        <v>148</v>
      </c>
      <c r="C157" s="264"/>
      <c r="D157" s="265"/>
      <c r="E157" s="265"/>
      <c r="F157" s="265"/>
      <c r="G157" s="267">
        <f>C157+(D157/60)</f>
        <v>0</v>
      </c>
      <c r="H157" s="267">
        <f>D157+(E157/60)</f>
        <v>0</v>
      </c>
      <c r="I157" s="268">
        <v>744</v>
      </c>
      <c r="J157" s="269">
        <v>46.67</v>
      </c>
      <c r="K157" s="270">
        <v>2</v>
      </c>
      <c r="L157" s="267">
        <f>G157*J157*K157</f>
        <v>0</v>
      </c>
      <c r="M157" s="269">
        <f>J157*K157</f>
        <v>93.34</v>
      </c>
      <c r="N157" s="269">
        <f>I157*M157</f>
        <v>69444.960000000006</v>
      </c>
      <c r="O157" s="38"/>
    </row>
    <row r="158" spans="1:15">
      <c r="A158" s="178"/>
      <c r="B158" s="266"/>
      <c r="C158" s="264"/>
      <c r="D158" s="265"/>
      <c r="E158" s="265"/>
      <c r="F158" s="265"/>
      <c r="G158" s="267"/>
      <c r="H158" s="268"/>
      <c r="I158" s="268"/>
      <c r="J158" s="269"/>
      <c r="K158" s="270"/>
      <c r="L158" s="267"/>
      <c r="M158" s="269"/>
      <c r="N158" s="269"/>
      <c r="O158" s="38"/>
    </row>
    <row r="159" spans="1:15">
      <c r="A159" s="178">
        <v>74</v>
      </c>
      <c r="B159" s="266" t="s">
        <v>149</v>
      </c>
      <c r="C159" s="264"/>
      <c r="D159" s="265"/>
      <c r="E159" s="265"/>
      <c r="F159" s="265"/>
      <c r="G159" s="267">
        <f>C159+(D159/60)</f>
        <v>0</v>
      </c>
      <c r="H159" s="267">
        <f>D159+(E159/60)</f>
        <v>0</v>
      </c>
      <c r="I159" s="268">
        <v>744</v>
      </c>
      <c r="J159" s="269">
        <v>46.67</v>
      </c>
      <c r="K159" s="270">
        <v>2</v>
      </c>
      <c r="L159" s="267">
        <f>G159*J159*K159</f>
        <v>0</v>
      </c>
      <c r="M159" s="269">
        <f>J159*K159</f>
        <v>93.34</v>
      </c>
      <c r="N159" s="269">
        <f>I159*M159</f>
        <v>69444.960000000006</v>
      </c>
      <c r="O159" s="38"/>
    </row>
    <row r="160" spans="1:15">
      <c r="A160" s="49"/>
      <c r="B160" s="13"/>
      <c r="C160" s="185"/>
      <c r="D160" s="177"/>
      <c r="E160" s="177"/>
      <c r="F160" s="177"/>
      <c r="G160" s="46"/>
      <c r="H160" s="60"/>
      <c r="I160" s="60"/>
      <c r="J160" s="14"/>
      <c r="K160" s="126"/>
      <c r="L160" s="46"/>
      <c r="M160" s="14"/>
      <c r="N160" s="14"/>
      <c r="O160" s="38"/>
    </row>
    <row r="161" spans="1:16">
      <c r="A161" s="49"/>
      <c r="B161" s="13"/>
      <c r="C161" s="185"/>
      <c r="D161" s="177"/>
      <c r="E161" s="177"/>
      <c r="F161" s="177"/>
      <c r="G161" s="46"/>
      <c r="H161" s="60"/>
      <c r="I161" s="60"/>
      <c r="J161" s="14"/>
      <c r="K161" s="126"/>
      <c r="L161" s="46"/>
      <c r="M161" s="14"/>
      <c r="N161" s="14"/>
      <c r="O161" s="38"/>
    </row>
    <row r="162" spans="1:16">
      <c r="A162" s="50"/>
      <c r="B162" s="16"/>
      <c r="C162" s="263"/>
      <c r="D162" s="128"/>
      <c r="E162" s="187"/>
      <c r="F162" s="187"/>
      <c r="G162" s="15"/>
      <c r="H162" s="15"/>
      <c r="I162" s="60"/>
      <c r="J162" s="41"/>
      <c r="K162" s="70"/>
      <c r="L162" s="67"/>
      <c r="M162" s="41"/>
      <c r="N162" s="41"/>
      <c r="O162" s="38"/>
    </row>
    <row r="163" spans="1:16">
      <c r="A163" s="95"/>
      <c r="B163" s="66" t="s">
        <v>153</v>
      </c>
      <c r="C163" s="188">
        <f>SUM(C12:C162)+11</f>
        <v>73</v>
      </c>
      <c r="D163" s="188">
        <f>SUM(D12:D162)+42</f>
        <v>705</v>
      </c>
      <c r="E163" s="188">
        <f>SUM(E12:E162)</f>
        <v>34</v>
      </c>
      <c r="F163" s="188">
        <f>SUM(F12:F162)</f>
        <v>773</v>
      </c>
      <c r="G163" s="56">
        <f>SUM(G12:G162)</f>
        <v>73.05</v>
      </c>
      <c r="H163" s="56"/>
      <c r="I163" s="56"/>
      <c r="J163" s="56">
        <f>SUM(J12:J162)</f>
        <v>12271.634000000002</v>
      </c>
      <c r="K163" s="40"/>
      <c r="L163" s="110">
        <f>SUM(L11:L162)</f>
        <v>27397.221533333333</v>
      </c>
      <c r="M163" s="44"/>
      <c r="N163" s="111">
        <f>SUM(N11:N162)</f>
        <v>19691267.303199999</v>
      </c>
      <c r="O163" s="34"/>
    </row>
    <row r="164" spans="1:16">
      <c r="A164" s="33"/>
      <c r="B164" s="7"/>
      <c r="C164" s="189"/>
      <c r="D164" s="189"/>
      <c r="E164" s="189"/>
      <c r="F164" s="189"/>
      <c r="G164" s="57"/>
      <c r="H164" s="57"/>
      <c r="I164" s="57"/>
      <c r="J164" s="57"/>
      <c r="K164" s="37"/>
      <c r="L164" s="57"/>
      <c r="M164" s="37"/>
      <c r="N164" s="37"/>
    </row>
    <row r="165" spans="1:16">
      <c r="A165" s="37"/>
      <c r="B165" s="17"/>
      <c r="C165" s="190"/>
      <c r="D165" s="190">
        <f>C163+D163/60</f>
        <v>84.75</v>
      </c>
      <c r="E165" s="190"/>
      <c r="F165" s="191">
        <f>E163+F163/60</f>
        <v>46.883333333333333</v>
      </c>
      <c r="G165" s="34"/>
      <c r="H165" s="34"/>
      <c r="I165" s="34"/>
      <c r="J165" s="34"/>
      <c r="K165" s="95" t="s">
        <v>102</v>
      </c>
      <c r="L165" s="116">
        <f>L163/N163</f>
        <v>1.3913386635547348E-3</v>
      </c>
      <c r="M165" s="37"/>
      <c r="N165" s="37"/>
    </row>
    <row r="166" spans="1:16" ht="26.25">
      <c r="A166" s="37"/>
      <c r="B166" s="125" t="s">
        <v>154</v>
      </c>
      <c r="C166" s="192"/>
      <c r="D166" s="192"/>
      <c r="E166" s="192"/>
      <c r="F166" s="191"/>
      <c r="G166" s="34"/>
      <c r="H166" s="34"/>
      <c r="I166" s="34"/>
      <c r="J166" s="58"/>
      <c r="K166" s="82" t="s">
        <v>114</v>
      </c>
      <c r="L166" s="241">
        <f>100-100*L165</f>
        <v>99.860866133644521</v>
      </c>
      <c r="M166" s="99"/>
      <c r="N166" s="37"/>
    </row>
    <row r="167" spans="1:16" ht="25.5">
      <c r="A167" s="233"/>
      <c r="B167" s="271" t="s">
        <v>158</v>
      </c>
      <c r="C167" s="272"/>
      <c r="D167" s="272"/>
      <c r="E167" s="272"/>
      <c r="F167" s="272"/>
      <c r="G167" s="242"/>
      <c r="H167" s="236"/>
      <c r="I167" s="236"/>
      <c r="J167" s="243"/>
      <c r="K167" s="2"/>
      <c r="L167" s="236"/>
      <c r="M167" s="892"/>
      <c r="N167" s="893"/>
    </row>
    <row r="168" spans="1:16">
      <c r="A168" s="126"/>
      <c r="B168" s="7"/>
      <c r="C168" s="193"/>
      <c r="D168" s="132"/>
      <c r="E168" s="132"/>
      <c r="F168" s="132"/>
      <c r="G168" s="37"/>
      <c r="H168" s="37"/>
      <c r="I168" s="37"/>
      <c r="J168" s="37"/>
      <c r="K168" s="5"/>
      <c r="L168" s="37"/>
      <c r="M168" s="37"/>
      <c r="N168" s="43"/>
    </row>
    <row r="169" spans="1:16">
      <c r="A169" s="83" t="s">
        <v>19</v>
      </c>
      <c r="B169" s="896" t="s">
        <v>31</v>
      </c>
      <c r="C169" s="898" t="s">
        <v>111</v>
      </c>
      <c r="D169" s="899"/>
      <c r="E169" s="898" t="s">
        <v>108</v>
      </c>
      <c r="F169" s="899"/>
      <c r="G169" s="79" t="s">
        <v>17</v>
      </c>
      <c r="H169" s="100" t="s">
        <v>17</v>
      </c>
      <c r="I169" s="79"/>
      <c r="J169" s="100" t="s">
        <v>115</v>
      </c>
      <c r="K169" s="902" t="s">
        <v>106</v>
      </c>
      <c r="L169" s="82"/>
      <c r="M169" s="82"/>
      <c r="N169" s="47"/>
    </row>
    <row r="170" spans="1:16" ht="20.25" customHeight="1">
      <c r="A170" s="48" t="s">
        <v>20</v>
      </c>
      <c r="B170" s="897"/>
      <c r="C170" s="900"/>
      <c r="D170" s="901"/>
      <c r="E170" s="900"/>
      <c r="F170" s="901"/>
      <c r="G170" s="39" t="s">
        <v>18</v>
      </c>
      <c r="H170" s="98" t="s">
        <v>18</v>
      </c>
      <c r="I170" s="39" t="s">
        <v>112</v>
      </c>
      <c r="J170" s="102" t="s">
        <v>32</v>
      </c>
      <c r="K170" s="903"/>
      <c r="L170" s="33" t="s">
        <v>103</v>
      </c>
      <c r="M170" s="39" t="s">
        <v>104</v>
      </c>
      <c r="N170" s="39" t="s">
        <v>116</v>
      </c>
    </row>
    <row r="171" spans="1:16">
      <c r="A171" s="48"/>
      <c r="B171" s="22"/>
      <c r="C171" s="181"/>
      <c r="D171" s="182"/>
      <c r="E171" s="181"/>
      <c r="F171" s="181"/>
      <c r="G171" s="39" t="s">
        <v>11</v>
      </c>
      <c r="H171" s="97" t="s">
        <v>109</v>
      </c>
      <c r="I171" s="39" t="s">
        <v>101</v>
      </c>
      <c r="J171" s="103" t="s">
        <v>33</v>
      </c>
      <c r="K171" s="76">
        <v>2.5</v>
      </c>
      <c r="L171" s="49"/>
      <c r="M171" s="49"/>
      <c r="N171" s="14"/>
    </row>
    <row r="172" spans="1:16">
      <c r="A172" s="48"/>
      <c r="B172" s="11"/>
      <c r="C172" s="181" t="s">
        <v>26</v>
      </c>
      <c r="D172" s="182" t="s">
        <v>49</v>
      </c>
      <c r="E172" s="182" t="s">
        <v>26</v>
      </c>
      <c r="F172" s="182" t="s">
        <v>49</v>
      </c>
      <c r="G172" s="39"/>
      <c r="H172" s="98" t="s">
        <v>110</v>
      </c>
      <c r="I172" s="63" t="s">
        <v>144</v>
      </c>
      <c r="J172" s="102"/>
      <c r="K172" s="76"/>
      <c r="L172" s="49"/>
      <c r="M172" s="49"/>
      <c r="N172" s="14"/>
    </row>
    <row r="173" spans="1:16">
      <c r="A173" s="84"/>
      <c r="B173" s="85"/>
      <c r="C173" s="183"/>
      <c r="D173" s="183"/>
      <c r="E173" s="183"/>
      <c r="F173" s="183"/>
      <c r="G173" s="81" t="s">
        <v>26</v>
      </c>
      <c r="H173" s="101" t="s">
        <v>26</v>
      </c>
      <c r="I173" s="81"/>
      <c r="J173" s="154"/>
      <c r="K173" s="86"/>
      <c r="L173" s="50"/>
      <c r="M173" s="50"/>
      <c r="N173" s="41"/>
    </row>
    <row r="174" spans="1:16">
      <c r="A174" s="47"/>
      <c r="B174" s="6"/>
      <c r="C174" s="194"/>
      <c r="D174" s="194"/>
      <c r="E174" s="195"/>
      <c r="F174" s="195"/>
      <c r="G174" s="47"/>
      <c r="H174" s="59"/>
      <c r="I174" s="59"/>
      <c r="J174" s="59"/>
      <c r="K174" s="1"/>
      <c r="L174" s="47"/>
      <c r="M174" s="47"/>
      <c r="N174" s="47"/>
    </row>
    <row r="175" spans="1:16">
      <c r="A175" s="49">
        <v>1</v>
      </c>
      <c r="B175" s="10" t="s">
        <v>34</v>
      </c>
      <c r="C175" s="181"/>
      <c r="D175" s="181"/>
      <c r="E175" s="196"/>
      <c r="F175" s="197"/>
      <c r="G175" s="46">
        <f>C175+(D175/60)</f>
        <v>0</v>
      </c>
      <c r="H175" s="60">
        <f>E175+F175/60</f>
        <v>0</v>
      </c>
      <c r="I175" s="60">
        <f>31*24-H175</f>
        <v>744</v>
      </c>
      <c r="J175" s="43">
        <v>315</v>
      </c>
      <c r="K175" s="71">
        <f>2.5</f>
        <v>2.5</v>
      </c>
      <c r="L175" s="14">
        <f>G175*J175*K175</f>
        <v>0</v>
      </c>
      <c r="M175" s="14">
        <f>J175*K175</f>
        <v>787.5</v>
      </c>
      <c r="N175" s="14">
        <f>I175*M175</f>
        <v>585900</v>
      </c>
    </row>
    <row r="176" spans="1:16">
      <c r="A176" s="49"/>
      <c r="B176" s="10"/>
      <c r="C176" s="198"/>
      <c r="D176" s="198"/>
      <c r="E176" s="199"/>
      <c r="F176" s="196"/>
      <c r="G176" s="46"/>
      <c r="H176" s="60"/>
      <c r="I176" s="60"/>
      <c r="J176" s="43"/>
      <c r="K176" s="3"/>
      <c r="L176" s="14"/>
      <c r="M176" s="14"/>
      <c r="N176" s="14"/>
      <c r="P176" s="24">
        <f>38/60</f>
        <v>0.6333333333333333</v>
      </c>
    </row>
    <row r="177" spans="1:16">
      <c r="A177" s="49">
        <v>2</v>
      </c>
      <c r="B177" s="10" t="s">
        <v>35</v>
      </c>
      <c r="C177" s="181"/>
      <c r="D177" s="181"/>
      <c r="E177" s="196"/>
      <c r="F177" s="196"/>
      <c r="G177" s="46">
        <f>C177+(D177/60)</f>
        <v>0</v>
      </c>
      <c r="H177" s="60">
        <f>E177+F177/60</f>
        <v>0</v>
      </c>
      <c r="I177" s="60">
        <f>31*24-H177</f>
        <v>744</v>
      </c>
      <c r="J177" s="43">
        <v>315</v>
      </c>
      <c r="K177" s="71">
        <f>2.5</f>
        <v>2.5</v>
      </c>
      <c r="L177" s="14">
        <f>G177*J177*K177</f>
        <v>0</v>
      </c>
      <c r="M177" s="14">
        <f>J177*K177</f>
        <v>787.5</v>
      </c>
      <c r="N177" s="14">
        <f>I177*M177</f>
        <v>585900</v>
      </c>
    </row>
    <row r="178" spans="1:16">
      <c r="A178" s="49"/>
      <c r="B178" s="10"/>
      <c r="C178" s="181"/>
      <c r="D178" s="181"/>
      <c r="E178" s="196"/>
      <c r="F178" s="196"/>
      <c r="G178" s="46"/>
      <c r="H178" s="60"/>
      <c r="I178" s="60"/>
      <c r="J178" s="43"/>
      <c r="K178" s="3"/>
      <c r="L178" s="14"/>
      <c r="M178" s="14"/>
      <c r="N178" s="14"/>
    </row>
    <row r="179" spans="1:16">
      <c r="A179" s="49">
        <v>3</v>
      </c>
      <c r="B179" s="10" t="s">
        <v>50</v>
      </c>
      <c r="C179" s="200"/>
      <c r="D179" s="186"/>
      <c r="E179" s="177"/>
      <c r="F179" s="177"/>
      <c r="G179" s="46">
        <f>C179+(D179/60)</f>
        <v>0</v>
      </c>
      <c r="H179" s="60">
        <f>E179+F179/60</f>
        <v>0</v>
      </c>
      <c r="I179" s="60">
        <f>31*24-H179</f>
        <v>744</v>
      </c>
      <c r="J179" s="43">
        <v>315</v>
      </c>
      <c r="K179" s="71">
        <f>2.5</f>
        <v>2.5</v>
      </c>
      <c r="L179" s="14">
        <f>G179*J179*K179</f>
        <v>0</v>
      </c>
      <c r="M179" s="14">
        <f>J179*K179</f>
        <v>787.5</v>
      </c>
      <c r="N179" s="14">
        <f>I179*M179</f>
        <v>585900</v>
      </c>
    </row>
    <row r="180" spans="1:16">
      <c r="A180" s="49"/>
      <c r="B180" s="10"/>
      <c r="C180" s="186"/>
      <c r="D180" s="186"/>
      <c r="E180" s="201"/>
      <c r="F180" s="202"/>
      <c r="G180" s="46"/>
      <c r="H180" s="60"/>
      <c r="I180" s="60"/>
      <c r="J180" s="43"/>
      <c r="K180" s="3"/>
      <c r="L180" s="14"/>
      <c r="M180" s="14"/>
      <c r="N180" s="14"/>
    </row>
    <row r="181" spans="1:16">
      <c r="A181" s="49">
        <v>4</v>
      </c>
      <c r="B181" s="10" t="s">
        <v>51</v>
      </c>
      <c r="C181" s="186"/>
      <c r="D181" s="186"/>
      <c r="E181" s="201"/>
      <c r="F181" s="202"/>
      <c r="G181" s="46">
        <f>C181+(D181/60)</f>
        <v>0</v>
      </c>
      <c r="H181" s="60">
        <f>E181+F181/60</f>
        <v>0</v>
      </c>
      <c r="I181" s="60">
        <f>31*24-H181</f>
        <v>744</v>
      </c>
      <c r="J181" s="43">
        <v>315</v>
      </c>
      <c r="K181" s="71">
        <f>2.5</f>
        <v>2.5</v>
      </c>
      <c r="L181" s="14">
        <f>G181*J181*K181</f>
        <v>0</v>
      </c>
      <c r="M181" s="14">
        <f>J181*K181</f>
        <v>787.5</v>
      </c>
      <c r="N181" s="14">
        <f>I181*M181</f>
        <v>585900</v>
      </c>
    </row>
    <row r="182" spans="1:16">
      <c r="A182" s="49"/>
      <c r="B182" s="10"/>
      <c r="C182" s="186"/>
      <c r="D182" s="186"/>
      <c r="E182" s="201"/>
      <c r="F182" s="202"/>
      <c r="G182" s="46"/>
      <c r="H182" s="60"/>
      <c r="I182" s="60"/>
      <c r="J182" s="43"/>
      <c r="K182" s="3"/>
      <c r="L182" s="14"/>
      <c r="M182" s="14"/>
      <c r="N182" s="14"/>
    </row>
    <row r="183" spans="1:16">
      <c r="A183" s="49">
        <v>5</v>
      </c>
      <c r="B183" s="10" t="s">
        <v>61</v>
      </c>
      <c r="C183" s="203"/>
      <c r="D183" s="203"/>
      <c r="E183" s="201"/>
      <c r="F183" s="202"/>
      <c r="G183" s="46">
        <f>C183+(D183/60)</f>
        <v>0</v>
      </c>
      <c r="H183" s="60">
        <f>E183+F183/60</f>
        <v>0</v>
      </c>
      <c r="I183" s="60">
        <f>31*24-H183</f>
        <v>744</v>
      </c>
      <c r="J183" s="43">
        <v>315</v>
      </c>
      <c r="K183" s="71">
        <f>2.5</f>
        <v>2.5</v>
      </c>
      <c r="L183" s="14">
        <f>G183*J183*K183</f>
        <v>0</v>
      </c>
      <c r="M183" s="14">
        <f>J183*K183</f>
        <v>787.5</v>
      </c>
      <c r="N183" s="14">
        <f>I183*M183</f>
        <v>585900</v>
      </c>
      <c r="P183" s="24">
        <f>50/60</f>
        <v>0.83333333333333337</v>
      </c>
    </row>
    <row r="184" spans="1:16">
      <c r="A184" s="49"/>
      <c r="B184" s="7"/>
      <c r="C184" s="186"/>
      <c r="D184" s="186"/>
      <c r="E184" s="201"/>
      <c r="F184" s="202"/>
      <c r="G184" s="46"/>
      <c r="H184" s="60"/>
      <c r="I184" s="60"/>
      <c r="J184" s="43"/>
      <c r="K184" s="3"/>
      <c r="L184" s="14"/>
      <c r="M184" s="14"/>
      <c r="N184" s="14"/>
    </row>
    <row r="185" spans="1:16">
      <c r="A185" s="49">
        <v>6</v>
      </c>
      <c r="B185" s="10" t="s">
        <v>62</v>
      </c>
      <c r="C185" s="203"/>
      <c r="D185" s="203"/>
      <c r="E185" s="201"/>
      <c r="F185" s="202"/>
      <c r="G185" s="46">
        <f>C185+(D185/60)</f>
        <v>0</v>
      </c>
      <c r="H185" s="60">
        <f>E185+F185/60</f>
        <v>0</v>
      </c>
      <c r="I185" s="60">
        <f>31*24-H185</f>
        <v>744</v>
      </c>
      <c r="J185" s="43">
        <v>315</v>
      </c>
      <c r="K185" s="71">
        <f>2.5</f>
        <v>2.5</v>
      </c>
      <c r="L185" s="14">
        <f>G185*J185*K185</f>
        <v>0</v>
      </c>
      <c r="M185" s="14">
        <f>J185*K185</f>
        <v>787.5</v>
      </c>
      <c r="N185" s="14">
        <f>I185*M185</f>
        <v>585900</v>
      </c>
    </row>
    <row r="186" spans="1:16">
      <c r="A186" s="49"/>
      <c r="B186" s="7"/>
      <c r="C186" s="186"/>
      <c r="D186" s="186"/>
      <c r="E186" s="201"/>
      <c r="F186" s="202"/>
      <c r="G186" s="46"/>
      <c r="H186" s="60"/>
      <c r="I186" s="60"/>
      <c r="J186" s="43"/>
      <c r="K186" s="3"/>
      <c r="L186" s="14"/>
      <c r="M186" s="14"/>
      <c r="N186" s="14"/>
    </row>
    <row r="187" spans="1:16">
      <c r="A187" s="49">
        <v>7</v>
      </c>
      <c r="B187" s="10" t="s">
        <v>65</v>
      </c>
      <c r="C187" s="177"/>
      <c r="D187" s="177"/>
      <c r="E187" s="177"/>
      <c r="F187" s="177"/>
      <c r="G187" s="46">
        <f>C187+(D187/60)</f>
        <v>0</v>
      </c>
      <c r="H187" s="60">
        <f>E187+F187/60</f>
        <v>0</v>
      </c>
      <c r="I187" s="60">
        <f>31*24-H187</f>
        <v>744</v>
      </c>
      <c r="J187" s="14">
        <v>315</v>
      </c>
      <c r="K187" s="71">
        <f>2.5</f>
        <v>2.5</v>
      </c>
      <c r="L187" s="14">
        <f>G187*J187*K187</f>
        <v>0</v>
      </c>
      <c r="M187" s="14">
        <f>J187*K187</f>
        <v>787.5</v>
      </c>
      <c r="N187" s="14">
        <f>I187*M187</f>
        <v>585900</v>
      </c>
    </row>
    <row r="188" spans="1:16">
      <c r="A188" s="49"/>
      <c r="B188" s="10"/>
      <c r="C188" s="186"/>
      <c r="D188" s="186"/>
      <c r="E188" s="204"/>
      <c r="F188" s="205"/>
      <c r="G188" s="46"/>
      <c r="H188" s="60"/>
      <c r="I188" s="60"/>
      <c r="J188" s="14"/>
      <c r="K188" s="3"/>
      <c r="L188" s="14"/>
      <c r="M188" s="14"/>
      <c r="N188" s="14"/>
    </row>
    <row r="189" spans="1:16">
      <c r="A189" s="49">
        <v>8</v>
      </c>
      <c r="B189" s="10" t="s">
        <v>66</v>
      </c>
      <c r="C189" s="186"/>
      <c r="D189" s="186"/>
      <c r="E189" s="204"/>
      <c r="F189" s="205"/>
      <c r="G189" s="46">
        <f>C189+(D189/60)</f>
        <v>0</v>
      </c>
      <c r="H189" s="60">
        <f>E189+F189/60</f>
        <v>0</v>
      </c>
      <c r="I189" s="60">
        <f>31*24-H189</f>
        <v>744</v>
      </c>
      <c r="J189" s="14">
        <v>315</v>
      </c>
      <c r="K189" s="71">
        <f>2.5</f>
        <v>2.5</v>
      </c>
      <c r="L189" s="14">
        <f>G189*J189*K189</f>
        <v>0</v>
      </c>
      <c r="M189" s="14">
        <f>J189*K189</f>
        <v>787.5</v>
      </c>
      <c r="N189" s="14">
        <f>I189*M189</f>
        <v>585900</v>
      </c>
    </row>
    <row r="190" spans="1:16">
      <c r="A190" s="49"/>
      <c r="B190" s="10"/>
      <c r="C190" s="186"/>
      <c r="D190" s="186"/>
      <c r="E190" s="204"/>
      <c r="F190" s="205"/>
      <c r="G190" s="46"/>
      <c r="H190" s="46"/>
      <c r="I190" s="60"/>
      <c r="J190" s="14"/>
      <c r="K190" s="3"/>
      <c r="L190" s="14"/>
      <c r="M190" s="14"/>
      <c r="N190" s="14"/>
    </row>
    <row r="191" spans="1:16">
      <c r="A191" s="49">
        <v>9</v>
      </c>
      <c r="B191" s="10" t="s">
        <v>58</v>
      </c>
      <c r="C191" s="186"/>
      <c r="D191" s="186"/>
      <c r="E191" s="204"/>
      <c r="F191" s="205"/>
      <c r="G191" s="46">
        <f>C191+(D191/60)</f>
        <v>0</v>
      </c>
      <c r="H191" s="60">
        <f>E191+F191/60</f>
        <v>0</v>
      </c>
      <c r="I191" s="60">
        <f>31*24-H191</f>
        <v>744</v>
      </c>
      <c r="J191" s="14">
        <v>315</v>
      </c>
      <c r="K191" s="71">
        <f>2.5</f>
        <v>2.5</v>
      </c>
      <c r="L191" s="14">
        <f>G191*J191*K191</f>
        <v>0</v>
      </c>
      <c r="M191" s="14">
        <f>J191*K191</f>
        <v>787.5</v>
      </c>
      <c r="N191" s="14">
        <f>I191*M191</f>
        <v>585900</v>
      </c>
    </row>
    <row r="192" spans="1:16">
      <c r="A192" s="49"/>
      <c r="B192" s="10"/>
      <c r="C192" s="186"/>
      <c r="D192" s="186"/>
      <c r="E192" s="204"/>
      <c r="F192" s="205"/>
      <c r="G192" s="46"/>
      <c r="H192" s="60"/>
      <c r="I192" s="60"/>
      <c r="J192" s="14"/>
      <c r="K192" s="3"/>
      <c r="L192" s="14"/>
      <c r="M192" s="14"/>
      <c r="N192" s="14"/>
    </row>
    <row r="193" spans="1:14">
      <c r="A193" s="49">
        <v>10</v>
      </c>
      <c r="B193" s="10" t="s">
        <v>57</v>
      </c>
      <c r="C193" s="127">
        <v>11</v>
      </c>
      <c r="D193" s="127">
        <v>51</v>
      </c>
      <c r="E193" s="177"/>
      <c r="F193" s="206"/>
      <c r="G193" s="46">
        <f>C193+(D193/60)</f>
        <v>11.85</v>
      </c>
      <c r="H193" s="60">
        <f>E193+F193/60</f>
        <v>0</v>
      </c>
      <c r="I193" s="60">
        <f>31*24-H193</f>
        <v>744</v>
      </c>
      <c r="J193" s="14">
        <v>315</v>
      </c>
      <c r="K193" s="71">
        <f>2.5</f>
        <v>2.5</v>
      </c>
      <c r="L193" s="14">
        <f>G193*J193*K193</f>
        <v>9331.875</v>
      </c>
      <c r="M193" s="14">
        <f>J193*K193</f>
        <v>787.5</v>
      </c>
      <c r="N193" s="14">
        <f>I193*M193</f>
        <v>585900</v>
      </c>
    </row>
    <row r="194" spans="1:14">
      <c r="A194" s="49"/>
      <c r="B194" s="10"/>
      <c r="C194" s="186"/>
      <c r="D194" s="186"/>
      <c r="E194" s="204"/>
      <c r="F194" s="205"/>
      <c r="G194" s="46"/>
      <c r="H194" s="46"/>
      <c r="I194" s="60"/>
      <c r="J194" s="14"/>
      <c r="K194" s="3"/>
      <c r="L194" s="14"/>
      <c r="M194" s="14"/>
      <c r="N194" s="14"/>
    </row>
    <row r="195" spans="1:14">
      <c r="A195" s="49">
        <v>11</v>
      </c>
      <c r="B195" s="10" t="s">
        <v>78</v>
      </c>
      <c r="C195" s="207"/>
      <c r="D195" s="186"/>
      <c r="E195" s="204"/>
      <c r="F195" s="205"/>
      <c r="G195" s="46">
        <f>C195+(D195/60)</f>
        <v>0</v>
      </c>
      <c r="H195" s="60">
        <f>E195+F195/60</f>
        <v>0</v>
      </c>
      <c r="I195" s="60">
        <f>31*24-H195</f>
        <v>744</v>
      </c>
      <c r="J195" s="14">
        <v>315</v>
      </c>
      <c r="K195" s="71">
        <f>2.5</f>
        <v>2.5</v>
      </c>
      <c r="L195" s="14">
        <f>G195*J195*K195</f>
        <v>0</v>
      </c>
      <c r="M195" s="14">
        <f>J195*K195</f>
        <v>787.5</v>
      </c>
      <c r="N195" s="14">
        <f>I195*M195</f>
        <v>585900</v>
      </c>
    </row>
    <row r="196" spans="1:14">
      <c r="A196" s="49"/>
      <c r="B196" s="10"/>
      <c r="C196" s="207"/>
      <c r="D196" s="207"/>
      <c r="E196" s="204"/>
      <c r="F196" s="205"/>
      <c r="G196" s="46"/>
      <c r="H196" s="60"/>
      <c r="I196" s="60"/>
      <c r="J196" s="14"/>
      <c r="K196" s="3"/>
      <c r="L196" s="14"/>
      <c r="M196" s="14"/>
      <c r="N196" s="14"/>
    </row>
    <row r="197" spans="1:14">
      <c r="A197" s="49">
        <v>12</v>
      </c>
      <c r="B197" s="10" t="s">
        <v>79</v>
      </c>
      <c r="C197" s="208"/>
      <c r="D197" s="208"/>
      <c r="E197" s="204"/>
      <c r="F197" s="205"/>
      <c r="G197" s="46">
        <f>C197+(D197/60)</f>
        <v>0</v>
      </c>
      <c r="H197" s="60">
        <f>E197+F197/60</f>
        <v>0</v>
      </c>
      <c r="I197" s="60">
        <f>31*24-H197</f>
        <v>744</v>
      </c>
      <c r="J197" s="14">
        <v>315</v>
      </c>
      <c r="K197" s="71">
        <f>2.5</f>
        <v>2.5</v>
      </c>
      <c r="L197" s="14">
        <f>G197*J197*K197</f>
        <v>0</v>
      </c>
      <c r="M197" s="14">
        <f>J197*K197</f>
        <v>787.5</v>
      </c>
      <c r="N197" s="14">
        <f>I197*M197</f>
        <v>585900</v>
      </c>
    </row>
    <row r="198" spans="1:14">
      <c r="A198" s="49"/>
      <c r="B198" s="10"/>
      <c r="C198" s="208"/>
      <c r="D198" s="208"/>
      <c r="E198" s="204"/>
      <c r="F198" s="205"/>
      <c r="G198" s="46"/>
      <c r="H198" s="46"/>
      <c r="I198" s="60"/>
      <c r="J198" s="14"/>
      <c r="K198" s="3"/>
      <c r="L198" s="14"/>
      <c r="M198" s="14"/>
      <c r="N198" s="14"/>
    </row>
    <row r="199" spans="1:14">
      <c r="A199" s="49">
        <v>13</v>
      </c>
      <c r="B199" s="10" t="s">
        <v>82</v>
      </c>
      <c r="C199" s="208"/>
      <c r="D199" s="208"/>
      <c r="E199" s="177"/>
      <c r="F199" s="206"/>
      <c r="G199" s="46">
        <f>C199+(D199/60)</f>
        <v>0</v>
      </c>
      <c r="H199" s="60">
        <f>E199+F199/60</f>
        <v>0</v>
      </c>
      <c r="I199" s="60">
        <f>31*24-H199</f>
        <v>744</v>
      </c>
      <c r="J199" s="14">
        <v>315</v>
      </c>
      <c r="K199" s="71">
        <f>2.5</f>
        <v>2.5</v>
      </c>
      <c r="L199" s="14">
        <f>G199*J199*K199</f>
        <v>0</v>
      </c>
      <c r="M199" s="14">
        <f>J199*K199</f>
        <v>787.5</v>
      </c>
      <c r="N199" s="14">
        <f>I199*M199</f>
        <v>585900</v>
      </c>
    </row>
    <row r="200" spans="1:14">
      <c r="A200" s="49"/>
      <c r="B200" s="10"/>
      <c r="C200" s="208"/>
      <c r="D200" s="208"/>
      <c r="E200" s="204"/>
      <c r="F200" s="205"/>
      <c r="G200" s="46"/>
      <c r="H200" s="60"/>
      <c r="I200" s="60"/>
      <c r="J200" s="14"/>
      <c r="K200" s="3"/>
      <c r="L200" s="14"/>
      <c r="M200" s="14"/>
      <c r="N200" s="14"/>
    </row>
    <row r="201" spans="1:14">
      <c r="A201" s="49">
        <v>14</v>
      </c>
      <c r="B201" s="10" t="s">
        <v>88</v>
      </c>
      <c r="C201" s="136">
        <v>2</v>
      </c>
      <c r="D201" s="136">
        <v>48</v>
      </c>
      <c r="E201" s="177"/>
      <c r="F201" s="206"/>
      <c r="G201" s="46">
        <f>C201+(D201/60)</f>
        <v>2.8</v>
      </c>
      <c r="H201" s="60">
        <f>E201+F201/60</f>
        <v>0</v>
      </c>
      <c r="I201" s="60">
        <f>31*24-H201</f>
        <v>744</v>
      </c>
      <c r="J201" s="14">
        <v>315</v>
      </c>
      <c r="K201" s="71">
        <f>2.5</f>
        <v>2.5</v>
      </c>
      <c r="L201" s="14">
        <f>G201*J201*K201</f>
        <v>2205</v>
      </c>
      <c r="M201" s="14">
        <f>J201*K201</f>
        <v>787.5</v>
      </c>
      <c r="N201" s="14">
        <f>I201*M201</f>
        <v>585900</v>
      </c>
    </row>
    <row r="202" spans="1:14">
      <c r="A202" s="49"/>
      <c r="B202" s="10"/>
      <c r="C202" s="208"/>
      <c r="D202" s="208"/>
      <c r="E202" s="204"/>
      <c r="F202" s="205"/>
      <c r="G202" s="46"/>
      <c r="H202" s="46"/>
      <c r="I202" s="60"/>
      <c r="J202" s="14"/>
      <c r="K202" s="3"/>
      <c r="L202" s="14"/>
      <c r="M202" s="14"/>
      <c r="N202" s="14"/>
    </row>
    <row r="203" spans="1:14">
      <c r="A203" s="49">
        <v>15</v>
      </c>
      <c r="B203" s="10" t="s">
        <v>96</v>
      </c>
      <c r="C203" s="208"/>
      <c r="D203" s="208"/>
      <c r="E203" s="177"/>
      <c r="F203" s="206"/>
      <c r="G203" s="46">
        <f>C203+(D203/60)</f>
        <v>0</v>
      </c>
      <c r="H203" s="60">
        <f>E203+F203/60</f>
        <v>0</v>
      </c>
      <c r="I203" s="60">
        <f>31*24-H203</f>
        <v>744</v>
      </c>
      <c r="J203" s="14">
        <v>315</v>
      </c>
      <c r="K203" s="71">
        <f>2.5</f>
        <v>2.5</v>
      </c>
      <c r="L203" s="14">
        <f>G203*J203*K203</f>
        <v>0</v>
      </c>
      <c r="M203" s="14">
        <f>J203*K203</f>
        <v>787.5</v>
      </c>
      <c r="N203" s="14">
        <f>I203*M203</f>
        <v>585900</v>
      </c>
    </row>
    <row r="204" spans="1:14">
      <c r="A204" s="49"/>
      <c r="B204" s="10"/>
      <c r="C204" s="208"/>
      <c r="D204" s="208"/>
      <c r="E204" s="204"/>
      <c r="F204" s="205"/>
      <c r="G204" s="46"/>
      <c r="H204" s="60"/>
      <c r="I204" s="60"/>
      <c r="J204" s="14"/>
      <c r="K204" s="3"/>
      <c r="L204" s="14"/>
      <c r="M204" s="14"/>
      <c r="N204" s="14"/>
    </row>
    <row r="205" spans="1:14">
      <c r="A205" s="49">
        <v>16</v>
      </c>
      <c r="B205" s="10" t="s">
        <v>97</v>
      </c>
      <c r="C205" s="208"/>
      <c r="D205" s="208"/>
      <c r="E205" s="204"/>
      <c r="F205" s="205"/>
      <c r="G205" s="46">
        <f>C205+(D205/60)</f>
        <v>0</v>
      </c>
      <c r="H205" s="60">
        <f>E205+F205/60</f>
        <v>0</v>
      </c>
      <c r="I205" s="60">
        <f>31*24-H205</f>
        <v>744</v>
      </c>
      <c r="J205" s="14">
        <v>315</v>
      </c>
      <c r="K205" s="71">
        <f>2.5</f>
        <v>2.5</v>
      </c>
      <c r="L205" s="14">
        <f>G205*J205*K205</f>
        <v>0</v>
      </c>
      <c r="M205" s="14">
        <f>J205*K205</f>
        <v>787.5</v>
      </c>
      <c r="N205" s="14">
        <f>I205*M205</f>
        <v>585900</v>
      </c>
    </row>
    <row r="206" spans="1:14">
      <c r="A206" s="49"/>
      <c r="B206" s="10"/>
      <c r="C206" s="207"/>
      <c r="D206" s="207"/>
      <c r="E206" s="204"/>
      <c r="F206" s="205"/>
      <c r="G206" s="46"/>
      <c r="H206" s="46"/>
      <c r="I206" s="60"/>
      <c r="J206" s="14"/>
      <c r="K206" s="3"/>
      <c r="L206" s="14"/>
      <c r="M206" s="14"/>
      <c r="N206" s="14"/>
    </row>
    <row r="207" spans="1:14">
      <c r="A207" s="49">
        <v>17</v>
      </c>
      <c r="B207" s="10" t="s">
        <v>107</v>
      </c>
      <c r="C207" s="208"/>
      <c r="D207" s="208"/>
      <c r="E207" s="204"/>
      <c r="F207" s="205"/>
      <c r="G207" s="46">
        <f>C207+(D207/60)</f>
        <v>0</v>
      </c>
      <c r="H207" s="60">
        <f>E207+F207/60</f>
        <v>0</v>
      </c>
      <c r="I207" s="60">
        <f>31*24-H207</f>
        <v>744</v>
      </c>
      <c r="J207" s="14">
        <v>315</v>
      </c>
      <c r="K207" s="71">
        <f>2.5</f>
        <v>2.5</v>
      </c>
      <c r="L207" s="14">
        <f>G207*J207*K207</f>
        <v>0</v>
      </c>
      <c r="M207" s="14">
        <f>J207*K207</f>
        <v>787.5</v>
      </c>
      <c r="N207" s="14">
        <f>I207*M207</f>
        <v>585900</v>
      </c>
    </row>
    <row r="208" spans="1:14">
      <c r="A208" s="49"/>
      <c r="B208" s="10"/>
      <c r="C208" s="207"/>
      <c r="D208" s="207"/>
      <c r="E208" s="204"/>
      <c r="F208" s="205"/>
      <c r="G208" s="46"/>
      <c r="H208" s="46"/>
      <c r="I208" s="46"/>
      <c r="J208" s="14"/>
      <c r="K208" s="3"/>
      <c r="L208" s="14"/>
      <c r="M208" s="14"/>
      <c r="N208" s="14"/>
    </row>
    <row r="209" spans="1:15">
      <c r="A209" s="49">
        <v>18</v>
      </c>
      <c r="B209" s="10" t="s">
        <v>138</v>
      </c>
      <c r="C209" s="207"/>
      <c r="D209" s="207"/>
      <c r="E209" s="204"/>
      <c r="F209" s="205"/>
      <c r="G209" s="46">
        <f>C209+(D209/60)</f>
        <v>0</v>
      </c>
      <c r="H209" s="60">
        <f>E209+F209/60</f>
        <v>0</v>
      </c>
      <c r="I209" s="60">
        <f>31*24-H209</f>
        <v>744</v>
      </c>
      <c r="J209" s="14">
        <v>315</v>
      </c>
      <c r="K209" s="71">
        <f>2.5</f>
        <v>2.5</v>
      </c>
      <c r="L209" s="14">
        <f>G209*J209*K209</f>
        <v>0</v>
      </c>
      <c r="M209" s="14">
        <f>J209*K209</f>
        <v>787.5</v>
      </c>
      <c r="N209" s="14">
        <f>I209*M209</f>
        <v>585900</v>
      </c>
    </row>
    <row r="210" spans="1:15">
      <c r="A210" s="49"/>
      <c r="B210" s="10"/>
      <c r="C210" s="207"/>
      <c r="D210" s="207"/>
      <c r="E210" s="204"/>
      <c r="F210" s="205"/>
      <c r="G210" s="46"/>
      <c r="H210" s="60"/>
      <c r="I210" s="60"/>
      <c r="J210" s="14"/>
      <c r="K210" s="71"/>
      <c r="L210" s="14"/>
      <c r="M210" s="14"/>
      <c r="N210" s="14"/>
    </row>
    <row r="211" spans="1:15">
      <c r="A211" s="178">
        <v>19</v>
      </c>
      <c r="B211" s="179" t="s">
        <v>145</v>
      </c>
      <c r="C211" s="273"/>
      <c r="D211" s="273"/>
      <c r="E211" s="274"/>
      <c r="F211" s="275"/>
      <c r="G211" s="267">
        <f>C211+(D211/60)</f>
        <v>0</v>
      </c>
      <c r="H211" s="268">
        <f>E211+F211/60</f>
        <v>0</v>
      </c>
      <c r="I211" s="268">
        <f>31*24-H211</f>
        <v>744</v>
      </c>
      <c r="J211" s="269">
        <v>315</v>
      </c>
      <c r="K211" s="276">
        <f>2.5</f>
        <v>2.5</v>
      </c>
      <c r="L211" s="269">
        <f>G211*J211*K211</f>
        <v>0</v>
      </c>
      <c r="M211" s="269">
        <f>J211*K211</f>
        <v>787.5</v>
      </c>
      <c r="N211" s="269">
        <f>I211*M211</f>
        <v>585900</v>
      </c>
    </row>
    <row r="212" spans="1:15">
      <c r="A212" s="49"/>
      <c r="B212" s="10"/>
      <c r="C212" s="207"/>
      <c r="D212" s="207"/>
      <c r="E212" s="204"/>
      <c r="F212" s="205"/>
      <c r="G212" s="46"/>
      <c r="H212" s="60"/>
      <c r="I212" s="60"/>
      <c r="J212" s="14"/>
      <c r="K212" s="71"/>
      <c r="L212" s="14"/>
      <c r="M212" s="14"/>
      <c r="N212" s="14"/>
    </row>
    <row r="213" spans="1:15">
      <c r="A213" s="49"/>
      <c r="B213" s="10"/>
      <c r="C213" s="207"/>
      <c r="D213" s="207"/>
      <c r="E213" s="204"/>
      <c r="F213" s="205"/>
      <c r="G213" s="46"/>
      <c r="H213" s="60"/>
      <c r="I213" s="60"/>
      <c r="J213" s="14"/>
      <c r="K213" s="71"/>
      <c r="L213" s="14"/>
      <c r="M213" s="14"/>
      <c r="N213" s="14"/>
    </row>
    <row r="214" spans="1:15">
      <c r="A214" s="49"/>
      <c r="B214" s="10"/>
      <c r="C214" s="207"/>
      <c r="D214" s="207"/>
      <c r="E214" s="204"/>
      <c r="F214" s="205"/>
      <c r="G214" s="46"/>
      <c r="H214" s="60"/>
      <c r="I214" s="60"/>
      <c r="J214" s="14"/>
      <c r="K214" s="71"/>
      <c r="L214" s="14"/>
      <c r="M214" s="14"/>
      <c r="N214" s="14"/>
    </row>
    <row r="215" spans="1:15">
      <c r="A215" s="50"/>
      <c r="B215" s="9"/>
      <c r="C215" s="129"/>
      <c r="D215" s="129"/>
      <c r="E215" s="130"/>
      <c r="F215" s="130"/>
      <c r="G215" s="41"/>
      <c r="H215" s="41"/>
      <c r="I215" s="41"/>
      <c r="J215" s="41"/>
      <c r="K215" s="15"/>
      <c r="L215" s="41"/>
      <c r="M215" s="41"/>
      <c r="N215" s="41"/>
    </row>
    <row r="216" spans="1:15">
      <c r="A216" s="48"/>
      <c r="B216" s="10"/>
      <c r="C216" s="131"/>
      <c r="D216" s="131"/>
      <c r="E216" s="132"/>
      <c r="F216" s="132"/>
      <c r="G216" s="37"/>
      <c r="H216" s="37"/>
      <c r="I216" s="37"/>
      <c r="J216" s="37"/>
      <c r="K216" s="5"/>
      <c r="L216" s="37"/>
      <c r="M216" s="37"/>
      <c r="N216" s="43"/>
    </row>
    <row r="217" spans="1:15">
      <c r="A217" s="48"/>
      <c r="B217" s="7" t="s">
        <v>156</v>
      </c>
      <c r="C217" s="188">
        <f>SUM(C175:C215)</f>
        <v>13</v>
      </c>
      <c r="D217" s="188">
        <f>SUM(D175:D215)</f>
        <v>99</v>
      </c>
      <c r="E217" s="188">
        <f>SUM(E175:E215)</f>
        <v>0</v>
      </c>
      <c r="F217" s="188">
        <f>SUM(F175:F215)</f>
        <v>0</v>
      </c>
      <c r="G217" s="56">
        <f>SUM(G175:G215)</f>
        <v>14.649999999999999</v>
      </c>
      <c r="H217" s="56"/>
      <c r="I217" s="56"/>
      <c r="J217" s="56">
        <f>SUM(J175:J205)</f>
        <v>5040</v>
      </c>
      <c r="K217" s="40">
        <f>SUM(K175:K215)</f>
        <v>47.5</v>
      </c>
      <c r="L217" s="112">
        <f>SUM(L174:L215)</f>
        <v>11536.875</v>
      </c>
      <c r="M217" s="42"/>
      <c r="N217" s="112">
        <f>SUM(N174:N215)</f>
        <v>11132100</v>
      </c>
    </row>
    <row r="218" spans="1:15">
      <c r="A218" s="48"/>
      <c r="B218" s="7"/>
      <c r="C218" s="189"/>
      <c r="D218" s="189"/>
      <c r="E218" s="189"/>
      <c r="F218" s="189"/>
      <c r="G218" s="57"/>
      <c r="H218" s="57"/>
      <c r="I218" s="57"/>
      <c r="J218" s="57"/>
      <c r="K218" s="5"/>
      <c r="L218" s="37"/>
      <c r="M218" s="37"/>
      <c r="N218" s="43"/>
    </row>
    <row r="219" spans="1:15">
      <c r="A219" s="48"/>
      <c r="B219" s="7"/>
      <c r="C219" s="209">
        <f>C217+D217/60</f>
        <v>14.65</v>
      </c>
      <c r="D219" s="210"/>
      <c r="E219" s="209">
        <f>E217+F217/60</f>
        <v>0</v>
      </c>
      <c r="F219" s="180"/>
      <c r="G219" s="5"/>
      <c r="H219" s="5"/>
      <c r="I219" s="5"/>
      <c r="J219" s="37"/>
      <c r="K219" s="96" t="s">
        <v>102</v>
      </c>
      <c r="L219" s="117">
        <f>L217/N217</f>
        <v>1.036361063950198E-3</v>
      </c>
      <c r="M219" s="37"/>
      <c r="N219" s="43"/>
    </row>
    <row r="220" spans="1:15" ht="26.25">
      <c r="A220" s="48"/>
      <c r="B220" s="7"/>
      <c r="C220" s="210"/>
      <c r="D220" s="210"/>
      <c r="E220" s="180"/>
      <c r="F220" s="180"/>
      <c r="G220" s="5"/>
      <c r="H220" s="5"/>
      <c r="I220" s="5"/>
      <c r="J220" s="37"/>
      <c r="K220" s="96" t="s">
        <v>114</v>
      </c>
      <c r="L220" s="68">
        <f>(100-100*L219)</f>
        <v>99.896363893604985</v>
      </c>
      <c r="M220" s="75"/>
      <c r="N220" s="43"/>
    </row>
    <row r="221" spans="1:15" ht="26.25">
      <c r="A221" s="84"/>
      <c r="B221" s="244" t="s">
        <v>157</v>
      </c>
      <c r="C221" s="245"/>
      <c r="D221" s="245"/>
      <c r="E221" s="193"/>
      <c r="F221" s="193"/>
      <c r="G221" s="142"/>
      <c r="H221" s="142"/>
      <c r="I221" s="142"/>
      <c r="J221" s="246"/>
      <c r="K221" s="120"/>
      <c r="L221" s="247"/>
      <c r="M221" s="248"/>
      <c r="N221" s="152"/>
    </row>
    <row r="222" spans="1:15" ht="26.25">
      <c r="A222" s="83"/>
      <c r="B222" s="240"/>
      <c r="C222" s="234"/>
      <c r="D222" s="234"/>
      <c r="E222" s="235"/>
      <c r="F222" s="235"/>
      <c r="G222" s="236"/>
      <c r="H222" s="236"/>
      <c r="I222" s="236"/>
      <c r="J222" s="237"/>
      <c r="K222" s="2"/>
      <c r="L222" s="238"/>
      <c r="M222" s="239"/>
      <c r="N222" s="59"/>
    </row>
    <row r="223" spans="1:15" ht="26.25">
      <c r="A223" s="48"/>
      <c r="B223" s="277" t="s">
        <v>155</v>
      </c>
      <c r="C223" s="278"/>
      <c r="D223" s="278"/>
      <c r="E223" s="279"/>
      <c r="F223" s="132"/>
      <c r="G223" s="37"/>
      <c r="H223" s="37"/>
      <c r="I223" s="37"/>
      <c r="J223" s="74"/>
      <c r="K223" s="5"/>
      <c r="L223" s="99"/>
      <c r="M223" s="153"/>
      <c r="N223" s="43"/>
    </row>
    <row r="224" spans="1:15" s="173" customFormat="1" ht="20.25">
      <c r="A224" s="48"/>
      <c r="B224" s="124"/>
      <c r="C224" s="180"/>
      <c r="D224" s="189"/>
      <c r="E224" s="132"/>
      <c r="F224" s="132"/>
      <c r="G224" s="37"/>
      <c r="H224" s="37"/>
      <c r="I224" s="37"/>
      <c r="J224" s="172"/>
      <c r="K224" s="5"/>
      <c r="L224" s="37"/>
      <c r="M224" s="37"/>
      <c r="N224" s="43"/>
      <c r="O224" s="38"/>
    </row>
    <row r="225" spans="1:14">
      <c r="A225" s="126"/>
      <c r="B225" s="7"/>
      <c r="C225" s="211"/>
      <c r="D225" s="209"/>
      <c r="E225" s="180"/>
      <c r="F225" s="180"/>
      <c r="G225" s="57"/>
      <c r="H225" s="5"/>
      <c r="I225" s="5"/>
      <c r="J225" s="37"/>
      <c r="K225" s="5"/>
      <c r="L225" s="37"/>
      <c r="M225" s="37"/>
      <c r="N225" s="43"/>
    </row>
    <row r="226" spans="1:14">
      <c r="A226" s="126"/>
      <c r="B226" s="10"/>
      <c r="C226" s="132"/>
      <c r="D226" s="132"/>
      <c r="E226" s="132"/>
      <c r="F226" s="132"/>
      <c r="G226" s="37"/>
      <c r="H226" s="37"/>
      <c r="I226" s="37"/>
      <c r="J226" s="37"/>
      <c r="K226" s="5"/>
      <c r="L226" s="37"/>
      <c r="M226" s="37"/>
      <c r="N226" s="43"/>
    </row>
    <row r="227" spans="1:14">
      <c r="A227" s="82" t="s">
        <v>19</v>
      </c>
      <c r="B227" s="143" t="s">
        <v>128</v>
      </c>
      <c r="C227" s="898" t="s">
        <v>111</v>
      </c>
      <c r="D227" s="899"/>
      <c r="E227" s="898" t="s">
        <v>108</v>
      </c>
      <c r="F227" s="899"/>
      <c r="G227" s="144" t="s">
        <v>17</v>
      </c>
      <c r="H227" s="145" t="s">
        <v>17</v>
      </c>
      <c r="I227" s="1"/>
      <c r="J227" s="79" t="s">
        <v>129</v>
      </c>
      <c r="K227" s="902" t="s">
        <v>106</v>
      </c>
      <c r="L227" s="146"/>
      <c r="M227" s="47"/>
      <c r="N227" s="47"/>
    </row>
    <row r="228" spans="1:14">
      <c r="A228" s="49" t="s">
        <v>20</v>
      </c>
      <c r="B228" s="147"/>
      <c r="C228" s="900"/>
      <c r="D228" s="901"/>
      <c r="E228" s="900"/>
      <c r="F228" s="901"/>
      <c r="G228" s="138" t="s">
        <v>18</v>
      </c>
      <c r="H228" s="148" t="s">
        <v>18</v>
      </c>
      <c r="I228" s="39" t="s">
        <v>112</v>
      </c>
      <c r="J228" s="39" t="s">
        <v>32</v>
      </c>
      <c r="K228" s="903"/>
      <c r="L228" s="33" t="s">
        <v>130</v>
      </c>
      <c r="M228" s="39" t="s">
        <v>131</v>
      </c>
      <c r="N228" s="39" t="s">
        <v>132</v>
      </c>
    </row>
    <row r="229" spans="1:14">
      <c r="A229" s="14"/>
      <c r="B229" s="13"/>
      <c r="C229" s="212"/>
      <c r="D229" s="213"/>
      <c r="E229" s="212"/>
      <c r="F229" s="212"/>
      <c r="G229" s="39" t="s">
        <v>11</v>
      </c>
      <c r="H229" s="97" t="s">
        <v>109</v>
      </c>
      <c r="I229" s="39" t="s">
        <v>101</v>
      </c>
      <c r="J229" s="138" t="s">
        <v>133</v>
      </c>
      <c r="K229" s="149">
        <v>4</v>
      </c>
      <c r="L229" s="43"/>
      <c r="M229" s="14"/>
      <c r="N229" s="14"/>
    </row>
    <row r="230" spans="1:14">
      <c r="A230" s="14"/>
      <c r="B230" s="12"/>
      <c r="C230" s="181" t="s">
        <v>26</v>
      </c>
      <c r="D230" s="182" t="s">
        <v>49</v>
      </c>
      <c r="E230" s="182" t="s">
        <v>26</v>
      </c>
      <c r="F230" s="182" t="s">
        <v>49</v>
      </c>
      <c r="G230" s="39"/>
      <c r="H230" s="98" t="s">
        <v>110</v>
      </c>
      <c r="I230" s="63" t="s">
        <v>144</v>
      </c>
      <c r="J230" s="150"/>
      <c r="K230" s="3"/>
      <c r="L230" s="43"/>
      <c r="M230" s="14"/>
      <c r="N230" s="14"/>
    </row>
    <row r="231" spans="1:14">
      <c r="A231" s="41"/>
      <c r="B231" s="16"/>
      <c r="C231" s="183"/>
      <c r="D231" s="183"/>
      <c r="E231" s="183"/>
      <c r="F231" s="183"/>
      <c r="G231" s="81" t="s">
        <v>26</v>
      </c>
      <c r="H231" s="101" t="s">
        <v>26</v>
      </c>
      <c r="I231" s="15"/>
      <c r="J231" s="151"/>
      <c r="K231" s="15"/>
      <c r="L231" s="152"/>
      <c r="M231" s="41"/>
      <c r="N231" s="41"/>
    </row>
    <row r="232" spans="1:14">
      <c r="A232" s="47"/>
      <c r="B232" s="18"/>
      <c r="C232" s="132"/>
      <c r="D232" s="214"/>
      <c r="E232" s="184"/>
      <c r="F232" s="184"/>
      <c r="G232" s="3"/>
      <c r="H232" s="3"/>
      <c r="I232" s="3"/>
      <c r="J232" s="14"/>
      <c r="K232" s="1"/>
      <c r="L232" s="47"/>
      <c r="M232" s="47"/>
      <c r="N232" s="47"/>
    </row>
    <row r="233" spans="1:14">
      <c r="A233" s="49">
        <v>1</v>
      </c>
      <c r="B233" s="13" t="s">
        <v>24</v>
      </c>
      <c r="C233" s="215"/>
      <c r="D233" s="206"/>
      <c r="E233" s="199"/>
      <c r="F233" s="199"/>
      <c r="G233" s="46">
        <f>C233+(D233/60)</f>
        <v>0</v>
      </c>
      <c r="H233" s="60">
        <f>E233+F233/60</f>
        <v>0</v>
      </c>
      <c r="I233" s="60">
        <f>31*24-H233</f>
        <v>744</v>
      </c>
      <c r="J233" s="14">
        <v>63</v>
      </c>
      <c r="K233" s="3">
        <f>4</f>
        <v>4</v>
      </c>
      <c r="L233" s="14">
        <f>G233*J233*K233</f>
        <v>0</v>
      </c>
      <c r="M233" s="14">
        <f>J233*K233</f>
        <v>252</v>
      </c>
      <c r="N233" s="14">
        <f>I233*M233</f>
        <v>187488</v>
      </c>
    </row>
    <row r="234" spans="1:14">
      <c r="A234" s="49"/>
      <c r="B234" s="13"/>
      <c r="C234" s="215"/>
      <c r="D234" s="206"/>
      <c r="E234" s="199"/>
      <c r="F234" s="199"/>
      <c r="G234" s="46"/>
      <c r="H234" s="46"/>
      <c r="I234" s="60"/>
      <c r="J234" s="14"/>
      <c r="K234" s="3"/>
      <c r="L234" s="14"/>
      <c r="M234" s="14"/>
      <c r="N234" s="14"/>
    </row>
    <row r="235" spans="1:14">
      <c r="A235" s="49">
        <v>2</v>
      </c>
      <c r="B235" s="13" t="s">
        <v>21</v>
      </c>
      <c r="C235" s="180"/>
      <c r="D235" s="184"/>
      <c r="E235" s="199"/>
      <c r="F235" s="199"/>
      <c r="G235" s="46">
        <f>C235+(D235/60)</f>
        <v>0</v>
      </c>
      <c r="H235" s="60">
        <f>E235+F235/60</f>
        <v>0</v>
      </c>
      <c r="I235" s="60">
        <f>31*24-H235</f>
        <v>744</v>
      </c>
      <c r="J235" s="14">
        <v>25</v>
      </c>
      <c r="K235" s="3">
        <f>4</f>
        <v>4</v>
      </c>
      <c r="L235" s="14">
        <f>G235*J235*K235</f>
        <v>0</v>
      </c>
      <c r="M235" s="14">
        <f>J235*K235</f>
        <v>100</v>
      </c>
      <c r="N235" s="14">
        <f>I235*M235</f>
        <v>74400</v>
      </c>
    </row>
    <row r="236" spans="1:14">
      <c r="A236" s="49"/>
      <c r="B236" s="13"/>
      <c r="C236" s="180"/>
      <c r="D236" s="184"/>
      <c r="E236" s="199"/>
      <c r="F236" s="199"/>
      <c r="G236" s="46"/>
      <c r="H236" s="46"/>
      <c r="I236" s="60"/>
      <c r="J236" s="14"/>
      <c r="K236" s="3"/>
      <c r="L236" s="14"/>
      <c r="M236" s="14"/>
      <c r="N236" s="14"/>
    </row>
    <row r="237" spans="1:14">
      <c r="A237" s="49">
        <v>3</v>
      </c>
      <c r="B237" s="13" t="s">
        <v>25</v>
      </c>
      <c r="C237" s="180"/>
      <c r="D237" s="184"/>
      <c r="E237" s="199"/>
      <c r="F237" s="199"/>
      <c r="G237" s="46">
        <f>C237+(D237/60)</f>
        <v>0</v>
      </c>
      <c r="H237" s="60">
        <f>E237+F237/60</f>
        <v>0</v>
      </c>
      <c r="I237" s="60">
        <f>31*24-H237</f>
        <v>744</v>
      </c>
      <c r="J237" s="14">
        <v>25</v>
      </c>
      <c r="K237" s="3">
        <f>4</f>
        <v>4</v>
      </c>
      <c r="L237" s="14">
        <f>G237*J237*K237</f>
        <v>0</v>
      </c>
      <c r="M237" s="14">
        <f>J237*K237</f>
        <v>100</v>
      </c>
      <c r="N237" s="14">
        <f>I237*M237</f>
        <v>74400</v>
      </c>
    </row>
    <row r="238" spans="1:14">
      <c r="A238" s="14"/>
      <c r="B238" s="13"/>
      <c r="C238" s="180"/>
      <c r="D238" s="184"/>
      <c r="E238" s="199"/>
      <c r="F238" s="199"/>
      <c r="G238" s="46"/>
      <c r="H238" s="46"/>
      <c r="I238" s="60"/>
      <c r="J238" s="14"/>
      <c r="K238" s="3"/>
      <c r="L238" s="14"/>
      <c r="M238" s="14"/>
      <c r="N238" s="14"/>
    </row>
    <row r="239" spans="1:14">
      <c r="A239" s="14">
        <v>4</v>
      </c>
      <c r="B239" s="13" t="s">
        <v>22</v>
      </c>
      <c r="C239" s="180"/>
      <c r="D239" s="184"/>
      <c r="E239" s="199"/>
      <c r="F239" s="199"/>
      <c r="G239" s="46">
        <f>C239+(D239/60)</f>
        <v>0</v>
      </c>
      <c r="H239" s="60">
        <f>E239+F239/60</f>
        <v>0</v>
      </c>
      <c r="I239" s="60">
        <f>31*24-H239</f>
        <v>744</v>
      </c>
      <c r="J239" s="14">
        <v>50</v>
      </c>
      <c r="K239" s="3">
        <f>4</f>
        <v>4</v>
      </c>
      <c r="L239" s="14">
        <f>G239*J239*K239</f>
        <v>0</v>
      </c>
      <c r="M239" s="14">
        <f>J239*K239</f>
        <v>200</v>
      </c>
      <c r="N239" s="14">
        <f>I239*M239</f>
        <v>148800</v>
      </c>
    </row>
    <row r="240" spans="1:14">
      <c r="A240" s="14"/>
      <c r="B240" s="13"/>
      <c r="C240" s="180"/>
      <c r="D240" s="184"/>
      <c r="E240" s="199"/>
      <c r="F240" s="199"/>
      <c r="G240" s="46"/>
      <c r="H240" s="46"/>
      <c r="I240" s="60"/>
      <c r="J240" s="14"/>
      <c r="K240" s="3"/>
      <c r="L240" s="14"/>
      <c r="M240" s="14"/>
      <c r="N240" s="14"/>
    </row>
    <row r="241" spans="1:14">
      <c r="A241" s="14">
        <v>5</v>
      </c>
      <c r="B241" s="13" t="s">
        <v>23</v>
      </c>
      <c r="C241" s="180"/>
      <c r="D241" s="184"/>
      <c r="E241" s="199"/>
      <c r="F241" s="199"/>
      <c r="G241" s="46">
        <f>C241+(D241/60)</f>
        <v>0</v>
      </c>
      <c r="H241" s="60">
        <f>E241+F241/60</f>
        <v>0</v>
      </c>
      <c r="I241" s="60">
        <f>31*24-H241</f>
        <v>744</v>
      </c>
      <c r="J241" s="14">
        <v>50</v>
      </c>
      <c r="K241" s="3">
        <f>4</f>
        <v>4</v>
      </c>
      <c r="L241" s="14">
        <f>G241*J241*K241</f>
        <v>0</v>
      </c>
      <c r="M241" s="14">
        <f>J241*K241</f>
        <v>200</v>
      </c>
      <c r="N241" s="14">
        <f>I241*M241</f>
        <v>148800</v>
      </c>
    </row>
    <row r="242" spans="1:14">
      <c r="A242" s="14"/>
      <c r="B242" s="13"/>
      <c r="C242" s="180"/>
      <c r="D242" s="184"/>
      <c r="E242" s="199"/>
      <c r="F242" s="199"/>
      <c r="G242" s="46"/>
      <c r="H242" s="46"/>
      <c r="I242" s="60"/>
      <c r="J242" s="14"/>
      <c r="K242" s="3"/>
      <c r="L242" s="14"/>
      <c r="M242" s="14"/>
      <c r="N242" s="14"/>
    </row>
    <row r="243" spans="1:14">
      <c r="A243" s="14">
        <v>6</v>
      </c>
      <c r="B243" s="13" t="s">
        <v>36</v>
      </c>
      <c r="C243" s="215"/>
      <c r="D243" s="206"/>
      <c r="E243" s="205"/>
      <c r="F243" s="199"/>
      <c r="G243" s="46">
        <f>C243+(D243/60)</f>
        <v>0</v>
      </c>
      <c r="H243" s="60">
        <f>E243+F243/60</f>
        <v>0</v>
      </c>
      <c r="I243" s="60">
        <f>31*24-H243</f>
        <v>744</v>
      </c>
      <c r="J243" s="14">
        <v>50</v>
      </c>
      <c r="K243" s="3">
        <f>4</f>
        <v>4</v>
      </c>
      <c r="L243" s="14">
        <f>G243*J243*K243</f>
        <v>0</v>
      </c>
      <c r="M243" s="14">
        <f>J243*K243</f>
        <v>200</v>
      </c>
      <c r="N243" s="14">
        <f>I243*M243</f>
        <v>148800</v>
      </c>
    </row>
    <row r="244" spans="1:14">
      <c r="A244" s="14"/>
      <c r="B244" s="13"/>
      <c r="C244" s="180"/>
      <c r="D244" s="184"/>
      <c r="E244" s="199"/>
      <c r="F244" s="199"/>
      <c r="G244" s="46"/>
      <c r="H244" s="46"/>
      <c r="I244" s="60"/>
      <c r="J244" s="14"/>
      <c r="K244" s="3"/>
      <c r="L244" s="14"/>
      <c r="M244" s="14"/>
      <c r="N244" s="14"/>
    </row>
    <row r="245" spans="1:14">
      <c r="A245" s="14">
        <v>7</v>
      </c>
      <c r="B245" s="12" t="s">
        <v>37</v>
      </c>
      <c r="C245" s="216"/>
      <c r="D245" s="217"/>
      <c r="E245" s="199"/>
      <c r="F245" s="199"/>
      <c r="G245" s="46">
        <f>C245+(D245/60)</f>
        <v>0</v>
      </c>
      <c r="H245" s="60">
        <f>E245+F245/60</f>
        <v>0</v>
      </c>
      <c r="I245" s="60">
        <f>31*24-H245</f>
        <v>744</v>
      </c>
      <c r="J245" s="14">
        <v>63</v>
      </c>
      <c r="K245" s="3">
        <f>4</f>
        <v>4</v>
      </c>
      <c r="L245" s="14">
        <f>G245*J245*K245</f>
        <v>0</v>
      </c>
      <c r="M245" s="14">
        <f>J245*K245</f>
        <v>252</v>
      </c>
      <c r="N245" s="14">
        <f>I245*M245</f>
        <v>187488</v>
      </c>
    </row>
    <row r="246" spans="1:14">
      <c r="A246" s="14"/>
      <c r="B246" s="13"/>
      <c r="C246" s="180"/>
      <c r="D246" s="184"/>
      <c r="E246" s="199"/>
      <c r="F246" s="199"/>
      <c r="G246" s="46"/>
      <c r="H246" s="46"/>
      <c r="I246" s="60"/>
      <c r="J246" s="14"/>
      <c r="K246" s="3"/>
      <c r="L246" s="14"/>
      <c r="M246" s="14"/>
      <c r="N246" s="14"/>
    </row>
    <row r="247" spans="1:14">
      <c r="A247" s="14">
        <v>8</v>
      </c>
      <c r="B247" s="12" t="s">
        <v>38</v>
      </c>
      <c r="C247" s="132"/>
      <c r="D247" s="214"/>
      <c r="E247" s="199"/>
      <c r="F247" s="199"/>
      <c r="G247" s="46">
        <f>C247+(D247/60)</f>
        <v>0</v>
      </c>
      <c r="H247" s="60">
        <f>E247+F247/60</f>
        <v>0</v>
      </c>
      <c r="I247" s="60">
        <f>31*24-H247</f>
        <v>744</v>
      </c>
      <c r="J247" s="14">
        <v>80</v>
      </c>
      <c r="K247" s="3">
        <f>4</f>
        <v>4</v>
      </c>
      <c r="L247" s="14">
        <f>G247*J247*K247</f>
        <v>0</v>
      </c>
      <c r="M247" s="14">
        <f>J247*K247</f>
        <v>320</v>
      </c>
      <c r="N247" s="14">
        <f>I247*M247</f>
        <v>238080</v>
      </c>
    </row>
    <row r="248" spans="1:14">
      <c r="A248" s="14"/>
      <c r="B248" s="13"/>
      <c r="C248" s="180"/>
      <c r="D248" s="184"/>
      <c r="E248" s="199"/>
      <c r="F248" s="199"/>
      <c r="G248" s="46"/>
      <c r="H248" s="46"/>
      <c r="I248" s="60"/>
      <c r="J248" s="14"/>
      <c r="K248" s="3"/>
      <c r="L248" s="14"/>
      <c r="M248" s="14"/>
      <c r="N248" s="14"/>
    </row>
    <row r="249" spans="1:14">
      <c r="A249" s="14">
        <v>9</v>
      </c>
      <c r="B249" s="8" t="s">
        <v>42</v>
      </c>
      <c r="C249" s="218"/>
      <c r="D249" s="219"/>
      <c r="E249" s="199"/>
      <c r="F249" s="199"/>
      <c r="G249" s="46">
        <f>C249+(D249/60)</f>
        <v>0</v>
      </c>
      <c r="H249" s="60">
        <f>E249+F249/60</f>
        <v>0</v>
      </c>
      <c r="I249" s="60">
        <f>31*24-H249</f>
        <v>744</v>
      </c>
      <c r="J249" s="14">
        <v>50</v>
      </c>
      <c r="K249" s="3">
        <f>4</f>
        <v>4</v>
      </c>
      <c r="L249" s="14">
        <f>G249*J249*K249</f>
        <v>0</v>
      </c>
      <c r="M249" s="14">
        <f>J249*K249</f>
        <v>200</v>
      </c>
      <c r="N249" s="14">
        <f>I249*M249</f>
        <v>148800</v>
      </c>
    </row>
    <row r="250" spans="1:14">
      <c r="A250" s="14"/>
      <c r="B250" s="13"/>
      <c r="C250" s="180"/>
      <c r="D250" s="184"/>
      <c r="E250" s="199"/>
      <c r="F250" s="199"/>
      <c r="G250" s="46"/>
      <c r="H250" s="46"/>
      <c r="I250" s="60"/>
      <c r="J250" s="14"/>
      <c r="K250" s="3"/>
      <c r="L250" s="14"/>
      <c r="M250" s="14"/>
      <c r="N250" s="14"/>
    </row>
    <row r="251" spans="1:14">
      <c r="A251" s="14">
        <v>10</v>
      </c>
      <c r="B251" s="12" t="s">
        <v>89</v>
      </c>
      <c r="C251" s="132"/>
      <c r="D251" s="214"/>
      <c r="E251" s="199"/>
      <c r="F251" s="199"/>
      <c r="G251" s="46">
        <f>C251+(D251/60)</f>
        <v>0</v>
      </c>
      <c r="H251" s="60">
        <f>E251+F251/60</f>
        <v>0</v>
      </c>
      <c r="I251" s="60">
        <f>31*24-H251</f>
        <v>744</v>
      </c>
      <c r="J251" s="14">
        <v>63</v>
      </c>
      <c r="K251" s="3">
        <f>4</f>
        <v>4</v>
      </c>
      <c r="L251" s="14">
        <f>G251*J251*K251</f>
        <v>0</v>
      </c>
      <c r="M251" s="14">
        <f>J251*K251</f>
        <v>252</v>
      </c>
      <c r="N251" s="14">
        <f>I251*M251</f>
        <v>187488</v>
      </c>
    </row>
    <row r="252" spans="1:14">
      <c r="A252" s="14"/>
      <c r="B252" s="13"/>
      <c r="C252" s="180"/>
      <c r="D252" s="184"/>
      <c r="E252" s="199"/>
      <c r="F252" s="199"/>
      <c r="G252" s="46"/>
      <c r="H252" s="46"/>
      <c r="I252" s="60"/>
      <c r="J252" s="14"/>
      <c r="K252" s="3"/>
      <c r="L252" s="14"/>
      <c r="M252" s="14"/>
      <c r="N252" s="14"/>
    </row>
    <row r="253" spans="1:14">
      <c r="A253" s="14">
        <v>11</v>
      </c>
      <c r="B253" s="12" t="s">
        <v>98</v>
      </c>
      <c r="C253" s="220"/>
      <c r="D253" s="221"/>
      <c r="E253" s="199"/>
      <c r="F253" s="199"/>
      <c r="G253" s="46">
        <f>C253+(D253/60)</f>
        <v>0</v>
      </c>
      <c r="H253" s="60">
        <f>E253+F253/60</f>
        <v>0</v>
      </c>
      <c r="I253" s="60">
        <f>31*24-H253</f>
        <v>744</v>
      </c>
      <c r="J253" s="14">
        <v>63</v>
      </c>
      <c r="K253" s="3">
        <f>4</f>
        <v>4</v>
      </c>
      <c r="L253" s="14">
        <f>G253*J253*K253</f>
        <v>0</v>
      </c>
      <c r="M253" s="14">
        <f>J253*K253</f>
        <v>252</v>
      </c>
      <c r="N253" s="14">
        <f>I253*M253</f>
        <v>187488</v>
      </c>
    </row>
    <row r="254" spans="1:14">
      <c r="A254" s="14"/>
      <c r="B254" s="12"/>
      <c r="C254" s="220"/>
      <c r="D254" s="221"/>
      <c r="E254" s="199"/>
      <c r="F254" s="199"/>
      <c r="G254" s="46"/>
      <c r="H254" s="60"/>
      <c r="I254" s="60"/>
      <c r="J254" s="14"/>
      <c r="K254" s="3"/>
      <c r="L254" s="14"/>
      <c r="M254" s="14"/>
      <c r="N254" s="14"/>
    </row>
    <row r="255" spans="1:14">
      <c r="A255" s="14">
        <v>12</v>
      </c>
      <c r="B255" s="8" t="s">
        <v>127</v>
      </c>
      <c r="C255" s="218"/>
      <c r="D255" s="219"/>
      <c r="E255" s="199"/>
      <c r="F255" s="199"/>
      <c r="G255" s="46">
        <f>C255+(D255/60)</f>
        <v>0</v>
      </c>
      <c r="H255" s="60">
        <f>E255+F255/60</f>
        <v>0</v>
      </c>
      <c r="I255" s="60">
        <f>31*24-H255</f>
        <v>744</v>
      </c>
      <c r="J255" s="14">
        <v>50</v>
      </c>
      <c r="K255" s="3">
        <f>4</f>
        <v>4</v>
      </c>
      <c r="L255" s="14">
        <f>G255*J255*K255</f>
        <v>0</v>
      </c>
      <c r="M255" s="14">
        <f>J255*K255</f>
        <v>200</v>
      </c>
      <c r="N255" s="14">
        <f>I255*M255</f>
        <v>148800</v>
      </c>
    </row>
    <row r="256" spans="1:14">
      <c r="A256" s="14"/>
      <c r="B256" s="12"/>
      <c r="C256" s="220"/>
      <c r="D256" s="221"/>
      <c r="E256" s="199"/>
      <c r="F256" s="199"/>
      <c r="G256" s="46"/>
      <c r="H256" s="60"/>
      <c r="I256" s="60"/>
      <c r="J256" s="14"/>
      <c r="K256" s="3"/>
      <c r="L256" s="14"/>
      <c r="M256" s="14"/>
      <c r="N256" s="14"/>
    </row>
    <row r="257" spans="1:16">
      <c r="A257" s="14">
        <v>13</v>
      </c>
      <c r="B257" s="12" t="s">
        <v>134</v>
      </c>
      <c r="C257" s="218"/>
      <c r="D257" s="219"/>
      <c r="E257" s="199"/>
      <c r="F257" s="199"/>
      <c r="G257" s="46">
        <f>C257+(D257/60)</f>
        <v>0</v>
      </c>
      <c r="H257" s="60">
        <f>E257+F257/60</f>
        <v>0</v>
      </c>
      <c r="I257" s="60">
        <f>31*24-H257</f>
        <v>744</v>
      </c>
      <c r="J257" s="14">
        <v>125</v>
      </c>
      <c r="K257" s="3">
        <f>4</f>
        <v>4</v>
      </c>
      <c r="L257" s="14">
        <f>G257*J257*K257</f>
        <v>0</v>
      </c>
      <c r="M257" s="14">
        <f>J257*K257</f>
        <v>500</v>
      </c>
      <c r="N257" s="14">
        <f>I257*M257</f>
        <v>372000</v>
      </c>
    </row>
    <row r="258" spans="1:16">
      <c r="A258" s="14"/>
      <c r="B258" s="12"/>
      <c r="C258" s="220"/>
      <c r="D258" s="221"/>
      <c r="E258" s="199"/>
      <c r="F258" s="199"/>
      <c r="G258" s="46"/>
      <c r="H258" s="60"/>
      <c r="I258" s="60"/>
      <c r="J258" s="14"/>
      <c r="K258" s="3"/>
      <c r="L258" s="14"/>
      <c r="M258" s="14"/>
      <c r="N258" s="14"/>
    </row>
    <row r="259" spans="1:16">
      <c r="A259" s="136">
        <v>14</v>
      </c>
      <c r="B259" s="176" t="s">
        <v>139</v>
      </c>
      <c r="C259" s="185"/>
      <c r="D259" s="177"/>
      <c r="E259" s="204"/>
      <c r="F259" s="204"/>
      <c r="G259" s="135">
        <f>C259+(D259/60)</f>
        <v>0</v>
      </c>
      <c r="H259" s="134">
        <f>E259+F259/60</f>
        <v>0</v>
      </c>
      <c r="I259" s="60">
        <f>31*24-H259</f>
        <v>744</v>
      </c>
      <c r="J259" s="136">
        <v>125</v>
      </c>
      <c r="K259" s="127">
        <f>4</f>
        <v>4</v>
      </c>
      <c r="L259" s="136">
        <f>G259*J259*K259</f>
        <v>0</v>
      </c>
      <c r="M259" s="136">
        <f>J259*K259</f>
        <v>500</v>
      </c>
      <c r="N259" s="136">
        <f>I259*M259</f>
        <v>372000</v>
      </c>
      <c r="O259" s="174"/>
      <c r="P259" s="175"/>
    </row>
    <row r="260" spans="1:16">
      <c r="A260" s="14"/>
      <c r="B260" s="12"/>
      <c r="C260" s="220"/>
      <c r="D260" s="221"/>
      <c r="E260" s="199"/>
      <c r="F260" s="199"/>
      <c r="G260" s="46"/>
      <c r="H260" s="60"/>
      <c r="I260" s="60"/>
      <c r="J260" s="14"/>
      <c r="K260" s="3"/>
      <c r="L260" s="14"/>
      <c r="M260" s="14"/>
      <c r="N260" s="14"/>
    </row>
    <row r="261" spans="1:16">
      <c r="A261" s="41"/>
      <c r="B261" s="16"/>
      <c r="C261" s="187"/>
      <c r="D261" s="187"/>
      <c r="E261" s="187"/>
      <c r="F261" s="187"/>
      <c r="G261" s="15"/>
      <c r="H261" s="15"/>
      <c r="I261" s="15"/>
      <c r="J261" s="41"/>
      <c r="K261" s="15"/>
      <c r="L261" s="41"/>
      <c r="M261" s="41"/>
      <c r="N261" s="41"/>
    </row>
    <row r="262" spans="1:16">
      <c r="A262" s="126"/>
      <c r="B262" s="7"/>
      <c r="C262" s="180"/>
      <c r="D262" s="180"/>
      <c r="E262" s="180"/>
      <c r="F262" s="180"/>
      <c r="G262" s="5"/>
      <c r="H262" s="5"/>
      <c r="I262" s="5"/>
      <c r="J262" s="37"/>
      <c r="K262" s="5"/>
      <c r="L262" s="37"/>
      <c r="M262" s="37"/>
      <c r="N262" s="43"/>
    </row>
    <row r="263" spans="1:16">
      <c r="A263" s="126"/>
      <c r="B263" s="66" t="s">
        <v>140</v>
      </c>
      <c r="C263" s="222">
        <f>SUM(C233:C261)</f>
        <v>0</v>
      </c>
      <c r="D263" s="222">
        <f>SUM(D233:D261)</f>
        <v>0</v>
      </c>
      <c r="E263" s="222">
        <f>SUM(E233:E261)</f>
        <v>0</v>
      </c>
      <c r="F263" s="222">
        <f>SUM(F233:F261)</f>
        <v>0</v>
      </c>
      <c r="G263" s="40"/>
      <c r="H263" s="40"/>
      <c r="I263" s="40"/>
      <c r="J263" s="56">
        <f>SUM(J233:J261)</f>
        <v>882</v>
      </c>
      <c r="K263" s="40">
        <f>SUM(K233:K261)</f>
        <v>56</v>
      </c>
      <c r="L263" s="112">
        <f>SUM(L232:L261)</f>
        <v>0</v>
      </c>
      <c r="M263" s="42"/>
      <c r="N263" s="112">
        <f>SUM(N232:N261)</f>
        <v>2624832</v>
      </c>
    </row>
    <row r="264" spans="1:16">
      <c r="A264" s="126"/>
      <c r="B264" s="7"/>
      <c r="C264" s="180"/>
      <c r="D264" s="180"/>
      <c r="E264" s="180"/>
      <c r="F264" s="180"/>
      <c r="G264" s="5"/>
      <c r="H264" s="5"/>
      <c r="I264" s="5"/>
      <c r="J264" s="37"/>
      <c r="K264" s="5"/>
      <c r="L264" s="37"/>
      <c r="M264" s="37"/>
      <c r="N264" s="43"/>
    </row>
    <row r="265" spans="1:16">
      <c r="A265" s="126"/>
      <c r="B265" s="10"/>
      <c r="C265" s="209">
        <f>C263+D263/60</f>
        <v>0</v>
      </c>
      <c r="D265" s="132"/>
      <c r="E265" s="132"/>
      <c r="F265" s="132"/>
      <c r="G265" s="37"/>
      <c r="H265" s="37"/>
      <c r="I265" s="37"/>
      <c r="J265" s="37"/>
      <c r="K265" s="105"/>
      <c r="L265" s="106"/>
      <c r="M265" s="37"/>
      <c r="N265" s="43"/>
    </row>
    <row r="266" spans="1:16">
      <c r="A266" s="126"/>
      <c r="B266" s="10"/>
      <c r="C266" s="132"/>
      <c r="D266" s="132"/>
      <c r="E266" s="132"/>
      <c r="F266" s="132"/>
      <c r="G266" s="37"/>
      <c r="H266" s="37"/>
      <c r="I266" s="96" t="s">
        <v>102</v>
      </c>
      <c r="J266" s="118">
        <f>L263/N263</f>
        <v>0</v>
      </c>
      <c r="K266" s="5"/>
      <c r="L266" s="37"/>
      <c r="M266" s="37"/>
      <c r="N266" s="43"/>
    </row>
    <row r="267" spans="1:16" ht="26.25">
      <c r="A267" s="126"/>
      <c r="B267" s="155" t="s">
        <v>142</v>
      </c>
      <c r="C267" s="132"/>
      <c r="D267" s="132"/>
      <c r="E267" s="132"/>
      <c r="F267" s="132"/>
      <c r="G267" s="37"/>
      <c r="H267" s="37"/>
      <c r="I267" s="96" t="s">
        <v>114</v>
      </c>
      <c r="J267" s="77">
        <f>100-100*J266</f>
        <v>100</v>
      </c>
      <c r="K267" s="5"/>
      <c r="L267" s="37"/>
      <c r="M267" s="37"/>
      <c r="N267" s="43"/>
    </row>
    <row r="268" spans="1:16" ht="26.25">
      <c r="A268" s="126"/>
      <c r="B268" s="156"/>
      <c r="C268" s="132"/>
      <c r="D268" s="132"/>
      <c r="E268" s="132"/>
      <c r="F268" s="132"/>
      <c r="G268" s="37"/>
      <c r="H268" s="37"/>
      <c r="I268" s="37"/>
      <c r="J268" s="157"/>
      <c r="K268" s="5"/>
      <c r="L268" s="104"/>
      <c r="M268" s="37"/>
      <c r="N268" s="43"/>
    </row>
    <row r="269" spans="1:16">
      <c r="A269" s="126"/>
      <c r="B269" s="124"/>
      <c r="C269" s="132"/>
      <c r="D269" s="132"/>
      <c r="E269" s="132"/>
      <c r="F269" s="223"/>
      <c r="G269" s="137"/>
      <c r="H269" s="137"/>
      <c r="I269" s="137"/>
      <c r="J269" s="137"/>
      <c r="K269" s="10"/>
      <c r="L269" s="10"/>
      <c r="M269" s="10"/>
      <c r="N269" s="12"/>
    </row>
    <row r="270" spans="1:16" ht="23.25">
      <c r="A270" s="126"/>
      <c r="B270" s="124"/>
      <c r="C270" s="132"/>
      <c r="D270" s="132"/>
      <c r="E270" s="132"/>
      <c r="F270" s="224"/>
      <c r="G270" s="907"/>
      <c r="H270" s="907"/>
      <c r="I270" s="907"/>
      <c r="J270" s="159"/>
      <c r="K270" s="160"/>
      <c r="L270" s="113">
        <f>L163+L217+L263</f>
        <v>38934.09653333333</v>
      </c>
      <c r="M270" s="161"/>
      <c r="N270" s="113">
        <f>N163+N217+N263</f>
        <v>33448199.303199999</v>
      </c>
    </row>
    <row r="271" spans="1:16" ht="20.25">
      <c r="A271" s="126"/>
      <c r="B271" s="124"/>
      <c r="C271" s="132"/>
      <c r="D271" s="132"/>
      <c r="E271" s="132"/>
      <c r="F271" s="224"/>
      <c r="G271" s="158"/>
      <c r="H271" s="158"/>
      <c r="I271" s="158"/>
      <c r="J271" s="159"/>
      <c r="K271" s="160"/>
      <c r="L271" s="162"/>
      <c r="M271" s="163"/>
      <c r="N271" s="164"/>
    </row>
    <row r="272" spans="1:16" ht="27.75">
      <c r="A272" s="126"/>
      <c r="B272" s="10"/>
      <c r="C272" s="132"/>
      <c r="D272" s="132"/>
      <c r="E272" s="132"/>
      <c r="F272" s="224"/>
      <c r="G272" s="165"/>
      <c r="H272" s="165"/>
      <c r="I272" s="115" t="s">
        <v>117</v>
      </c>
      <c r="J272" s="114">
        <f>L270/N270</f>
        <v>1.1640117358906223E-3</v>
      </c>
      <c r="K272" s="166"/>
      <c r="L272" s="10"/>
      <c r="M272" s="10"/>
      <c r="N272" s="12"/>
    </row>
    <row r="273" spans="1:14" ht="27.75">
      <c r="A273" s="126"/>
      <c r="B273" s="167" t="s">
        <v>143</v>
      </c>
      <c r="C273" s="225"/>
      <c r="D273" s="132"/>
      <c r="E273" s="132"/>
      <c r="F273" s="226"/>
      <c r="G273" s="904" t="s">
        <v>118</v>
      </c>
      <c r="H273" s="905"/>
      <c r="I273" s="906"/>
      <c r="J273" s="122">
        <f>100-100*J272</f>
        <v>99.883598826410932</v>
      </c>
      <c r="K273" s="168"/>
      <c r="L273" s="10"/>
      <c r="M273" s="10"/>
      <c r="N273" s="12"/>
    </row>
    <row r="274" spans="1:14" ht="20.25">
      <c r="A274" s="140"/>
      <c r="B274" s="169"/>
      <c r="C274" s="227"/>
      <c r="D274" s="227"/>
      <c r="E274" s="227"/>
      <c r="F274" s="228"/>
      <c r="G274" s="170"/>
      <c r="H274" s="170"/>
      <c r="I274" s="170"/>
      <c r="J274" s="170"/>
      <c r="K274" s="9"/>
      <c r="L274" s="9"/>
      <c r="M274" s="9"/>
      <c r="N274" s="171"/>
    </row>
    <row r="275" spans="1:14">
      <c r="A275" s="34"/>
      <c r="B275" s="17"/>
      <c r="C275" s="191"/>
      <c r="D275" s="191"/>
      <c r="E275" s="191"/>
      <c r="F275" s="191"/>
      <c r="G275" s="34"/>
      <c r="H275" s="34"/>
      <c r="I275" s="34"/>
      <c r="J275" s="34"/>
      <c r="K275" s="108"/>
      <c r="L275" s="107"/>
      <c r="M275" s="107"/>
    </row>
    <row r="276" spans="1:14" ht="18.75">
      <c r="A276" s="51"/>
      <c r="B276" s="30"/>
      <c r="C276" s="191"/>
      <c r="D276" s="191"/>
      <c r="E276" s="191"/>
      <c r="F276" s="191"/>
      <c r="G276" s="34"/>
      <c r="H276" s="34"/>
      <c r="I276" s="34"/>
      <c r="J276" s="34"/>
      <c r="K276" s="108"/>
      <c r="L276" s="107"/>
      <c r="M276" s="107"/>
    </row>
    <row r="277" spans="1:14">
      <c r="A277" s="34"/>
      <c r="B277" s="17"/>
      <c r="C277" s="191"/>
      <c r="D277" s="191"/>
      <c r="E277" s="191"/>
      <c r="F277" s="191"/>
      <c r="G277" s="34"/>
      <c r="H277" s="34"/>
      <c r="I277" s="34"/>
      <c r="J277" s="34"/>
      <c r="K277" s="108"/>
      <c r="L277" s="107"/>
      <c r="M277" s="107"/>
    </row>
    <row r="278" spans="1:14" ht="30">
      <c r="A278" s="34"/>
      <c r="B278" s="21"/>
      <c r="C278" s="191"/>
      <c r="D278" s="191"/>
      <c r="E278" s="191"/>
      <c r="F278" s="191"/>
      <c r="G278" s="34"/>
      <c r="H278" s="34"/>
      <c r="I278" s="34"/>
      <c r="J278" s="34"/>
      <c r="K278" s="108"/>
      <c r="L278" s="109"/>
      <c r="M278" s="107"/>
    </row>
    <row r="279" spans="1:14">
      <c r="A279" s="52"/>
      <c r="B279" s="20"/>
      <c r="C279" s="229"/>
      <c r="D279" s="229"/>
      <c r="E279" s="229"/>
      <c r="F279" s="229"/>
      <c r="G279" s="52"/>
      <c r="H279" s="52"/>
      <c r="I279" s="52"/>
      <c r="J279" s="52"/>
      <c r="K279" s="72"/>
      <c r="L279" s="52"/>
    </row>
    <row r="280" spans="1:14">
      <c r="A280" s="52"/>
      <c r="B280" s="133"/>
      <c r="C280" s="229"/>
      <c r="D280" s="229"/>
      <c r="E280" s="229"/>
      <c r="F280" s="229"/>
      <c r="G280" s="52"/>
      <c r="H280" s="52"/>
      <c r="I280" s="52"/>
      <c r="J280" s="52"/>
      <c r="K280" s="72"/>
      <c r="L280" s="52"/>
    </row>
    <row r="281" spans="1:14">
      <c r="A281" s="52"/>
      <c r="B281" s="19"/>
      <c r="C281" s="229"/>
      <c r="D281" s="229"/>
      <c r="E281" s="229"/>
      <c r="F281" s="229"/>
      <c r="G281" s="52"/>
      <c r="H281" s="52"/>
      <c r="I281" s="52"/>
      <c r="J281" s="52"/>
      <c r="K281" s="72"/>
      <c r="L281" s="52"/>
    </row>
    <row r="282" spans="1:14">
      <c r="A282" s="52"/>
      <c r="B282" s="19"/>
      <c r="C282" s="229"/>
      <c r="D282" s="229"/>
      <c r="E282" s="229"/>
      <c r="F282" s="229"/>
      <c r="G282" s="52"/>
      <c r="H282" s="52"/>
      <c r="I282" s="52"/>
      <c r="J282" s="52"/>
      <c r="K282" s="72"/>
      <c r="L282" s="52"/>
    </row>
    <row r="283" spans="1:14">
      <c r="A283" s="52"/>
      <c r="B283" s="19"/>
      <c r="C283" s="229"/>
      <c r="D283" s="229"/>
      <c r="E283" s="229"/>
      <c r="F283" s="229"/>
      <c r="G283" s="52"/>
      <c r="H283" s="52"/>
      <c r="I283" s="52"/>
      <c r="J283" s="52"/>
      <c r="K283" s="72"/>
      <c r="L283" s="52"/>
    </row>
    <row r="284" spans="1:14">
      <c r="A284" s="52"/>
      <c r="B284" s="19"/>
      <c r="C284" s="229"/>
      <c r="D284" s="229"/>
      <c r="E284" s="229"/>
      <c r="F284" s="229"/>
      <c r="G284" s="52"/>
      <c r="H284" s="52"/>
      <c r="I284" s="52"/>
      <c r="J284" s="52"/>
      <c r="K284" s="72"/>
      <c r="L284" s="52"/>
    </row>
    <row r="285" spans="1:14">
      <c r="A285" s="52"/>
      <c r="B285" s="19"/>
      <c r="C285" s="229"/>
      <c r="D285" s="229"/>
      <c r="E285" s="229"/>
      <c r="F285" s="229"/>
      <c r="G285" s="52"/>
      <c r="H285" s="52"/>
      <c r="I285" s="52"/>
      <c r="J285" s="52"/>
      <c r="K285" s="72"/>
      <c r="L285" s="52"/>
    </row>
    <row r="286" spans="1:14">
      <c r="A286" s="52"/>
      <c r="B286" s="19"/>
      <c r="C286" s="230"/>
      <c r="D286" s="230"/>
      <c r="E286" s="229"/>
      <c r="F286" s="229"/>
      <c r="G286" s="52"/>
      <c r="H286" s="52"/>
      <c r="I286" s="52"/>
      <c r="J286" s="52"/>
      <c r="K286" s="72"/>
      <c r="L286" s="52"/>
    </row>
    <row r="287" spans="1:14">
      <c r="A287" s="52"/>
      <c r="B287" s="19"/>
      <c r="C287" s="229"/>
      <c r="D287" s="229"/>
      <c r="E287" s="229"/>
      <c r="F287" s="229"/>
      <c r="G287" s="52"/>
      <c r="H287" s="52"/>
      <c r="I287" s="52"/>
      <c r="J287" s="52"/>
      <c r="K287" s="72"/>
      <c r="L287" s="52"/>
    </row>
    <row r="288" spans="1:14">
      <c r="A288" s="52"/>
      <c r="B288" s="19"/>
      <c r="C288" s="229"/>
      <c r="D288" s="229"/>
      <c r="E288" s="229"/>
      <c r="F288" s="229"/>
      <c r="G288" s="52"/>
      <c r="H288" s="52"/>
      <c r="I288" s="52"/>
      <c r="J288" s="52"/>
      <c r="K288" s="72"/>
      <c r="L288" s="52"/>
    </row>
    <row r="289" spans="3:10">
      <c r="C289" s="231"/>
      <c r="D289" s="231"/>
      <c r="J289" s="52"/>
    </row>
    <row r="290" spans="3:10">
      <c r="C290" s="231"/>
      <c r="D290" s="231"/>
    </row>
    <row r="291" spans="3:10">
      <c r="C291" s="231"/>
      <c r="D291" s="231"/>
    </row>
    <row r="292" spans="3:10">
      <c r="C292" s="231"/>
      <c r="D292" s="231"/>
    </row>
    <row r="293" spans="3:10">
      <c r="C293" s="231"/>
      <c r="D293" s="231"/>
    </row>
    <row r="294" spans="3:10">
      <c r="C294" s="231"/>
      <c r="D294" s="231"/>
    </row>
    <row r="295" spans="3:10">
      <c r="C295" s="231"/>
      <c r="D295" s="231"/>
    </row>
    <row r="296" spans="3:10">
      <c r="C296" s="231"/>
      <c r="D296" s="231"/>
    </row>
    <row r="297" spans="3:10">
      <c r="C297" s="231"/>
      <c r="D297" s="231"/>
    </row>
    <row r="298" spans="3:10">
      <c r="C298" s="231"/>
      <c r="D298" s="231">
        <v>3</v>
      </c>
    </row>
    <row r="299" spans="3:10">
      <c r="C299" s="231"/>
      <c r="D299" s="231"/>
    </row>
    <row r="300" spans="3:10">
      <c r="C300" s="231"/>
      <c r="D300" s="231"/>
    </row>
    <row r="301" spans="3:10">
      <c r="C301" s="231"/>
      <c r="D301" s="231"/>
    </row>
    <row r="302" spans="3:10">
      <c r="C302" s="231"/>
      <c r="D302" s="231"/>
    </row>
    <row r="303" spans="3:10">
      <c r="C303" s="231"/>
      <c r="D303" s="231"/>
    </row>
    <row r="304" spans="3:10">
      <c r="C304" s="231"/>
      <c r="D304" s="231"/>
    </row>
    <row r="305" spans="3:4">
      <c r="C305" s="231"/>
      <c r="D305" s="231"/>
    </row>
    <row r="306" spans="3:4">
      <c r="C306" s="231"/>
      <c r="D306" s="231"/>
    </row>
    <row r="307" spans="3:4">
      <c r="C307" s="231"/>
      <c r="D307" s="231"/>
    </row>
    <row r="308" spans="3:4">
      <c r="C308" s="231"/>
      <c r="D308" s="231"/>
    </row>
    <row r="309" spans="3:4">
      <c r="C309" s="231"/>
      <c r="D309" s="231"/>
    </row>
    <row r="310" spans="3:4">
      <c r="C310" s="231"/>
      <c r="D310" s="231"/>
    </row>
    <row r="311" spans="3:4">
      <c r="C311" s="231"/>
      <c r="D311" s="231"/>
    </row>
    <row r="312" spans="3:4">
      <c r="C312" s="231"/>
      <c r="D312" s="231"/>
    </row>
    <row r="313" spans="3:4">
      <c r="C313" s="231"/>
      <c r="D313" s="231"/>
    </row>
    <row r="314" spans="3:4">
      <c r="C314" s="231"/>
      <c r="D314" s="231"/>
    </row>
    <row r="315" spans="3:4">
      <c r="C315" s="231"/>
      <c r="D315" s="231"/>
    </row>
    <row r="316" spans="3:4">
      <c r="C316" s="231"/>
      <c r="D316" s="231"/>
    </row>
    <row r="317" spans="3:4">
      <c r="C317" s="231"/>
      <c r="D317" s="231"/>
    </row>
    <row r="318" spans="3:4">
      <c r="C318" s="231"/>
      <c r="D318" s="231"/>
    </row>
    <row r="319" spans="3:4">
      <c r="C319" s="231"/>
      <c r="D319" s="231"/>
    </row>
    <row r="320" spans="3:4">
      <c r="C320" s="231"/>
      <c r="D320" s="231"/>
    </row>
    <row r="321" spans="3:4">
      <c r="C321" s="231"/>
      <c r="D321" s="231"/>
    </row>
  </sheetData>
  <dataConsolidate/>
  <mergeCells count="15">
    <mergeCell ref="G273:I273"/>
    <mergeCell ref="C227:D228"/>
    <mergeCell ref="E227:F228"/>
    <mergeCell ref="K227:K228"/>
    <mergeCell ref="C6:D7"/>
    <mergeCell ref="E6:F7"/>
    <mergeCell ref="G270:I270"/>
    <mergeCell ref="A2:M2"/>
    <mergeCell ref="A3:M3"/>
    <mergeCell ref="M167:N167"/>
    <mergeCell ref="B6:B7"/>
    <mergeCell ref="B169:B170"/>
    <mergeCell ref="C169:D170"/>
    <mergeCell ref="E169:F170"/>
    <mergeCell ref="K169:K170"/>
  </mergeCells>
  <phoneticPr fontId="0" type="noConversion"/>
  <printOptions horizontalCentered="1" verticalCentered="1"/>
  <pageMargins left="0" right="0" top="0" bottom="0" header="0" footer="0"/>
  <pageSetup paperSize="9" scale="36" fitToHeight="3" orientation="landscape" r:id="rId1"/>
  <headerFooter alignWithMargins="0"/>
  <rowBreaks count="4" manualBreakCount="4">
    <brk id="79" max="13" man="1"/>
    <brk id="163" max="13" man="1"/>
    <brk id="166" max="13" man="1"/>
    <brk id="221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05"/>
  <sheetViews>
    <sheetView view="pageBreakPreview" topLeftCell="A85" zoomScaleNormal="40" zoomScaleSheetLayoutView="100" workbookViewId="0">
      <selection activeCell="E63" sqref="E63"/>
    </sheetView>
  </sheetViews>
  <sheetFormatPr defaultRowHeight="12.75"/>
  <cols>
    <col min="1" max="1" width="5" style="318" customWidth="1"/>
    <col min="2" max="2" width="34.42578125" style="304" customWidth="1"/>
    <col min="3" max="3" width="10.42578125" style="304" customWidth="1"/>
    <col min="4" max="4" width="5.7109375" style="304" customWidth="1"/>
    <col min="5" max="5" width="40.7109375" style="304" customWidth="1"/>
    <col min="6" max="6" width="12" style="304" customWidth="1"/>
    <col min="7" max="7" width="17.140625" style="859" customWidth="1"/>
    <col min="8" max="9" width="9.140625" style="859"/>
    <col min="10" max="16384" width="9.140625" style="304"/>
  </cols>
  <sheetData>
    <row r="1" spans="1:9" s="287" customFormat="1" ht="171">
      <c r="A1" s="285"/>
      <c r="B1" s="909" t="s">
        <v>230</v>
      </c>
      <c r="C1" s="909"/>
      <c r="D1" s="909"/>
      <c r="E1" s="909"/>
      <c r="F1" s="286" t="s">
        <v>231</v>
      </c>
      <c r="G1" s="855"/>
      <c r="H1" s="856"/>
      <c r="I1" s="856"/>
    </row>
    <row r="2" spans="1:9" s="287" customFormat="1" ht="35.1" customHeight="1">
      <c r="A2" s="909" t="s">
        <v>232</v>
      </c>
      <c r="B2" s="910"/>
      <c r="C2" s="910"/>
      <c r="D2" s="910"/>
      <c r="E2" s="910"/>
      <c r="F2" s="910"/>
      <c r="G2" s="856"/>
      <c r="H2" s="856"/>
      <c r="I2" s="856"/>
    </row>
    <row r="3" spans="1:9" s="287" customFormat="1" ht="19.5" customHeight="1">
      <c r="A3" s="911" t="s">
        <v>233</v>
      </c>
      <c r="B3" s="911"/>
      <c r="C3" s="911"/>
      <c r="D3" s="911"/>
      <c r="E3" s="911"/>
      <c r="F3" s="911"/>
      <c r="G3" s="856"/>
      <c r="H3" s="856"/>
      <c r="I3" s="856"/>
    </row>
    <row r="4" spans="1:9" s="287" customFormat="1" ht="39.950000000000003" customHeight="1">
      <c r="A4" s="909" t="s">
        <v>234</v>
      </c>
      <c r="B4" s="910"/>
      <c r="C4" s="910"/>
      <c r="D4" s="910"/>
      <c r="E4" s="910"/>
      <c r="F4" s="910"/>
      <c r="G4" s="856"/>
      <c r="H4" s="856"/>
      <c r="I4" s="856"/>
    </row>
    <row r="5" spans="1:9" s="287" customFormat="1" ht="39.950000000000003" customHeight="1">
      <c r="A5" s="912" t="s">
        <v>1111</v>
      </c>
      <c r="B5" s="913"/>
      <c r="C5" s="913"/>
      <c r="D5" s="913"/>
      <c r="E5" s="913"/>
      <c r="F5" s="913"/>
      <c r="G5" s="856"/>
      <c r="H5" s="856"/>
      <c r="I5" s="856"/>
    </row>
    <row r="6" spans="1:9" s="291" customFormat="1" ht="25.5">
      <c r="A6" s="288" t="s">
        <v>235</v>
      </c>
      <c r="B6" s="289" t="s">
        <v>236</v>
      </c>
      <c r="C6" s="290" t="s">
        <v>237</v>
      </c>
      <c r="D6" s="288" t="s">
        <v>235</v>
      </c>
      <c r="E6" s="289" t="s">
        <v>236</v>
      </c>
      <c r="F6" s="290" t="s">
        <v>237</v>
      </c>
      <c r="G6" s="857"/>
      <c r="H6" s="857"/>
      <c r="I6" s="857"/>
    </row>
    <row r="7" spans="1:9" s="295" customFormat="1" ht="15.75">
      <c r="A7" s="292">
        <v>1</v>
      </c>
      <c r="B7" s="293" t="s">
        <v>0</v>
      </c>
      <c r="C7" s="294">
        <v>1</v>
      </c>
      <c r="D7" s="292">
        <v>40</v>
      </c>
      <c r="E7" s="293" t="s">
        <v>41</v>
      </c>
      <c r="F7" s="294">
        <v>1</v>
      </c>
      <c r="G7" s="858"/>
      <c r="H7" s="858"/>
      <c r="I7" s="858"/>
    </row>
    <row r="8" spans="1:9" s="295" customFormat="1" ht="15.75">
      <c r="A8" s="292">
        <v>2</v>
      </c>
      <c r="B8" s="293" t="s">
        <v>1</v>
      </c>
      <c r="C8" s="294">
        <v>1</v>
      </c>
      <c r="D8" s="292">
        <v>41</v>
      </c>
      <c r="E8" s="293" t="s">
        <v>47</v>
      </c>
      <c r="F8" s="294">
        <v>1</v>
      </c>
      <c r="G8" s="858"/>
      <c r="H8" s="858"/>
      <c r="I8" s="858"/>
    </row>
    <row r="9" spans="1:9" s="295" customFormat="1" ht="15.75">
      <c r="A9" s="292">
        <v>3</v>
      </c>
      <c r="B9" s="293" t="s">
        <v>2</v>
      </c>
      <c r="C9" s="294">
        <v>1</v>
      </c>
      <c r="D9" s="292">
        <v>42</v>
      </c>
      <c r="E9" s="293" t="s">
        <v>59</v>
      </c>
      <c r="F9" s="294">
        <v>0.99968625341759665</v>
      </c>
      <c r="G9" s="858"/>
      <c r="H9" s="858"/>
      <c r="I9" s="858"/>
    </row>
    <row r="10" spans="1:9" s="295" customFormat="1" ht="15.75">
      <c r="A10" s="292">
        <v>4</v>
      </c>
      <c r="B10" s="293" t="s">
        <v>29</v>
      </c>
      <c r="C10" s="294">
        <v>1</v>
      </c>
      <c r="D10" s="292">
        <v>43</v>
      </c>
      <c r="E10" s="293" t="s">
        <v>224</v>
      </c>
      <c r="F10" s="294">
        <v>1</v>
      </c>
      <c r="G10" s="858"/>
      <c r="H10" s="858"/>
      <c r="I10" s="858"/>
    </row>
    <row r="11" spans="1:9" s="295" customFormat="1" ht="15.75">
      <c r="A11" s="292">
        <v>5</v>
      </c>
      <c r="B11" s="293" t="s">
        <v>52</v>
      </c>
      <c r="C11" s="294">
        <v>1</v>
      </c>
      <c r="D11" s="292">
        <v>44</v>
      </c>
      <c r="E11" s="293" t="s">
        <v>225</v>
      </c>
      <c r="F11" s="294">
        <v>0.99984318996415766</v>
      </c>
      <c r="G11" s="858"/>
      <c r="H11" s="858"/>
      <c r="I11" s="858"/>
    </row>
    <row r="12" spans="1:9" s="295" customFormat="1" ht="15.75">
      <c r="A12" s="292">
        <v>6</v>
      </c>
      <c r="B12" s="293" t="s">
        <v>3</v>
      </c>
      <c r="C12" s="294">
        <v>1</v>
      </c>
      <c r="D12" s="292">
        <v>45</v>
      </c>
      <c r="E12" s="293" t="s">
        <v>39</v>
      </c>
      <c r="F12" s="294">
        <v>1</v>
      </c>
      <c r="G12" s="858"/>
      <c r="H12" s="858"/>
      <c r="I12" s="858"/>
    </row>
    <row r="13" spans="1:9" s="295" customFormat="1" ht="15.75">
      <c r="A13" s="292">
        <v>7</v>
      </c>
      <c r="B13" s="293" t="s">
        <v>4</v>
      </c>
      <c r="C13" s="294">
        <v>0.99567652329749101</v>
      </c>
      <c r="D13" s="292">
        <v>46</v>
      </c>
      <c r="E13" s="293" t="s">
        <v>40</v>
      </c>
      <c r="F13" s="294">
        <v>1</v>
      </c>
      <c r="G13" s="858"/>
      <c r="H13" s="858"/>
      <c r="I13" s="858"/>
    </row>
    <row r="14" spans="1:9" s="295" customFormat="1" ht="15.75">
      <c r="A14" s="292">
        <v>8</v>
      </c>
      <c r="B14" s="293" t="s">
        <v>5</v>
      </c>
      <c r="C14" s="294">
        <v>1</v>
      </c>
      <c r="D14" s="292">
        <v>47</v>
      </c>
      <c r="E14" s="293" t="s">
        <v>63</v>
      </c>
      <c r="F14" s="294">
        <v>1</v>
      </c>
      <c r="G14" s="858"/>
      <c r="H14" s="858"/>
      <c r="I14" s="858"/>
    </row>
    <row r="15" spans="1:9" s="295" customFormat="1" ht="15.75">
      <c r="A15" s="292">
        <v>9</v>
      </c>
      <c r="B15" s="293" t="s">
        <v>6</v>
      </c>
      <c r="C15" s="294">
        <v>1</v>
      </c>
      <c r="D15" s="292">
        <v>48</v>
      </c>
      <c r="E15" s="293" t="s">
        <v>64</v>
      </c>
      <c r="F15" s="294">
        <v>1</v>
      </c>
      <c r="G15" s="858"/>
      <c r="H15" s="858"/>
      <c r="I15" s="858"/>
    </row>
    <row r="16" spans="1:9" s="295" customFormat="1" ht="15.75">
      <c r="A16" s="292">
        <v>10</v>
      </c>
      <c r="B16" s="293" t="s">
        <v>150</v>
      </c>
      <c r="C16" s="294">
        <v>1</v>
      </c>
      <c r="D16" s="292">
        <v>49</v>
      </c>
      <c r="E16" s="293" t="s">
        <v>217</v>
      </c>
      <c r="F16" s="294">
        <v>1</v>
      </c>
      <c r="G16" s="858"/>
      <c r="H16" s="858"/>
      <c r="I16" s="858"/>
    </row>
    <row r="17" spans="1:9" s="295" customFormat="1" ht="15.75">
      <c r="A17" s="292">
        <v>11</v>
      </c>
      <c r="B17" s="293" t="s">
        <v>151</v>
      </c>
      <c r="C17" s="294">
        <v>1</v>
      </c>
      <c r="D17" s="292">
        <v>50</v>
      </c>
      <c r="E17" s="293" t="s">
        <v>67</v>
      </c>
      <c r="F17" s="294">
        <v>1</v>
      </c>
      <c r="G17" s="858"/>
      <c r="H17" s="858"/>
      <c r="I17" s="858"/>
    </row>
    <row r="18" spans="1:9" s="295" customFormat="1" ht="15.75">
      <c r="A18" s="292">
        <v>12</v>
      </c>
      <c r="B18" s="293" t="s">
        <v>196</v>
      </c>
      <c r="C18" s="294">
        <v>1</v>
      </c>
      <c r="D18" s="292">
        <v>51</v>
      </c>
      <c r="E18" s="293" t="s">
        <v>69</v>
      </c>
      <c r="F18" s="294">
        <v>0.99988798279415714</v>
      </c>
      <c r="G18" s="858"/>
      <c r="H18" s="858"/>
      <c r="I18" s="858"/>
    </row>
    <row r="19" spans="1:9" s="295" customFormat="1" ht="15.75">
      <c r="A19" s="292">
        <v>13</v>
      </c>
      <c r="B19" s="293" t="s">
        <v>197</v>
      </c>
      <c r="C19" s="294">
        <v>1</v>
      </c>
      <c r="D19" s="292">
        <v>52</v>
      </c>
      <c r="E19" s="293" t="s">
        <v>161</v>
      </c>
      <c r="F19" s="294">
        <v>1</v>
      </c>
      <c r="G19" s="858"/>
      <c r="H19" s="858"/>
      <c r="I19" s="858"/>
    </row>
    <row r="20" spans="1:9" s="295" customFormat="1" ht="15.75">
      <c r="A20" s="292">
        <v>14</v>
      </c>
      <c r="B20" s="293" t="s">
        <v>8</v>
      </c>
      <c r="C20" s="294">
        <v>1</v>
      </c>
      <c r="D20" s="292">
        <v>53</v>
      </c>
      <c r="E20" s="293" t="s">
        <v>162</v>
      </c>
      <c r="F20" s="294">
        <v>1</v>
      </c>
      <c r="G20" s="858"/>
      <c r="H20" s="858"/>
      <c r="I20" s="858"/>
    </row>
    <row r="21" spans="1:9" s="295" customFormat="1" ht="15.75">
      <c r="A21" s="292">
        <v>15</v>
      </c>
      <c r="B21" s="293" t="s">
        <v>9</v>
      </c>
      <c r="C21" s="294">
        <v>1</v>
      </c>
      <c r="D21" s="292">
        <v>54</v>
      </c>
      <c r="E21" s="293" t="s">
        <v>163</v>
      </c>
      <c r="F21" s="294">
        <v>1</v>
      </c>
      <c r="G21" s="858"/>
      <c r="H21" s="858"/>
      <c r="I21" s="858"/>
    </row>
    <row r="22" spans="1:9" s="295" customFormat="1" ht="15.75">
      <c r="A22" s="292">
        <v>16</v>
      </c>
      <c r="B22" s="293" t="s">
        <v>10</v>
      </c>
      <c r="C22" s="294">
        <v>0.99578853046594984</v>
      </c>
      <c r="D22" s="292">
        <v>55</v>
      </c>
      <c r="E22" s="293" t="s">
        <v>164</v>
      </c>
      <c r="F22" s="294">
        <v>1</v>
      </c>
      <c r="G22" s="858"/>
      <c r="H22" s="858"/>
      <c r="I22" s="858"/>
    </row>
    <row r="23" spans="1:9" s="295" customFormat="1" ht="15.75">
      <c r="A23" s="292">
        <v>17</v>
      </c>
      <c r="B23" s="293" t="s">
        <v>53</v>
      </c>
      <c r="C23" s="294">
        <v>1</v>
      </c>
      <c r="D23" s="292">
        <v>56</v>
      </c>
      <c r="E23" s="293" t="s">
        <v>76</v>
      </c>
      <c r="F23" s="294">
        <v>1</v>
      </c>
      <c r="G23" s="858"/>
      <c r="H23" s="858"/>
      <c r="I23" s="858"/>
    </row>
    <row r="24" spans="1:9" s="295" customFormat="1" ht="15.75">
      <c r="A24" s="292">
        <v>18</v>
      </c>
      <c r="B24" s="293" t="s">
        <v>54</v>
      </c>
      <c r="C24" s="294">
        <v>1</v>
      </c>
      <c r="D24" s="292">
        <v>57</v>
      </c>
      <c r="E24" s="293" t="s">
        <v>77</v>
      </c>
      <c r="F24" s="294">
        <v>1</v>
      </c>
      <c r="G24" s="858"/>
      <c r="H24" s="858"/>
      <c r="I24" s="858"/>
    </row>
    <row r="25" spans="1:9" s="295" customFormat="1" ht="15.75">
      <c r="A25" s="292">
        <v>19</v>
      </c>
      <c r="B25" s="293" t="s">
        <v>55</v>
      </c>
      <c r="C25" s="294">
        <v>1</v>
      </c>
      <c r="D25" s="292">
        <v>58</v>
      </c>
      <c r="E25" s="293" t="s">
        <v>80</v>
      </c>
      <c r="F25" s="294">
        <v>1</v>
      </c>
      <c r="G25" s="858"/>
      <c r="H25" s="858"/>
      <c r="I25" s="858"/>
    </row>
    <row r="26" spans="1:9" s="295" customFormat="1" ht="15.75">
      <c r="A26" s="292">
        <v>20</v>
      </c>
      <c r="B26" s="293" t="s">
        <v>56</v>
      </c>
      <c r="C26" s="294">
        <v>1</v>
      </c>
      <c r="D26" s="292">
        <v>59</v>
      </c>
      <c r="E26" s="293" t="s">
        <v>81</v>
      </c>
      <c r="F26" s="294">
        <v>1</v>
      </c>
      <c r="G26" s="858"/>
      <c r="H26" s="858"/>
      <c r="I26" s="858"/>
    </row>
    <row r="27" spans="1:9" s="295" customFormat="1" ht="15.75">
      <c r="A27" s="292">
        <v>21</v>
      </c>
      <c r="B27" s="293" t="s">
        <v>152</v>
      </c>
      <c r="C27" s="294">
        <v>1</v>
      </c>
      <c r="D27" s="292">
        <v>60</v>
      </c>
      <c r="E27" s="293" t="s">
        <v>83</v>
      </c>
      <c r="F27" s="294">
        <v>1</v>
      </c>
      <c r="G27" s="858"/>
      <c r="H27" s="858"/>
      <c r="I27" s="858"/>
    </row>
    <row r="28" spans="1:9" s="295" customFormat="1" ht="15.75">
      <c r="A28" s="292">
        <v>22</v>
      </c>
      <c r="B28" s="293" t="s">
        <v>124</v>
      </c>
      <c r="C28" s="294">
        <v>1</v>
      </c>
      <c r="D28" s="292">
        <v>61</v>
      </c>
      <c r="E28" s="293" t="s">
        <v>84</v>
      </c>
      <c r="F28" s="294">
        <v>1</v>
      </c>
      <c r="G28" s="858"/>
      <c r="H28" s="858"/>
      <c r="I28" s="858"/>
    </row>
    <row r="29" spans="1:9" s="295" customFormat="1" ht="15.75">
      <c r="A29" s="292">
        <v>23</v>
      </c>
      <c r="B29" s="293" t="s">
        <v>95</v>
      </c>
      <c r="C29" s="294">
        <v>1</v>
      </c>
      <c r="D29" s="292">
        <v>62</v>
      </c>
      <c r="E29" s="293" t="s">
        <v>85</v>
      </c>
      <c r="F29" s="294">
        <v>1</v>
      </c>
      <c r="G29" s="858"/>
      <c r="H29" s="858"/>
      <c r="I29" s="858"/>
    </row>
    <row r="30" spans="1:9" s="295" customFormat="1" ht="15.75">
      <c r="A30" s="292">
        <v>24</v>
      </c>
      <c r="B30" s="293" t="s">
        <v>70</v>
      </c>
      <c r="C30" s="294">
        <v>1</v>
      </c>
      <c r="D30" s="292">
        <v>63</v>
      </c>
      <c r="E30" s="293" t="s">
        <v>86</v>
      </c>
      <c r="F30" s="294">
        <v>1</v>
      </c>
      <c r="G30" s="858"/>
      <c r="H30" s="858"/>
      <c r="I30" s="858"/>
    </row>
    <row r="31" spans="1:9" s="295" customFormat="1" ht="15.75">
      <c r="A31" s="292">
        <v>25</v>
      </c>
      <c r="B31" s="293" t="s">
        <v>71</v>
      </c>
      <c r="C31" s="294">
        <v>1</v>
      </c>
      <c r="D31" s="292">
        <v>64</v>
      </c>
      <c r="E31" s="293" t="s">
        <v>87</v>
      </c>
      <c r="F31" s="294">
        <v>1</v>
      </c>
      <c r="G31" s="858"/>
      <c r="H31" s="858"/>
      <c r="I31" s="858"/>
    </row>
    <row r="32" spans="1:9" s="295" customFormat="1" ht="15.75">
      <c r="A32" s="292">
        <v>26</v>
      </c>
      <c r="B32" s="293" t="s">
        <v>190</v>
      </c>
      <c r="C32" s="294">
        <v>1</v>
      </c>
      <c r="D32" s="292">
        <v>65</v>
      </c>
      <c r="E32" s="293" t="s">
        <v>90</v>
      </c>
      <c r="F32" s="294">
        <v>1</v>
      </c>
      <c r="G32" s="858"/>
      <c r="H32" s="858"/>
      <c r="I32" s="858"/>
    </row>
    <row r="33" spans="1:9" s="295" customFormat="1" ht="15.75">
      <c r="A33" s="292">
        <v>27</v>
      </c>
      <c r="B33" s="293" t="s">
        <v>191</v>
      </c>
      <c r="C33" s="294">
        <v>1</v>
      </c>
      <c r="D33" s="292">
        <v>66</v>
      </c>
      <c r="E33" s="293" t="s">
        <v>91</v>
      </c>
      <c r="F33" s="294">
        <v>1</v>
      </c>
      <c r="G33" s="858"/>
      <c r="H33" s="858"/>
      <c r="I33" s="858"/>
    </row>
    <row r="34" spans="1:9" s="295" customFormat="1" ht="15.75">
      <c r="A34" s="292">
        <v>28</v>
      </c>
      <c r="B34" s="293" t="s">
        <v>192</v>
      </c>
      <c r="C34" s="294">
        <v>1</v>
      </c>
      <c r="D34" s="292">
        <v>67</v>
      </c>
      <c r="E34" s="293" t="s">
        <v>92</v>
      </c>
      <c r="F34" s="294">
        <v>1</v>
      </c>
      <c r="G34" s="858"/>
      <c r="H34" s="858"/>
      <c r="I34" s="858"/>
    </row>
    <row r="35" spans="1:9" s="295" customFormat="1" ht="15.75">
      <c r="A35" s="292">
        <v>29</v>
      </c>
      <c r="B35" s="293" t="s">
        <v>195</v>
      </c>
      <c r="C35" s="294">
        <v>0.92540322580645162</v>
      </c>
      <c r="D35" s="292">
        <v>68</v>
      </c>
      <c r="E35" s="293" t="s">
        <v>93</v>
      </c>
      <c r="F35" s="294">
        <v>1</v>
      </c>
      <c r="G35" s="858"/>
      <c r="H35" s="858"/>
      <c r="I35" s="858"/>
    </row>
    <row r="36" spans="1:9" s="295" customFormat="1" ht="15.75">
      <c r="A36" s="292">
        <v>30</v>
      </c>
      <c r="B36" s="293" t="s">
        <v>188</v>
      </c>
      <c r="C36" s="294">
        <v>1</v>
      </c>
      <c r="D36" s="292">
        <v>69</v>
      </c>
      <c r="E36" s="293" t="s">
        <v>94</v>
      </c>
      <c r="F36" s="294">
        <v>1</v>
      </c>
      <c r="G36" s="858"/>
      <c r="H36" s="858"/>
      <c r="I36" s="858"/>
    </row>
    <row r="37" spans="1:9" s="295" customFormat="1" ht="15.75">
      <c r="A37" s="292">
        <v>31</v>
      </c>
      <c r="B37" s="293" t="s">
        <v>189</v>
      </c>
      <c r="C37" s="294">
        <v>1</v>
      </c>
      <c r="D37" s="292">
        <v>70</v>
      </c>
      <c r="E37" s="293" t="s">
        <v>216</v>
      </c>
      <c r="F37" s="294">
        <v>1</v>
      </c>
      <c r="G37" s="858"/>
      <c r="H37" s="858"/>
      <c r="I37" s="858"/>
    </row>
    <row r="38" spans="1:9" s="295" customFormat="1" ht="15.75">
      <c r="A38" s="292">
        <v>32</v>
      </c>
      <c r="B38" s="293" t="s">
        <v>13</v>
      </c>
      <c r="C38" s="294">
        <v>1</v>
      </c>
      <c r="D38" s="292">
        <v>71</v>
      </c>
      <c r="E38" s="293" t="s">
        <v>181</v>
      </c>
      <c r="F38" s="294">
        <v>1</v>
      </c>
      <c r="G38" s="858"/>
      <c r="H38" s="858"/>
      <c r="I38" s="858"/>
    </row>
    <row r="39" spans="1:9" s="295" customFormat="1" ht="15.75">
      <c r="A39" s="292">
        <v>33</v>
      </c>
      <c r="B39" s="293" t="s">
        <v>48</v>
      </c>
      <c r="C39" s="294">
        <v>1</v>
      </c>
      <c r="D39" s="292">
        <v>72</v>
      </c>
      <c r="E39" s="293" t="s">
        <v>125</v>
      </c>
      <c r="F39" s="294">
        <v>1</v>
      </c>
      <c r="G39" s="858"/>
      <c r="H39" s="858"/>
      <c r="I39" s="858"/>
    </row>
    <row r="40" spans="1:9" s="295" customFormat="1" ht="15.75">
      <c r="A40" s="292">
        <v>34</v>
      </c>
      <c r="B40" s="293" t="s">
        <v>43</v>
      </c>
      <c r="C40" s="294">
        <v>0.98821917808219173</v>
      </c>
      <c r="D40" s="292">
        <v>73</v>
      </c>
      <c r="E40" s="293" t="s">
        <v>126</v>
      </c>
      <c r="F40" s="294">
        <v>1</v>
      </c>
      <c r="G40" s="858"/>
      <c r="H40" s="858"/>
      <c r="I40" s="858"/>
    </row>
    <row r="41" spans="1:9" s="295" customFormat="1" ht="15.75">
      <c r="A41" s="292">
        <v>35</v>
      </c>
      <c r="B41" s="293" t="s">
        <v>14</v>
      </c>
      <c r="C41" s="294">
        <v>1</v>
      </c>
      <c r="D41" s="292">
        <v>74</v>
      </c>
      <c r="E41" s="293" t="s">
        <v>135</v>
      </c>
      <c r="F41" s="294">
        <v>1</v>
      </c>
      <c r="G41" s="858"/>
      <c r="H41" s="858"/>
      <c r="I41" s="858"/>
    </row>
    <row r="42" spans="1:9" s="295" customFormat="1" ht="15.75">
      <c r="A42" s="292">
        <v>36</v>
      </c>
      <c r="B42" s="293" t="s">
        <v>15</v>
      </c>
      <c r="C42" s="294">
        <v>1</v>
      </c>
      <c r="D42" s="292">
        <v>75</v>
      </c>
      <c r="E42" s="293" t="s">
        <v>485</v>
      </c>
      <c r="F42" s="294">
        <v>1</v>
      </c>
      <c r="G42" s="858"/>
      <c r="H42" s="858"/>
      <c r="I42" s="858"/>
    </row>
    <row r="43" spans="1:9" s="295" customFormat="1" ht="15.75">
      <c r="A43" s="292">
        <v>37</v>
      </c>
      <c r="B43" s="293" t="s">
        <v>44</v>
      </c>
      <c r="C43" s="294">
        <v>1</v>
      </c>
      <c r="D43" s="292">
        <v>76</v>
      </c>
      <c r="E43" s="293" t="s">
        <v>486</v>
      </c>
      <c r="F43" s="294">
        <v>1</v>
      </c>
      <c r="G43" s="858"/>
      <c r="H43" s="858"/>
      <c r="I43" s="858"/>
    </row>
    <row r="44" spans="1:9" s="295" customFormat="1" ht="15.75">
      <c r="A44" s="292">
        <v>38</v>
      </c>
      <c r="B44" s="293" t="s">
        <v>45</v>
      </c>
      <c r="C44" s="294">
        <v>1</v>
      </c>
      <c r="D44" s="292">
        <v>77</v>
      </c>
      <c r="E44" s="293" t="s">
        <v>146</v>
      </c>
      <c r="F44" s="294">
        <v>1</v>
      </c>
      <c r="G44" s="858"/>
      <c r="H44" s="858"/>
      <c r="I44" s="858"/>
    </row>
    <row r="45" spans="1:9" s="295" customFormat="1" ht="15.75">
      <c r="A45" s="292">
        <v>39</v>
      </c>
      <c r="B45" s="293" t="s">
        <v>46</v>
      </c>
      <c r="C45" s="294">
        <v>1</v>
      </c>
      <c r="D45" s="292">
        <v>78</v>
      </c>
      <c r="E45" s="293" t="s">
        <v>147</v>
      </c>
      <c r="F45" s="294">
        <v>1</v>
      </c>
      <c r="G45" s="858"/>
      <c r="H45" s="858"/>
      <c r="I45" s="858"/>
    </row>
    <row r="46" spans="1:9" s="295" customFormat="1" ht="15.75">
      <c r="A46" s="292">
        <v>79</v>
      </c>
      <c r="B46" s="293" t="s">
        <v>148</v>
      </c>
      <c r="C46" s="294">
        <v>0.99677419354838714</v>
      </c>
      <c r="D46" s="292">
        <v>127</v>
      </c>
      <c r="E46" s="293" t="s">
        <v>159</v>
      </c>
      <c r="F46" s="294">
        <v>1</v>
      </c>
      <c r="G46" s="858"/>
      <c r="H46" s="858"/>
      <c r="I46" s="858"/>
    </row>
    <row r="47" spans="1:9" s="295" customFormat="1" ht="15.75">
      <c r="A47" s="292">
        <v>80</v>
      </c>
      <c r="B47" s="293" t="s">
        <v>149</v>
      </c>
      <c r="C47" s="294">
        <v>1</v>
      </c>
      <c r="D47" s="292">
        <v>128</v>
      </c>
      <c r="E47" s="293" t="s">
        <v>160</v>
      </c>
      <c r="F47" s="294">
        <v>1</v>
      </c>
      <c r="G47" s="858"/>
      <c r="H47" s="858"/>
      <c r="I47" s="858"/>
    </row>
    <row r="48" spans="1:9" s="295" customFormat="1" ht="15.75">
      <c r="A48" s="292">
        <v>81</v>
      </c>
      <c r="B48" s="293" t="s">
        <v>165</v>
      </c>
      <c r="C48" s="294">
        <v>1</v>
      </c>
      <c r="D48" s="292">
        <v>129</v>
      </c>
      <c r="E48" s="293" t="s">
        <v>169</v>
      </c>
      <c r="F48" s="294">
        <v>1</v>
      </c>
      <c r="G48" s="858"/>
      <c r="H48" s="858"/>
      <c r="I48" s="858"/>
    </row>
    <row r="49" spans="1:9" s="295" customFormat="1" ht="15.75">
      <c r="A49" s="292">
        <v>82</v>
      </c>
      <c r="B49" s="293" t="s">
        <v>166</v>
      </c>
      <c r="C49" s="294">
        <v>1</v>
      </c>
      <c r="D49" s="292">
        <v>130</v>
      </c>
      <c r="E49" s="293" t="s">
        <v>170</v>
      </c>
      <c r="F49" s="294">
        <v>1</v>
      </c>
      <c r="G49" s="489"/>
      <c r="H49" s="490"/>
      <c r="I49" s="858"/>
    </row>
    <row r="50" spans="1:9" s="295" customFormat="1" ht="15.75">
      <c r="A50" s="292">
        <v>83</v>
      </c>
      <c r="B50" s="293" t="s">
        <v>167</v>
      </c>
      <c r="C50" s="294">
        <v>1</v>
      </c>
      <c r="D50" s="292">
        <v>131</v>
      </c>
      <c r="E50" s="293" t="s">
        <v>171</v>
      </c>
      <c r="F50" s="294">
        <v>1</v>
      </c>
      <c r="G50" s="489"/>
      <c r="H50" s="490"/>
      <c r="I50" s="858"/>
    </row>
    <row r="51" spans="1:9" s="295" customFormat="1" ht="15.75">
      <c r="A51" s="292">
        <v>84</v>
      </c>
      <c r="B51" s="293" t="s">
        <v>168</v>
      </c>
      <c r="C51" s="294">
        <v>1</v>
      </c>
      <c r="D51" s="292">
        <v>132</v>
      </c>
      <c r="E51" s="293" t="s">
        <v>173</v>
      </c>
      <c r="F51" s="294">
        <v>1</v>
      </c>
      <c r="G51" s="489"/>
      <c r="H51" s="490"/>
      <c r="I51" s="858"/>
    </row>
    <row r="52" spans="1:9" s="295" customFormat="1" ht="15.75">
      <c r="A52" s="292">
        <v>85</v>
      </c>
      <c r="B52" s="293" t="s">
        <v>176</v>
      </c>
      <c r="C52" s="294">
        <v>1</v>
      </c>
      <c r="D52" s="292">
        <v>133</v>
      </c>
      <c r="E52" s="293" t="s">
        <v>179</v>
      </c>
      <c r="F52" s="294">
        <v>1</v>
      </c>
      <c r="G52" s="858"/>
      <c r="H52" s="858"/>
      <c r="I52" s="858"/>
    </row>
    <row r="53" spans="1:9" s="295" customFormat="1" ht="15.75">
      <c r="A53" s="292">
        <v>86</v>
      </c>
      <c r="B53" s="293" t="s">
        <v>177</v>
      </c>
      <c r="C53" s="294">
        <v>1</v>
      </c>
      <c r="D53" s="292">
        <v>134</v>
      </c>
      <c r="E53" s="293" t="s">
        <v>186</v>
      </c>
      <c r="F53" s="294">
        <v>1</v>
      </c>
      <c r="G53" s="858"/>
      <c r="H53" s="858"/>
      <c r="I53" s="858"/>
    </row>
    <row r="54" spans="1:9" s="295" customFormat="1" ht="15.75">
      <c r="A54" s="292">
        <v>87</v>
      </c>
      <c r="B54" s="293" t="s">
        <v>182</v>
      </c>
      <c r="C54" s="294">
        <v>1</v>
      </c>
      <c r="D54" s="292">
        <v>135</v>
      </c>
      <c r="E54" s="293" t="s">
        <v>193</v>
      </c>
      <c r="F54" s="294">
        <v>1</v>
      </c>
      <c r="G54" s="858"/>
      <c r="H54" s="858"/>
      <c r="I54" s="858"/>
    </row>
    <row r="55" spans="1:9" s="295" customFormat="1" ht="15.75">
      <c r="A55" s="292">
        <v>88</v>
      </c>
      <c r="B55" s="293" t="s">
        <v>183</v>
      </c>
      <c r="C55" s="294">
        <v>1</v>
      </c>
      <c r="D55" s="292">
        <v>136</v>
      </c>
      <c r="E55" s="293" t="s">
        <v>194</v>
      </c>
      <c r="F55" s="294">
        <v>1</v>
      </c>
      <c r="G55" s="858"/>
      <c r="H55" s="858"/>
      <c r="I55" s="858"/>
    </row>
    <row r="56" spans="1:9" s="295" customFormat="1" ht="15.75">
      <c r="A56" s="292">
        <v>89</v>
      </c>
      <c r="B56" s="293" t="s">
        <v>229</v>
      </c>
      <c r="C56" s="294">
        <v>1</v>
      </c>
      <c r="D56" s="292">
        <v>137</v>
      </c>
      <c r="E56" s="293" t="s">
        <v>198</v>
      </c>
      <c r="F56" s="294">
        <v>1</v>
      </c>
      <c r="G56" s="858"/>
      <c r="H56" s="858"/>
      <c r="I56" s="858"/>
    </row>
    <row r="57" spans="1:9" s="295" customFormat="1" ht="15.75">
      <c r="A57" s="292">
        <v>90</v>
      </c>
      <c r="B57" s="293" t="s">
        <v>185</v>
      </c>
      <c r="C57" s="294">
        <v>1</v>
      </c>
      <c r="D57" s="292">
        <v>138</v>
      </c>
      <c r="E57" s="293" t="s">
        <v>208</v>
      </c>
      <c r="F57" s="294">
        <v>1</v>
      </c>
      <c r="G57" s="858"/>
      <c r="H57" s="858"/>
      <c r="I57" s="858"/>
    </row>
    <row r="58" spans="1:9" s="295" customFormat="1" ht="15.75">
      <c r="A58" s="292">
        <v>91</v>
      </c>
      <c r="B58" s="293" t="s">
        <v>199</v>
      </c>
      <c r="C58" s="294">
        <v>1</v>
      </c>
      <c r="D58" s="292">
        <v>139</v>
      </c>
      <c r="E58" s="293" t="s">
        <v>215</v>
      </c>
      <c r="F58" s="294">
        <v>1</v>
      </c>
      <c r="G58" s="858"/>
      <c r="H58" s="858"/>
      <c r="I58" s="858"/>
    </row>
    <row r="59" spans="1:9" s="295" customFormat="1" ht="15.75">
      <c r="A59" s="292">
        <v>92</v>
      </c>
      <c r="B59" s="293" t="s">
        <v>200</v>
      </c>
      <c r="C59" s="294">
        <v>1</v>
      </c>
      <c r="D59" s="292">
        <v>140</v>
      </c>
      <c r="E59" s="293" t="s">
        <v>213</v>
      </c>
      <c r="F59" s="294">
        <v>1</v>
      </c>
      <c r="G59" s="858"/>
      <c r="H59" s="858"/>
      <c r="I59" s="858"/>
    </row>
    <row r="60" spans="1:9" s="295" customFormat="1" ht="15.75">
      <c r="A60" s="292">
        <v>93</v>
      </c>
      <c r="B60" s="293" t="s">
        <v>201</v>
      </c>
      <c r="C60" s="294">
        <v>1</v>
      </c>
      <c r="D60" s="292">
        <v>141</v>
      </c>
      <c r="E60" s="293" t="s">
        <v>214</v>
      </c>
      <c r="F60" s="294">
        <v>1</v>
      </c>
      <c r="G60" s="858"/>
      <c r="H60" s="858"/>
      <c r="I60" s="858"/>
    </row>
    <row r="61" spans="1:9" s="295" customFormat="1" ht="15.75">
      <c r="A61" s="292">
        <v>94</v>
      </c>
      <c r="B61" s="293" t="s">
        <v>203</v>
      </c>
      <c r="C61" s="294">
        <v>1</v>
      </c>
      <c r="D61" s="292">
        <v>142</v>
      </c>
      <c r="E61" s="293" t="s">
        <v>226</v>
      </c>
      <c r="F61" s="294">
        <v>1</v>
      </c>
      <c r="G61" s="858"/>
      <c r="H61" s="858"/>
      <c r="I61" s="858"/>
    </row>
    <row r="62" spans="1:9" s="295" customFormat="1" ht="15.75">
      <c r="A62" s="292">
        <v>95</v>
      </c>
      <c r="B62" s="293" t="s">
        <v>204</v>
      </c>
      <c r="C62" s="294">
        <v>1</v>
      </c>
      <c r="D62" s="292">
        <v>143</v>
      </c>
      <c r="E62" s="293" t="s">
        <v>607</v>
      </c>
      <c r="F62" s="294">
        <v>1</v>
      </c>
      <c r="G62" s="858"/>
      <c r="H62" s="858"/>
      <c r="I62" s="858"/>
    </row>
    <row r="63" spans="1:9" s="295" customFormat="1" ht="15.75">
      <c r="A63" s="292">
        <v>96</v>
      </c>
      <c r="B63" s="293" t="s">
        <v>205</v>
      </c>
      <c r="C63" s="294">
        <v>1</v>
      </c>
      <c r="D63" s="292">
        <v>144</v>
      </c>
      <c r="E63" s="293" t="s">
        <v>24</v>
      </c>
      <c r="F63" s="294">
        <v>1</v>
      </c>
      <c r="G63" s="858"/>
      <c r="H63" s="858"/>
      <c r="I63" s="858"/>
    </row>
    <row r="64" spans="1:9" s="295" customFormat="1" ht="15.75">
      <c r="A64" s="292">
        <v>97</v>
      </c>
      <c r="B64" s="293" t="s">
        <v>206</v>
      </c>
      <c r="C64" s="294">
        <v>1</v>
      </c>
      <c r="D64" s="292">
        <v>145</v>
      </c>
      <c r="E64" s="293" t="s">
        <v>21</v>
      </c>
      <c r="F64" s="294">
        <v>1</v>
      </c>
      <c r="G64" s="858"/>
      <c r="H64" s="858"/>
      <c r="I64" s="858"/>
    </row>
    <row r="65" spans="1:9" s="295" customFormat="1" ht="15.75">
      <c r="A65" s="292">
        <v>98</v>
      </c>
      <c r="B65" s="293" t="s">
        <v>202</v>
      </c>
      <c r="C65" s="294">
        <v>1</v>
      </c>
      <c r="D65" s="292">
        <v>146</v>
      </c>
      <c r="E65" s="293" t="s">
        <v>25</v>
      </c>
      <c r="F65" s="294">
        <v>1</v>
      </c>
      <c r="G65" s="858"/>
      <c r="H65" s="858"/>
      <c r="I65" s="858"/>
    </row>
    <row r="66" spans="1:9" s="295" customFormat="1" ht="15.75">
      <c r="A66" s="292">
        <v>99</v>
      </c>
      <c r="B66" s="293" t="s">
        <v>207</v>
      </c>
      <c r="C66" s="294">
        <v>1</v>
      </c>
      <c r="D66" s="292">
        <v>147</v>
      </c>
      <c r="E66" s="293" t="s">
        <v>22</v>
      </c>
      <c r="F66" s="294">
        <v>1</v>
      </c>
      <c r="G66" s="858"/>
      <c r="H66" s="858"/>
      <c r="I66" s="858"/>
    </row>
    <row r="67" spans="1:9" s="295" customFormat="1" ht="15.75">
      <c r="A67" s="292">
        <v>100</v>
      </c>
      <c r="B67" s="293" t="s">
        <v>209</v>
      </c>
      <c r="C67" s="294">
        <v>1</v>
      </c>
      <c r="D67" s="292">
        <v>148</v>
      </c>
      <c r="E67" s="293" t="s">
        <v>23</v>
      </c>
      <c r="F67" s="294">
        <v>1</v>
      </c>
      <c r="G67" s="858"/>
      <c r="H67" s="858"/>
      <c r="I67" s="858"/>
    </row>
    <row r="68" spans="1:9" s="295" customFormat="1" ht="15.75">
      <c r="A68" s="292">
        <v>101</v>
      </c>
      <c r="B68" s="293" t="s">
        <v>210</v>
      </c>
      <c r="C68" s="294">
        <v>0.9941532258064516</v>
      </c>
      <c r="D68" s="292">
        <v>149</v>
      </c>
      <c r="E68" s="293" t="s">
        <v>36</v>
      </c>
      <c r="F68" s="294">
        <v>1</v>
      </c>
      <c r="G68" s="858"/>
      <c r="H68" s="858"/>
      <c r="I68" s="858"/>
    </row>
    <row r="69" spans="1:9" s="295" customFormat="1" ht="15.75">
      <c r="A69" s="292">
        <v>102</v>
      </c>
      <c r="B69" s="293" t="s">
        <v>221</v>
      </c>
      <c r="C69" s="294">
        <v>1</v>
      </c>
      <c r="D69" s="292">
        <v>150</v>
      </c>
      <c r="E69" s="293" t="s">
        <v>37</v>
      </c>
      <c r="F69" s="294">
        <v>1</v>
      </c>
      <c r="G69" s="858"/>
      <c r="H69" s="858"/>
      <c r="I69" s="858"/>
    </row>
    <row r="70" spans="1:9" s="295" customFormat="1" ht="15.75">
      <c r="A70" s="292">
        <v>103</v>
      </c>
      <c r="B70" s="293" t="s">
        <v>223</v>
      </c>
      <c r="C70" s="294">
        <v>1</v>
      </c>
      <c r="D70" s="292">
        <v>151</v>
      </c>
      <c r="E70" s="293" t="s">
        <v>38</v>
      </c>
      <c r="F70" s="294">
        <v>1</v>
      </c>
      <c r="G70" s="858"/>
      <c r="H70" s="858"/>
      <c r="I70" s="858"/>
    </row>
    <row r="71" spans="1:9" s="295" customFormat="1" ht="15.75">
      <c r="A71" s="292">
        <v>104</v>
      </c>
      <c r="B71" s="293" t="s">
        <v>227</v>
      </c>
      <c r="C71" s="294">
        <v>1</v>
      </c>
      <c r="D71" s="292">
        <v>152</v>
      </c>
      <c r="E71" s="293" t="s">
        <v>212</v>
      </c>
      <c r="F71" s="294">
        <v>1</v>
      </c>
      <c r="G71" s="858"/>
      <c r="H71" s="858"/>
      <c r="I71" s="858"/>
    </row>
    <row r="72" spans="1:9" s="295" customFormat="1" ht="15.75">
      <c r="A72" s="292">
        <v>105</v>
      </c>
      <c r="B72" s="293" t="s">
        <v>228</v>
      </c>
      <c r="C72" s="294">
        <v>1</v>
      </c>
      <c r="D72" s="292">
        <v>153</v>
      </c>
      <c r="E72" s="293" t="s">
        <v>89</v>
      </c>
      <c r="F72" s="294">
        <v>1</v>
      </c>
      <c r="G72" s="858"/>
      <c r="H72" s="858"/>
      <c r="I72" s="858"/>
    </row>
    <row r="73" spans="1:9" s="295" customFormat="1" ht="15.75">
      <c r="A73" s="292">
        <v>106</v>
      </c>
      <c r="B73" s="293" t="s">
        <v>220</v>
      </c>
      <c r="C73" s="294">
        <v>1</v>
      </c>
      <c r="D73" s="292">
        <v>154</v>
      </c>
      <c r="E73" s="293" t="s">
        <v>98</v>
      </c>
      <c r="F73" s="294">
        <v>1</v>
      </c>
      <c r="G73" s="858"/>
      <c r="H73" s="858"/>
      <c r="I73" s="858"/>
    </row>
    <row r="74" spans="1:9" s="295" customFormat="1" ht="15.75">
      <c r="A74" s="292">
        <v>107</v>
      </c>
      <c r="B74" s="293" t="s">
        <v>222</v>
      </c>
      <c r="C74" s="294">
        <v>1</v>
      </c>
      <c r="D74" s="292">
        <v>155</v>
      </c>
      <c r="E74" s="293" t="s">
        <v>127</v>
      </c>
      <c r="F74" s="294">
        <v>1</v>
      </c>
      <c r="G74" s="858"/>
      <c r="H74" s="858"/>
      <c r="I74" s="858"/>
    </row>
    <row r="75" spans="1:9" s="295" customFormat="1" ht="15.75">
      <c r="A75" s="292">
        <v>108</v>
      </c>
      <c r="B75" s="293" t="s">
        <v>34</v>
      </c>
      <c r="C75" s="294">
        <v>0.99397401433691757</v>
      </c>
      <c r="D75" s="292">
        <v>156</v>
      </c>
      <c r="E75" s="293" t="s">
        <v>134</v>
      </c>
      <c r="F75" s="294">
        <v>1</v>
      </c>
      <c r="G75" s="858"/>
      <c r="H75" s="858"/>
      <c r="I75" s="858"/>
    </row>
    <row r="76" spans="1:9" s="295" customFormat="1" ht="15.75">
      <c r="A76" s="292">
        <v>109</v>
      </c>
      <c r="B76" s="293" t="s">
        <v>35</v>
      </c>
      <c r="C76" s="294">
        <v>0.99567652329749101</v>
      </c>
      <c r="D76" s="292">
        <v>157</v>
      </c>
      <c r="E76" s="293" t="s">
        <v>139</v>
      </c>
      <c r="F76" s="294">
        <v>1</v>
      </c>
      <c r="G76" s="858"/>
      <c r="H76" s="858"/>
      <c r="I76" s="858"/>
    </row>
    <row r="77" spans="1:9" s="295" customFormat="1" ht="15.75">
      <c r="A77" s="292">
        <v>110</v>
      </c>
      <c r="B77" s="293" t="s">
        <v>50</v>
      </c>
      <c r="C77" s="294">
        <v>1</v>
      </c>
      <c r="D77" s="292">
        <v>158</v>
      </c>
      <c r="E77" s="293" t="s">
        <v>172</v>
      </c>
      <c r="F77" s="294">
        <v>1</v>
      </c>
      <c r="G77" s="858"/>
      <c r="H77" s="858"/>
      <c r="I77" s="858"/>
    </row>
    <row r="78" spans="1:9" s="295" customFormat="1" ht="15.75">
      <c r="A78" s="292">
        <v>111</v>
      </c>
      <c r="B78" s="293" t="s">
        <v>51</v>
      </c>
      <c r="C78" s="294">
        <v>1</v>
      </c>
      <c r="D78" s="292">
        <v>159</v>
      </c>
      <c r="E78" s="293" t="s">
        <v>178</v>
      </c>
      <c r="F78" s="294">
        <v>1</v>
      </c>
      <c r="G78" s="858"/>
      <c r="H78" s="858"/>
      <c r="I78" s="858"/>
    </row>
    <row r="79" spans="1:9" s="295" customFormat="1" ht="15.75">
      <c r="A79" s="292">
        <v>112</v>
      </c>
      <c r="B79" s="293" t="s">
        <v>61</v>
      </c>
      <c r="C79" s="294">
        <v>1</v>
      </c>
      <c r="D79" s="292">
        <v>160</v>
      </c>
      <c r="E79" s="293" t="s">
        <v>184</v>
      </c>
      <c r="F79" s="294">
        <v>1</v>
      </c>
      <c r="G79" s="858"/>
      <c r="H79" s="858"/>
      <c r="I79" s="858"/>
    </row>
    <row r="80" spans="1:9" s="295" customFormat="1" ht="15.75">
      <c r="A80" s="292">
        <v>113</v>
      </c>
      <c r="B80" s="293" t="s">
        <v>62</v>
      </c>
      <c r="C80" s="294">
        <v>1</v>
      </c>
      <c r="D80" s="292">
        <v>161</v>
      </c>
      <c r="E80" s="293" t="s">
        <v>180</v>
      </c>
      <c r="F80" s="294">
        <v>1</v>
      </c>
      <c r="G80" s="858"/>
      <c r="H80" s="858"/>
      <c r="I80" s="858"/>
    </row>
    <row r="81" spans="1:9" s="295" customFormat="1" ht="15.75">
      <c r="A81" s="292">
        <v>114</v>
      </c>
      <c r="B81" s="293" t="s">
        <v>65</v>
      </c>
      <c r="C81" s="294">
        <v>1</v>
      </c>
      <c r="D81" s="292">
        <v>162</v>
      </c>
      <c r="E81" s="293" t="s">
        <v>187</v>
      </c>
      <c r="F81" s="294">
        <v>1</v>
      </c>
      <c r="G81" s="858"/>
      <c r="H81" s="858"/>
      <c r="I81" s="858"/>
    </row>
    <row r="82" spans="1:9" s="295" customFormat="1" ht="15.75">
      <c r="A82" s="292">
        <v>115</v>
      </c>
      <c r="B82" s="293" t="s">
        <v>66</v>
      </c>
      <c r="C82" s="294">
        <v>1</v>
      </c>
      <c r="D82" s="292">
        <v>163</v>
      </c>
      <c r="E82" s="293" t="s">
        <v>589</v>
      </c>
      <c r="F82" s="294">
        <v>1</v>
      </c>
      <c r="G82" s="858"/>
      <c r="H82" s="858"/>
      <c r="I82" s="858"/>
    </row>
    <row r="83" spans="1:9" s="295" customFormat="1" ht="15.75">
      <c r="A83" s="292">
        <v>116</v>
      </c>
      <c r="B83" s="293" t="s">
        <v>58</v>
      </c>
      <c r="C83" s="294">
        <v>1</v>
      </c>
      <c r="D83" s="292">
        <v>164</v>
      </c>
      <c r="E83" s="293" t="s">
        <v>590</v>
      </c>
      <c r="F83" s="294">
        <v>1</v>
      </c>
      <c r="G83" s="858"/>
      <c r="H83" s="858"/>
      <c r="I83" s="858"/>
    </row>
    <row r="84" spans="1:9" s="295" customFormat="1" ht="15.75">
      <c r="A84" s="292">
        <v>117</v>
      </c>
      <c r="B84" s="293" t="s">
        <v>57</v>
      </c>
      <c r="C84" s="294">
        <v>1</v>
      </c>
      <c r="D84" s="292">
        <v>165</v>
      </c>
      <c r="E84" s="293" t="s">
        <v>211</v>
      </c>
      <c r="F84" s="294">
        <v>1</v>
      </c>
      <c r="G84" s="858"/>
      <c r="H84" s="858"/>
      <c r="I84" s="858"/>
    </row>
    <row r="85" spans="1:9" s="295" customFormat="1" ht="15.75">
      <c r="A85" s="292">
        <v>118</v>
      </c>
      <c r="B85" s="293" t="s">
        <v>78</v>
      </c>
      <c r="C85" s="294">
        <v>1</v>
      </c>
      <c r="D85" s="292">
        <v>166</v>
      </c>
      <c r="E85" s="293" t="s">
        <v>591</v>
      </c>
      <c r="F85" s="294">
        <v>1</v>
      </c>
      <c r="G85" s="858"/>
      <c r="H85" s="858"/>
      <c r="I85" s="858"/>
    </row>
    <row r="86" spans="1:9" s="295" customFormat="1" ht="25.5">
      <c r="A86" s="292">
        <v>119</v>
      </c>
      <c r="B86" s="293" t="s">
        <v>79</v>
      </c>
      <c r="C86" s="294">
        <v>1</v>
      </c>
      <c r="D86" s="292">
        <v>167</v>
      </c>
      <c r="E86" s="296" t="s">
        <v>592</v>
      </c>
      <c r="F86" s="294">
        <v>1</v>
      </c>
      <c r="G86" s="858"/>
      <c r="H86" s="858"/>
      <c r="I86" s="858"/>
    </row>
    <row r="87" spans="1:9" s="295" customFormat="1" ht="25.5">
      <c r="A87" s="292">
        <v>120</v>
      </c>
      <c r="B87" s="293" t="s">
        <v>82</v>
      </c>
      <c r="C87" s="294">
        <v>1</v>
      </c>
      <c r="D87" s="292">
        <v>168</v>
      </c>
      <c r="E87" s="296" t="s">
        <v>593</v>
      </c>
      <c r="F87" s="294">
        <v>1</v>
      </c>
      <c r="G87" s="858"/>
      <c r="H87" s="858"/>
      <c r="I87" s="858"/>
    </row>
    <row r="88" spans="1:9" s="295" customFormat="1" ht="25.5">
      <c r="A88" s="292">
        <v>121</v>
      </c>
      <c r="B88" s="293" t="s">
        <v>88</v>
      </c>
      <c r="C88" s="294">
        <v>0.99605734767025089</v>
      </c>
      <c r="D88" s="292">
        <v>169</v>
      </c>
      <c r="E88" s="296" t="s">
        <v>594</v>
      </c>
      <c r="F88" s="294">
        <v>1</v>
      </c>
      <c r="G88" s="858"/>
      <c r="H88" s="858"/>
      <c r="I88" s="858"/>
    </row>
    <row r="89" spans="1:9" s="295" customFormat="1" ht="15.75">
      <c r="A89" s="292">
        <v>122</v>
      </c>
      <c r="B89" s="293" t="s">
        <v>96</v>
      </c>
      <c r="C89" s="294">
        <v>1</v>
      </c>
      <c r="D89" s="292">
        <v>170</v>
      </c>
      <c r="E89" s="296" t="s">
        <v>618</v>
      </c>
      <c r="F89" s="294">
        <v>1</v>
      </c>
      <c r="G89" s="858"/>
      <c r="H89" s="858"/>
      <c r="I89" s="858"/>
    </row>
    <row r="90" spans="1:9" s="295" customFormat="1" ht="15.75">
      <c r="A90" s="292">
        <v>123</v>
      </c>
      <c r="B90" s="293" t="s">
        <v>97</v>
      </c>
      <c r="C90" s="294">
        <v>1</v>
      </c>
      <c r="D90" s="292">
        <v>171</v>
      </c>
      <c r="E90" s="296" t="s">
        <v>619</v>
      </c>
      <c r="F90" s="294">
        <v>1</v>
      </c>
      <c r="G90" s="858"/>
      <c r="H90" s="858"/>
      <c r="I90" s="858"/>
    </row>
    <row r="91" spans="1:9" s="295" customFormat="1" ht="15.75">
      <c r="A91" s="292">
        <v>124</v>
      </c>
      <c r="B91" s="293" t="s">
        <v>107</v>
      </c>
      <c r="C91" s="294">
        <v>0.99601254480286738</v>
      </c>
      <c r="D91" s="292">
        <v>172</v>
      </c>
      <c r="E91" s="296" t="s">
        <v>620</v>
      </c>
      <c r="F91" s="294">
        <v>1</v>
      </c>
      <c r="G91" s="858"/>
      <c r="H91" s="858"/>
      <c r="I91" s="858"/>
    </row>
    <row r="92" spans="1:9" s="295" customFormat="1" ht="25.5">
      <c r="A92" s="292">
        <v>125</v>
      </c>
      <c r="B92" s="293" t="s">
        <v>138</v>
      </c>
      <c r="C92" s="294">
        <v>1</v>
      </c>
      <c r="D92" s="292">
        <v>173</v>
      </c>
      <c r="E92" s="296" t="s">
        <v>1109</v>
      </c>
      <c r="F92" s="294">
        <v>1</v>
      </c>
      <c r="G92" s="858"/>
      <c r="H92" s="858"/>
      <c r="I92" s="858"/>
    </row>
    <row r="93" spans="1:9" s="295" customFormat="1" ht="25.5">
      <c r="A93" s="292">
        <v>126</v>
      </c>
      <c r="B93" s="293" t="s">
        <v>145</v>
      </c>
      <c r="C93" s="294">
        <v>1</v>
      </c>
      <c r="D93" s="292">
        <v>174</v>
      </c>
      <c r="E93" s="296" t="s">
        <v>1110</v>
      </c>
      <c r="F93" s="294">
        <v>1</v>
      </c>
      <c r="G93" s="858"/>
      <c r="H93" s="858"/>
      <c r="I93" s="858"/>
    </row>
    <row r="94" spans="1:9" s="295" customFormat="1" ht="15.75">
      <c r="A94" s="489"/>
      <c r="B94" s="490"/>
      <c r="C94" s="297"/>
      <c r="D94" s="298"/>
      <c r="E94" s="299"/>
      <c r="F94" s="300"/>
      <c r="G94" s="858"/>
      <c r="H94" s="858"/>
      <c r="I94" s="858"/>
    </row>
    <row r="95" spans="1:9" s="295" customFormat="1" ht="39.950000000000003" customHeight="1">
      <c r="A95" s="908" t="s">
        <v>238</v>
      </c>
      <c r="B95" s="908"/>
      <c r="C95" s="908"/>
      <c r="D95" s="908"/>
      <c r="E95" s="908"/>
      <c r="F95" s="908"/>
      <c r="G95" s="858"/>
      <c r="H95" s="858"/>
      <c r="I95" s="858"/>
    </row>
    <row r="96" spans="1:9" s="295" customFormat="1" ht="59.25" customHeight="1">
      <c r="E96" s="301" t="s">
        <v>239</v>
      </c>
      <c r="G96" s="858"/>
      <c r="H96" s="858"/>
      <c r="I96" s="858"/>
    </row>
    <row r="97" spans="7:9" s="295" customFormat="1" ht="20.100000000000001" customHeight="1">
      <c r="G97" s="858"/>
      <c r="H97" s="858"/>
      <c r="I97" s="858"/>
    </row>
    <row r="98" spans="7:9" s="295" customFormat="1" ht="20.100000000000001" customHeight="1">
      <c r="G98" s="858"/>
      <c r="H98" s="858"/>
      <c r="I98" s="858"/>
    </row>
    <row r="99" spans="7:9" s="295" customFormat="1" ht="20.100000000000001" customHeight="1">
      <c r="G99" s="858"/>
      <c r="H99" s="858"/>
      <c r="I99" s="858"/>
    </row>
    <row r="100" spans="7:9" s="295" customFormat="1" ht="20.100000000000001" customHeight="1">
      <c r="G100" s="858"/>
      <c r="H100" s="858"/>
      <c r="I100" s="858"/>
    </row>
    <row r="101" spans="7:9" s="295" customFormat="1" ht="20.100000000000001" customHeight="1">
      <c r="G101" s="858"/>
      <c r="H101" s="858"/>
      <c r="I101" s="858"/>
    </row>
    <row r="102" spans="7:9" s="295" customFormat="1" ht="20.100000000000001" customHeight="1">
      <c r="G102" s="858"/>
      <c r="H102" s="858"/>
      <c r="I102" s="858"/>
    </row>
    <row r="103" spans="7:9" s="295" customFormat="1" ht="20.100000000000001" customHeight="1">
      <c r="G103" s="858"/>
      <c r="H103" s="858"/>
      <c r="I103" s="858"/>
    </row>
    <row r="104" spans="7:9" s="295" customFormat="1" ht="20.100000000000001" customHeight="1">
      <c r="G104" s="858"/>
      <c r="H104" s="858"/>
      <c r="I104" s="858"/>
    </row>
    <row r="105" spans="7:9" s="295" customFormat="1" ht="20.100000000000001" customHeight="1">
      <c r="G105" s="858"/>
      <c r="H105" s="858"/>
      <c r="I105" s="858"/>
    </row>
    <row r="106" spans="7:9" s="295" customFormat="1" ht="20.100000000000001" customHeight="1">
      <c r="G106" s="858"/>
      <c r="H106" s="858"/>
      <c r="I106" s="858"/>
    </row>
    <row r="107" spans="7:9" s="295" customFormat="1" ht="20.100000000000001" customHeight="1">
      <c r="G107" s="858"/>
      <c r="H107" s="858"/>
      <c r="I107" s="858"/>
    </row>
    <row r="108" spans="7:9" s="295" customFormat="1" ht="20.100000000000001" customHeight="1">
      <c r="G108" s="858"/>
      <c r="H108" s="858"/>
      <c r="I108" s="858"/>
    </row>
    <row r="109" spans="7:9" s="295" customFormat="1" ht="20.100000000000001" customHeight="1">
      <c r="G109" s="858"/>
      <c r="H109" s="858"/>
      <c r="I109" s="858"/>
    </row>
    <row r="110" spans="7:9" s="295" customFormat="1" ht="20.100000000000001" customHeight="1">
      <c r="G110" s="858"/>
      <c r="H110" s="858"/>
      <c r="I110" s="858"/>
    </row>
    <row r="111" spans="7:9" s="295" customFormat="1" ht="20.100000000000001" customHeight="1">
      <c r="G111" s="858"/>
      <c r="H111" s="858"/>
      <c r="I111" s="858"/>
    </row>
    <row r="112" spans="7:9" s="295" customFormat="1" ht="20.100000000000001" customHeight="1">
      <c r="G112" s="858"/>
      <c r="H112" s="858"/>
      <c r="I112" s="858"/>
    </row>
    <row r="113" spans="7:9" s="295" customFormat="1" ht="20.100000000000001" customHeight="1">
      <c r="G113" s="858"/>
      <c r="H113" s="858"/>
      <c r="I113" s="858"/>
    </row>
    <row r="114" spans="7:9" s="295" customFormat="1" ht="20.100000000000001" customHeight="1">
      <c r="G114" s="858"/>
      <c r="H114" s="858"/>
      <c r="I114" s="858"/>
    </row>
    <row r="115" spans="7:9" s="295" customFormat="1" ht="20.100000000000001" customHeight="1">
      <c r="G115" s="858"/>
      <c r="H115" s="858"/>
      <c r="I115" s="858"/>
    </row>
    <row r="116" spans="7:9" s="295" customFormat="1" ht="20.100000000000001" customHeight="1">
      <c r="G116" s="858"/>
      <c r="H116" s="858"/>
      <c r="I116" s="858"/>
    </row>
    <row r="117" spans="7:9" s="295" customFormat="1" ht="20.100000000000001" customHeight="1">
      <c r="G117" s="858"/>
      <c r="H117" s="858"/>
      <c r="I117" s="858"/>
    </row>
    <row r="118" spans="7:9" s="295" customFormat="1" ht="20.100000000000001" customHeight="1">
      <c r="G118" s="858"/>
      <c r="H118" s="858"/>
      <c r="I118" s="858"/>
    </row>
    <row r="119" spans="7:9" s="295" customFormat="1" ht="20.100000000000001" customHeight="1">
      <c r="G119" s="858"/>
      <c r="H119" s="858"/>
      <c r="I119" s="858"/>
    </row>
    <row r="120" spans="7:9" s="295" customFormat="1" ht="20.100000000000001" customHeight="1">
      <c r="G120" s="858"/>
      <c r="H120" s="858"/>
      <c r="I120" s="858"/>
    </row>
    <row r="121" spans="7:9" s="295" customFormat="1" ht="20.100000000000001" customHeight="1">
      <c r="G121" s="858"/>
      <c r="H121" s="858"/>
      <c r="I121" s="858"/>
    </row>
    <row r="122" spans="7:9" s="295" customFormat="1" ht="20.100000000000001" customHeight="1">
      <c r="G122" s="858"/>
      <c r="H122" s="858"/>
      <c r="I122" s="858"/>
    </row>
    <row r="123" spans="7:9" s="295" customFormat="1" ht="20.100000000000001" customHeight="1">
      <c r="G123" s="858"/>
      <c r="H123" s="858"/>
      <c r="I123" s="858"/>
    </row>
    <row r="124" spans="7:9" s="295" customFormat="1" ht="20.100000000000001" customHeight="1">
      <c r="G124" s="858"/>
      <c r="H124" s="858"/>
      <c r="I124" s="858"/>
    </row>
    <row r="125" spans="7:9" s="295" customFormat="1" ht="20.100000000000001" customHeight="1">
      <c r="G125" s="858"/>
      <c r="H125" s="858"/>
      <c r="I125" s="858"/>
    </row>
    <row r="126" spans="7:9" s="295" customFormat="1" ht="20.100000000000001" customHeight="1">
      <c r="G126" s="858"/>
      <c r="H126" s="858"/>
      <c r="I126" s="858"/>
    </row>
    <row r="127" spans="7:9" s="295" customFormat="1" ht="20.100000000000001" customHeight="1">
      <c r="G127" s="858"/>
      <c r="H127" s="858"/>
      <c r="I127" s="858"/>
    </row>
    <row r="128" spans="7:9" s="295" customFormat="1" ht="20.100000000000001" customHeight="1">
      <c r="G128" s="858"/>
      <c r="H128" s="858"/>
      <c r="I128" s="858"/>
    </row>
    <row r="129" spans="7:9" s="295" customFormat="1" ht="20.100000000000001" customHeight="1">
      <c r="G129" s="858"/>
      <c r="H129" s="858"/>
      <c r="I129" s="858"/>
    </row>
    <row r="130" spans="7:9" s="295" customFormat="1" ht="20.100000000000001" customHeight="1">
      <c r="G130" s="858"/>
      <c r="H130" s="858"/>
      <c r="I130" s="858"/>
    </row>
    <row r="131" spans="7:9" s="295" customFormat="1" ht="20.100000000000001" customHeight="1">
      <c r="G131" s="858"/>
      <c r="H131" s="858"/>
      <c r="I131" s="858"/>
    </row>
    <row r="132" spans="7:9" s="295" customFormat="1" ht="20.100000000000001" customHeight="1">
      <c r="G132" s="858"/>
      <c r="H132" s="858"/>
      <c r="I132" s="858"/>
    </row>
    <row r="133" spans="7:9" s="295" customFormat="1" ht="20.100000000000001" customHeight="1">
      <c r="G133" s="858"/>
      <c r="H133" s="858"/>
      <c r="I133" s="858"/>
    </row>
    <row r="134" spans="7:9" s="295" customFormat="1" ht="20.100000000000001" customHeight="1">
      <c r="G134" s="858"/>
      <c r="H134" s="858"/>
      <c r="I134" s="858"/>
    </row>
    <row r="135" spans="7:9" s="295" customFormat="1" ht="20.100000000000001" customHeight="1">
      <c r="G135" s="858"/>
      <c r="H135" s="858"/>
      <c r="I135" s="858"/>
    </row>
    <row r="136" spans="7:9" s="295" customFormat="1" ht="20.100000000000001" customHeight="1">
      <c r="G136" s="858"/>
      <c r="H136" s="858"/>
      <c r="I136" s="858"/>
    </row>
    <row r="137" spans="7:9" s="295" customFormat="1" ht="20.100000000000001" customHeight="1">
      <c r="G137" s="858"/>
      <c r="H137" s="858"/>
      <c r="I137" s="858"/>
    </row>
    <row r="138" spans="7:9" s="295" customFormat="1" ht="20.100000000000001" customHeight="1">
      <c r="G138" s="858"/>
      <c r="H138" s="858"/>
      <c r="I138" s="858"/>
    </row>
    <row r="139" spans="7:9" s="295" customFormat="1" ht="20.100000000000001" customHeight="1">
      <c r="G139" s="858"/>
      <c r="H139" s="858"/>
      <c r="I139" s="858"/>
    </row>
    <row r="140" spans="7:9" s="295" customFormat="1" ht="20.100000000000001" customHeight="1">
      <c r="G140" s="858"/>
      <c r="H140" s="858"/>
      <c r="I140" s="858"/>
    </row>
    <row r="141" spans="7:9" s="295" customFormat="1" ht="20.100000000000001" customHeight="1">
      <c r="G141" s="858"/>
      <c r="H141" s="858"/>
      <c r="I141" s="858"/>
    </row>
    <row r="142" spans="7:9" s="295" customFormat="1" ht="20.100000000000001" customHeight="1">
      <c r="G142" s="858"/>
      <c r="H142" s="858"/>
      <c r="I142" s="858"/>
    </row>
    <row r="143" spans="7:9" s="295" customFormat="1" ht="20.100000000000001" customHeight="1">
      <c r="G143" s="858"/>
      <c r="H143" s="858"/>
      <c r="I143" s="858"/>
    </row>
    <row r="144" spans="7:9" s="295" customFormat="1" ht="20.100000000000001" customHeight="1">
      <c r="G144" s="858"/>
      <c r="H144" s="858"/>
      <c r="I144" s="858"/>
    </row>
    <row r="145" spans="1:9" s="295" customFormat="1" ht="15.75">
      <c r="G145" s="858"/>
      <c r="H145" s="858"/>
      <c r="I145" s="858"/>
    </row>
    <row r="146" spans="1:9" s="295" customFormat="1" ht="20.100000000000001" customHeight="1">
      <c r="G146" s="858"/>
      <c r="H146" s="858"/>
      <c r="I146" s="858"/>
    </row>
    <row r="147" spans="1:9" s="295" customFormat="1" ht="20.100000000000001" customHeight="1">
      <c r="G147" s="858"/>
      <c r="H147" s="858"/>
      <c r="I147" s="858"/>
    </row>
    <row r="148" spans="1:9" s="295" customFormat="1" ht="20.100000000000001" customHeight="1">
      <c r="G148" s="858"/>
      <c r="H148" s="858"/>
      <c r="I148" s="858"/>
    </row>
    <row r="149" spans="1:9" s="295" customFormat="1" ht="20.100000000000001" customHeight="1">
      <c r="G149" s="858"/>
      <c r="H149" s="858"/>
      <c r="I149" s="858"/>
    </row>
    <row r="150" spans="1:9" s="295" customFormat="1" ht="20.100000000000001" customHeight="1">
      <c r="G150" s="858"/>
      <c r="H150" s="858"/>
      <c r="I150" s="858"/>
    </row>
    <row r="151" spans="1:9" s="295" customFormat="1" ht="20.100000000000001" customHeight="1">
      <c r="G151" s="858"/>
      <c r="H151" s="858"/>
      <c r="I151" s="858"/>
    </row>
    <row r="152" spans="1:9" s="295" customFormat="1" ht="20.100000000000001" customHeight="1">
      <c r="G152" s="858"/>
      <c r="H152" s="858"/>
      <c r="I152" s="858"/>
    </row>
    <row r="153" spans="1:9" s="295" customFormat="1" ht="20.100000000000001" customHeight="1">
      <c r="G153" s="858"/>
      <c r="H153" s="858"/>
      <c r="I153" s="858"/>
    </row>
    <row r="154" spans="1:9" ht="18">
      <c r="A154" s="302"/>
      <c r="B154" s="303"/>
    </row>
    <row r="155" spans="1:9" ht="18">
      <c r="A155" s="302"/>
      <c r="B155" s="305"/>
    </row>
    <row r="156" spans="1:9" ht="18">
      <c r="A156" s="306"/>
      <c r="B156" s="303"/>
    </row>
    <row r="157" spans="1:9" ht="18">
      <c r="A157" s="306"/>
      <c r="B157" s="307"/>
    </row>
    <row r="158" spans="1:9" ht="24.95" customHeight="1">
      <c r="A158" s="306"/>
      <c r="B158" s="308"/>
    </row>
    <row r="159" spans="1:9" ht="24.95" customHeight="1">
      <c r="A159" s="306"/>
      <c r="B159" s="307"/>
    </row>
    <row r="160" spans="1:9" ht="24.95" customHeight="1">
      <c r="A160" s="306"/>
    </row>
    <row r="161" spans="1:2" ht="24.95" customHeight="1">
      <c r="A161" s="306"/>
      <c r="B161" s="309" t="s">
        <v>240</v>
      </c>
    </row>
    <row r="162" spans="1:2" ht="24.95" customHeight="1">
      <c r="A162" s="306"/>
    </row>
    <row r="163" spans="1:2" ht="24.95" customHeight="1">
      <c r="A163" s="306"/>
      <c r="B163" s="310" t="s">
        <v>241</v>
      </c>
    </row>
    <row r="164" spans="1:2" ht="24.95" customHeight="1">
      <c r="A164" s="306"/>
    </row>
    <row r="168" spans="1:2" ht="18">
      <c r="A168" s="309"/>
      <c r="B168" s="311"/>
    </row>
    <row r="169" spans="1:2" ht="20.25">
      <c r="A169" s="310"/>
      <c r="B169" s="312"/>
    </row>
    <row r="170" spans="1:2" ht="18">
      <c r="A170" s="306"/>
    </row>
    <row r="171" spans="1:2" ht="20.25">
      <c r="A171" s="310"/>
    </row>
    <row r="172" spans="1:2" ht="33" customHeight="1">
      <c r="A172" s="313"/>
      <c r="B172" s="314"/>
    </row>
    <row r="173" spans="1:2" ht="33" customHeight="1">
      <c r="A173" s="313"/>
      <c r="B173" s="314"/>
    </row>
    <row r="174" spans="1:2" ht="33" customHeight="1">
      <c r="A174" s="313"/>
      <c r="B174" s="314"/>
    </row>
    <row r="175" spans="1:2" ht="33" customHeight="1">
      <c r="A175" s="313"/>
      <c r="B175" s="315"/>
    </row>
    <row r="176" spans="1:2" ht="33" customHeight="1">
      <c r="A176" s="313"/>
      <c r="B176" s="314"/>
    </row>
    <row r="177" spans="1:2" ht="33" customHeight="1">
      <c r="A177" s="313"/>
      <c r="B177" s="314"/>
    </row>
    <row r="178" spans="1:2" ht="33" customHeight="1">
      <c r="A178" s="313"/>
      <c r="B178" s="314"/>
    </row>
    <row r="179" spans="1:2" ht="33" customHeight="1">
      <c r="A179" s="313"/>
      <c r="B179" s="316"/>
    </row>
    <row r="180" spans="1:2" ht="33" customHeight="1">
      <c r="A180" s="313"/>
      <c r="B180" s="316"/>
    </row>
    <row r="181" spans="1:2" ht="33" customHeight="1">
      <c r="A181" s="313"/>
      <c r="B181" s="317"/>
    </row>
    <row r="182" spans="1:2" ht="33" customHeight="1"/>
    <row r="193" spans="1:9" s="319" customFormat="1">
      <c r="A193" s="318"/>
      <c r="B193" s="304"/>
      <c r="C193" s="304"/>
      <c r="D193" s="304"/>
      <c r="E193" s="304"/>
      <c r="F193" s="304"/>
      <c r="G193" s="859"/>
      <c r="H193" s="860"/>
      <c r="I193" s="860"/>
    </row>
    <row r="205" spans="1:9" s="319" customFormat="1">
      <c r="A205" s="318"/>
      <c r="B205" s="304"/>
      <c r="C205" s="304"/>
      <c r="D205" s="304"/>
      <c r="E205" s="304"/>
      <c r="F205" s="304"/>
      <c r="G205" s="859"/>
      <c r="H205" s="860"/>
      <c r="I205" s="860"/>
    </row>
  </sheetData>
  <sheetProtection sheet="1"/>
  <mergeCells count="6">
    <mergeCell ref="A95:F95"/>
    <mergeCell ref="B1:E1"/>
    <mergeCell ref="A2:F2"/>
    <mergeCell ref="A3:F3"/>
    <mergeCell ref="A4:F4"/>
    <mergeCell ref="A5:F5"/>
  </mergeCells>
  <printOptions horizontalCentered="1"/>
  <pageMargins left="0.51181102362204722" right="0.51181102362204722" top="0.19685039370078741" bottom="3.937007874015748E-2" header="0" footer="0"/>
  <pageSetup paperSize="9" scale="85" fitToWidth="4" fitToHeight="4" orientation="portrait" r:id="rId1"/>
  <headerFooter alignWithMargins="0">
    <oddFooter>&amp;R&amp;P</oddFooter>
  </headerFooter>
  <rowBreaks count="1" manualBreakCount="1">
    <brk id="45" max="5" man="1"/>
  </rowBreaks>
  <drawing r:id="rId2"/>
  <legacyDrawing r:id="rId3"/>
  <oleObjects>
    <oleObject progId="PBrush" shapeId="28673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V256"/>
  <sheetViews>
    <sheetView showGridLines="0" view="pageBreakPreview" topLeftCell="A162" zoomScale="60" zoomScaleNormal="50" workbookViewId="0">
      <pane xSplit="2" topLeftCell="Q1" activePane="topRight" state="frozen"/>
      <selection pane="topRight" activeCell="Q166" sqref="Q166:Q196"/>
    </sheetView>
  </sheetViews>
  <sheetFormatPr defaultRowHeight="23.25"/>
  <cols>
    <col min="1" max="1" width="8.28515625" style="815" customWidth="1"/>
    <col min="2" max="2" width="104.140625" style="697" bestFit="1" customWidth="1"/>
    <col min="3" max="3" width="14.7109375" style="699" hidden="1" customWidth="1"/>
    <col min="4" max="4" width="15.85546875" style="699" hidden="1" customWidth="1"/>
    <col min="5" max="5" width="19.85546875" style="699" hidden="1" customWidth="1"/>
    <col min="6" max="6" width="17.85546875" style="699" hidden="1" customWidth="1"/>
    <col min="7" max="7" width="23.140625" style="629" hidden="1" customWidth="1"/>
    <col min="8" max="9" width="21.85546875" style="629" hidden="1" customWidth="1"/>
    <col min="10" max="10" width="29.28515625" style="629" hidden="1" customWidth="1"/>
    <col min="11" max="11" width="16.28515625" style="630" hidden="1" customWidth="1"/>
    <col min="12" max="12" width="25.28515625" style="629" hidden="1" customWidth="1"/>
    <col min="13" max="13" width="20.140625" style="629" hidden="1" customWidth="1"/>
    <col min="14" max="16" width="32.140625" style="629" hidden="1" customWidth="1"/>
    <col min="17" max="17" width="32.140625" style="629" customWidth="1"/>
    <col min="18" max="18" width="29" style="825" customWidth="1"/>
    <col min="19" max="19" width="69.5703125" style="35" customWidth="1"/>
    <col min="20" max="20" width="18.140625" style="31" customWidth="1"/>
    <col min="21" max="21" width="20.42578125" style="31" customWidth="1"/>
    <col min="22" max="22" width="17.140625" style="31" customWidth="1"/>
    <col min="23" max="16384" width="9.140625" style="31"/>
  </cols>
  <sheetData>
    <row r="1" spans="1:21" ht="12.75" customHeight="1">
      <c r="A1" s="625"/>
      <c r="B1" s="626"/>
      <c r="C1" s="627"/>
      <c r="D1" s="627"/>
      <c r="E1" s="627"/>
      <c r="F1" s="627"/>
      <c r="G1" s="628"/>
      <c r="H1" s="628"/>
      <c r="I1" s="628"/>
    </row>
    <row r="2" spans="1:21" ht="23.25" customHeight="1">
      <c r="A2" s="889" t="s">
        <v>119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631"/>
      <c r="O2" s="631"/>
      <c r="P2" s="631"/>
      <c r="Q2" s="631"/>
    </row>
    <row r="3" spans="1:21" ht="36.75" customHeight="1">
      <c r="A3" s="890" t="s">
        <v>598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</row>
    <row r="4" spans="1:21">
      <c r="A4" s="625"/>
      <c r="B4" s="632"/>
      <c r="C4" s="633"/>
      <c r="D4" s="633"/>
      <c r="E4" s="633"/>
      <c r="F4" s="633"/>
      <c r="G4" s="634"/>
      <c r="H4" s="634"/>
      <c r="I4" s="634"/>
    </row>
    <row r="5" spans="1:21" s="641" customFormat="1" ht="18" customHeight="1">
      <c r="A5" s="93" t="s">
        <v>19</v>
      </c>
      <c r="B5" s="914" t="s">
        <v>30</v>
      </c>
      <c r="C5" s="916" t="s">
        <v>111</v>
      </c>
      <c r="D5" s="917"/>
      <c r="E5" s="916" t="s">
        <v>108</v>
      </c>
      <c r="F5" s="917"/>
      <c r="G5" s="635" t="s">
        <v>17</v>
      </c>
      <c r="H5" s="635" t="s">
        <v>17</v>
      </c>
      <c r="I5" s="635"/>
      <c r="J5" s="635" t="s">
        <v>27</v>
      </c>
      <c r="K5" s="636"/>
      <c r="L5" s="637"/>
      <c r="M5" s="638"/>
      <c r="N5" s="639"/>
      <c r="O5" s="320"/>
      <c r="P5" s="320"/>
      <c r="Q5" s="920" t="s">
        <v>242</v>
      </c>
      <c r="R5" s="936" t="s">
        <v>484</v>
      </c>
      <c r="S5" s="38"/>
      <c r="T5" s="640"/>
    </row>
    <row r="6" spans="1:21" s="641" customFormat="1" ht="38.25" customHeight="1">
      <c r="A6" s="94" t="s">
        <v>20</v>
      </c>
      <c r="B6" s="915"/>
      <c r="C6" s="918"/>
      <c r="D6" s="919"/>
      <c r="E6" s="918"/>
      <c r="F6" s="919"/>
      <c r="G6" s="643" t="s">
        <v>18</v>
      </c>
      <c r="H6" s="643" t="s">
        <v>18</v>
      </c>
      <c r="I6" s="643" t="s">
        <v>112</v>
      </c>
      <c r="J6" s="644"/>
      <c r="K6" s="645"/>
      <c r="L6" s="643"/>
      <c r="M6" s="644"/>
      <c r="N6" s="646"/>
      <c r="O6" s="320"/>
      <c r="P6" s="320"/>
      <c r="Q6" s="921"/>
      <c r="R6" s="936"/>
      <c r="S6" s="38"/>
      <c r="T6" s="640"/>
    </row>
    <row r="7" spans="1:21" s="641" customFormat="1">
      <c r="A7" s="94"/>
      <c r="B7" s="642"/>
      <c r="C7" s="647"/>
      <c r="D7" s="648"/>
      <c r="E7" s="647"/>
      <c r="F7" s="647"/>
      <c r="G7" s="643" t="s">
        <v>11</v>
      </c>
      <c r="H7" s="643" t="s">
        <v>109</v>
      </c>
      <c r="I7" s="643" t="s">
        <v>101</v>
      </c>
      <c r="J7" s="643" t="s">
        <v>28</v>
      </c>
      <c r="K7" s="645" t="s">
        <v>99</v>
      </c>
      <c r="L7" s="644" t="s">
        <v>105</v>
      </c>
      <c r="M7" s="644" t="s">
        <v>100</v>
      </c>
      <c r="N7" s="646" t="s">
        <v>113</v>
      </c>
      <c r="O7" s="320" t="s">
        <v>102</v>
      </c>
      <c r="P7" s="320" t="s">
        <v>243</v>
      </c>
      <c r="Q7" s="921"/>
      <c r="R7" s="936"/>
      <c r="S7" s="38"/>
      <c r="T7" s="649"/>
      <c r="U7" s="650"/>
    </row>
    <row r="8" spans="1:21" s="641" customFormat="1">
      <c r="A8" s="94"/>
      <c r="B8" s="651"/>
      <c r="C8" s="647" t="s">
        <v>26</v>
      </c>
      <c r="D8" s="648" t="s">
        <v>49</v>
      </c>
      <c r="E8" s="648" t="s">
        <v>26</v>
      </c>
      <c r="F8" s="648" t="s">
        <v>49</v>
      </c>
      <c r="G8" s="643" t="s">
        <v>26</v>
      </c>
      <c r="H8" s="643" t="s">
        <v>110</v>
      </c>
      <c r="I8" s="652" t="s">
        <v>144</v>
      </c>
      <c r="J8" s="644"/>
      <c r="K8" s="645"/>
      <c r="L8" s="644"/>
      <c r="M8" s="644"/>
      <c r="N8" s="653"/>
      <c r="O8" s="320"/>
      <c r="P8" s="321" t="s">
        <v>244</v>
      </c>
      <c r="Q8" s="921"/>
      <c r="R8" s="936"/>
      <c r="S8" s="38"/>
      <c r="T8" s="640"/>
    </row>
    <row r="9" spans="1:21" s="641" customFormat="1">
      <c r="A9" s="94"/>
      <c r="B9" s="642"/>
      <c r="C9" s="654"/>
      <c r="D9" s="654"/>
      <c r="E9" s="654"/>
      <c r="F9" s="654"/>
      <c r="G9" s="643"/>
      <c r="H9" s="643" t="s">
        <v>26</v>
      </c>
      <c r="I9" s="643"/>
      <c r="J9" s="644"/>
      <c r="K9" s="645"/>
      <c r="L9" s="644"/>
      <c r="M9" s="644"/>
      <c r="N9" s="653"/>
      <c r="O9" s="320"/>
      <c r="P9" s="320"/>
      <c r="Q9" s="922"/>
      <c r="R9" s="936"/>
      <c r="S9" s="38"/>
      <c r="T9" s="640"/>
    </row>
    <row r="10" spans="1:21" ht="51.75" customHeight="1">
      <c r="A10" s="284">
        <v>1</v>
      </c>
      <c r="B10" s="655" t="s">
        <v>0</v>
      </c>
      <c r="C10" s="656"/>
      <c r="D10" s="656"/>
      <c r="E10" s="657"/>
      <c r="F10" s="657"/>
      <c r="G10" s="658">
        <f t="shared" ref="G10:G35" si="0">C10+(D10/60)</f>
        <v>0</v>
      </c>
      <c r="H10" s="659">
        <f t="shared" ref="H10:H35" si="1">E10+F10/60</f>
        <v>0</v>
      </c>
      <c r="I10" s="660">
        <f>31*24-H10</f>
        <v>744</v>
      </c>
      <c r="J10" s="661">
        <v>79</v>
      </c>
      <c r="K10" s="661">
        <v>2</v>
      </c>
      <c r="L10" s="660">
        <f>G10*J10*K10</f>
        <v>0</v>
      </c>
      <c r="M10" s="661">
        <f>J10*K10</f>
        <v>158</v>
      </c>
      <c r="N10" s="662">
        <f>I10*M10</f>
        <v>117552</v>
      </c>
      <c r="O10" s="323">
        <f>L10/N10</f>
        <v>0</v>
      </c>
      <c r="P10" s="322">
        <f>100-100*O10</f>
        <v>100</v>
      </c>
      <c r="Q10" s="818">
        <f>1-L10/N10</f>
        <v>1</v>
      </c>
      <c r="R10" s="826">
        <v>0.9</v>
      </c>
      <c r="S10" s="38"/>
    </row>
    <row r="11" spans="1:21" ht="55.5" customHeight="1">
      <c r="A11" s="284">
        <v>2</v>
      </c>
      <c r="B11" s="655" t="s">
        <v>1</v>
      </c>
      <c r="C11" s="656"/>
      <c r="D11" s="656"/>
      <c r="E11" s="656"/>
      <c r="F11" s="656"/>
      <c r="G11" s="658">
        <f t="shared" si="0"/>
        <v>0</v>
      </c>
      <c r="H11" s="659">
        <f t="shared" si="1"/>
        <v>0</v>
      </c>
      <c r="I11" s="660">
        <f t="shared" ref="I11:I74" si="2">31*24-H11</f>
        <v>744</v>
      </c>
      <c r="J11" s="661">
        <v>207</v>
      </c>
      <c r="K11" s="661">
        <v>2</v>
      </c>
      <c r="L11" s="660">
        <f t="shared" ref="L11:L75" si="3">G11*J11*K11</f>
        <v>0</v>
      </c>
      <c r="M11" s="661">
        <f t="shared" ref="M11:M75" si="4">J11*K11</f>
        <v>414</v>
      </c>
      <c r="N11" s="662">
        <f t="shared" ref="N11:N75" si="5">I11*M11</f>
        <v>308016</v>
      </c>
      <c r="O11" s="819">
        <f t="shared" ref="O11:O74" si="6">L11/N11</f>
        <v>0</v>
      </c>
      <c r="P11" s="661">
        <f t="shared" ref="P11:P74" si="7">100-100*O11</f>
        <v>100</v>
      </c>
      <c r="Q11" s="818">
        <f t="shared" ref="Q11:Q74" si="8">1-L11/N11</f>
        <v>1</v>
      </c>
      <c r="R11" s="826">
        <v>0.9</v>
      </c>
      <c r="S11" s="38"/>
    </row>
    <row r="12" spans="1:21" ht="67.5" customHeight="1">
      <c r="A12" s="284">
        <v>3</v>
      </c>
      <c r="B12" s="655" t="s">
        <v>2</v>
      </c>
      <c r="C12" s="656"/>
      <c r="D12" s="656"/>
      <c r="E12" s="657"/>
      <c r="F12" s="656"/>
      <c r="G12" s="658">
        <f t="shared" si="0"/>
        <v>0</v>
      </c>
      <c r="H12" s="659">
        <f t="shared" si="1"/>
        <v>0</v>
      </c>
      <c r="I12" s="660">
        <f t="shared" si="2"/>
        <v>744</v>
      </c>
      <c r="J12" s="661">
        <v>214</v>
      </c>
      <c r="K12" s="661">
        <v>2</v>
      </c>
      <c r="L12" s="660">
        <f t="shared" si="3"/>
        <v>0</v>
      </c>
      <c r="M12" s="661">
        <f t="shared" si="4"/>
        <v>428</v>
      </c>
      <c r="N12" s="662">
        <f t="shared" si="5"/>
        <v>318432</v>
      </c>
      <c r="O12" s="819">
        <f t="shared" si="6"/>
        <v>0</v>
      </c>
      <c r="P12" s="661">
        <f t="shared" si="7"/>
        <v>100</v>
      </c>
      <c r="Q12" s="818">
        <f t="shared" si="8"/>
        <v>1</v>
      </c>
      <c r="R12" s="826">
        <v>0.9</v>
      </c>
      <c r="S12" s="38"/>
    </row>
    <row r="13" spans="1:21" ht="55.5" customHeight="1">
      <c r="A13" s="284">
        <v>4</v>
      </c>
      <c r="B13" s="655" t="s">
        <v>29</v>
      </c>
      <c r="C13" s="656"/>
      <c r="D13" s="656"/>
      <c r="E13" s="657"/>
      <c r="F13" s="657"/>
      <c r="G13" s="658">
        <f t="shared" si="0"/>
        <v>0</v>
      </c>
      <c r="H13" s="659">
        <f t="shared" si="1"/>
        <v>0</v>
      </c>
      <c r="I13" s="660">
        <f t="shared" si="2"/>
        <v>744</v>
      </c>
      <c r="J13" s="661">
        <v>289</v>
      </c>
      <c r="K13" s="661">
        <v>2</v>
      </c>
      <c r="L13" s="660">
        <f t="shared" si="3"/>
        <v>0</v>
      </c>
      <c r="M13" s="661">
        <f t="shared" si="4"/>
        <v>578</v>
      </c>
      <c r="N13" s="662">
        <f t="shared" si="5"/>
        <v>430032</v>
      </c>
      <c r="O13" s="819">
        <f t="shared" si="6"/>
        <v>0</v>
      </c>
      <c r="P13" s="661">
        <f t="shared" si="7"/>
        <v>100</v>
      </c>
      <c r="Q13" s="818">
        <f t="shared" si="8"/>
        <v>1</v>
      </c>
      <c r="R13" s="826">
        <v>0.9</v>
      </c>
      <c r="S13" s="38"/>
    </row>
    <row r="14" spans="1:21" ht="63" customHeight="1">
      <c r="A14" s="284">
        <v>5</v>
      </c>
      <c r="B14" s="655" t="s">
        <v>52</v>
      </c>
      <c r="C14" s="656"/>
      <c r="D14" s="656"/>
      <c r="E14" s="657"/>
      <c r="F14" s="657"/>
      <c r="G14" s="658">
        <f t="shared" si="0"/>
        <v>0</v>
      </c>
      <c r="H14" s="659">
        <f t="shared" si="1"/>
        <v>0</v>
      </c>
      <c r="I14" s="660">
        <f t="shared" si="2"/>
        <v>744</v>
      </c>
      <c r="J14" s="661">
        <v>273</v>
      </c>
      <c r="K14" s="661">
        <v>2</v>
      </c>
      <c r="L14" s="660">
        <f t="shared" si="3"/>
        <v>0</v>
      </c>
      <c r="M14" s="661">
        <f t="shared" si="4"/>
        <v>546</v>
      </c>
      <c r="N14" s="662">
        <f t="shared" si="5"/>
        <v>406224</v>
      </c>
      <c r="O14" s="819">
        <f t="shared" si="6"/>
        <v>0</v>
      </c>
      <c r="P14" s="661">
        <f t="shared" si="7"/>
        <v>100</v>
      </c>
      <c r="Q14" s="818">
        <f t="shared" si="8"/>
        <v>1</v>
      </c>
      <c r="R14" s="826">
        <v>0.9</v>
      </c>
      <c r="S14" s="38"/>
    </row>
    <row r="15" spans="1:21" ht="53.25" customHeight="1">
      <c r="A15" s="284">
        <v>6</v>
      </c>
      <c r="B15" s="655" t="s">
        <v>3</v>
      </c>
      <c r="C15" s="656"/>
      <c r="D15" s="656"/>
      <c r="E15" s="657"/>
      <c r="F15" s="657"/>
      <c r="G15" s="658">
        <f t="shared" si="0"/>
        <v>0</v>
      </c>
      <c r="H15" s="659">
        <f t="shared" si="1"/>
        <v>0</v>
      </c>
      <c r="I15" s="660">
        <f t="shared" si="2"/>
        <v>744</v>
      </c>
      <c r="J15" s="661">
        <v>360</v>
      </c>
      <c r="K15" s="661">
        <v>2</v>
      </c>
      <c r="L15" s="660">
        <f t="shared" si="3"/>
        <v>0</v>
      </c>
      <c r="M15" s="661">
        <f t="shared" si="4"/>
        <v>720</v>
      </c>
      <c r="N15" s="662">
        <f t="shared" si="5"/>
        <v>535680</v>
      </c>
      <c r="O15" s="819">
        <f t="shared" si="6"/>
        <v>0</v>
      </c>
      <c r="P15" s="661">
        <f t="shared" si="7"/>
        <v>100</v>
      </c>
      <c r="Q15" s="818">
        <f t="shared" si="8"/>
        <v>1</v>
      </c>
      <c r="R15" s="826">
        <v>0.9</v>
      </c>
      <c r="S15" s="38"/>
    </row>
    <row r="16" spans="1:21" ht="59.25" customHeight="1">
      <c r="A16" s="284">
        <v>7</v>
      </c>
      <c r="B16" s="655" t="s">
        <v>4</v>
      </c>
      <c r="C16" s="656">
        <v>3</v>
      </c>
      <c r="D16" s="656">
        <v>13</v>
      </c>
      <c r="E16" s="657"/>
      <c r="F16" s="657"/>
      <c r="G16" s="658">
        <f t="shared" si="0"/>
        <v>3.2166666666666668</v>
      </c>
      <c r="H16" s="659">
        <f t="shared" si="1"/>
        <v>0</v>
      </c>
      <c r="I16" s="660">
        <f t="shared" si="2"/>
        <v>744</v>
      </c>
      <c r="J16" s="661">
        <v>360</v>
      </c>
      <c r="K16" s="661">
        <v>2</v>
      </c>
      <c r="L16" s="660">
        <f t="shared" si="3"/>
        <v>2316</v>
      </c>
      <c r="M16" s="661">
        <f t="shared" si="4"/>
        <v>720</v>
      </c>
      <c r="N16" s="662">
        <f t="shared" si="5"/>
        <v>535680</v>
      </c>
      <c r="O16" s="819">
        <f t="shared" si="6"/>
        <v>4.3234767025089604E-3</v>
      </c>
      <c r="P16" s="661">
        <f t="shared" si="7"/>
        <v>99.567652329749109</v>
      </c>
      <c r="Q16" s="818">
        <f t="shared" si="8"/>
        <v>0.99567652329749101</v>
      </c>
      <c r="R16" s="826">
        <v>0.9</v>
      </c>
      <c r="S16" s="38"/>
    </row>
    <row r="17" spans="1:19" ht="55.5" customHeight="1">
      <c r="A17" s="284">
        <v>8</v>
      </c>
      <c r="B17" s="655" t="s">
        <v>5</v>
      </c>
      <c r="C17" s="656"/>
      <c r="D17" s="656"/>
      <c r="E17" s="657"/>
      <c r="F17" s="656"/>
      <c r="G17" s="658">
        <f t="shared" si="0"/>
        <v>0</v>
      </c>
      <c r="H17" s="659">
        <f t="shared" si="1"/>
        <v>0</v>
      </c>
      <c r="I17" s="660">
        <f t="shared" si="2"/>
        <v>744</v>
      </c>
      <c r="J17" s="661">
        <v>232</v>
      </c>
      <c r="K17" s="661">
        <v>2</v>
      </c>
      <c r="L17" s="660">
        <f t="shared" si="3"/>
        <v>0</v>
      </c>
      <c r="M17" s="661">
        <f t="shared" si="4"/>
        <v>464</v>
      </c>
      <c r="N17" s="662">
        <f t="shared" si="5"/>
        <v>345216</v>
      </c>
      <c r="O17" s="819">
        <f t="shared" si="6"/>
        <v>0</v>
      </c>
      <c r="P17" s="661">
        <f t="shared" si="7"/>
        <v>100</v>
      </c>
      <c r="Q17" s="818">
        <f t="shared" si="8"/>
        <v>1</v>
      </c>
      <c r="R17" s="826">
        <v>0.9</v>
      </c>
      <c r="S17" s="38"/>
    </row>
    <row r="18" spans="1:19" ht="57" customHeight="1">
      <c r="A18" s="284">
        <v>9</v>
      </c>
      <c r="B18" s="655" t="s">
        <v>6</v>
      </c>
      <c r="C18" s="656"/>
      <c r="D18" s="656"/>
      <c r="E18" s="657"/>
      <c r="F18" s="657"/>
      <c r="G18" s="658">
        <f t="shared" si="0"/>
        <v>0</v>
      </c>
      <c r="H18" s="659">
        <f t="shared" si="1"/>
        <v>0</v>
      </c>
      <c r="I18" s="660">
        <f t="shared" si="2"/>
        <v>744</v>
      </c>
      <c r="J18" s="661">
        <v>232</v>
      </c>
      <c r="K18" s="661">
        <v>2</v>
      </c>
      <c r="L18" s="660">
        <f t="shared" si="3"/>
        <v>0</v>
      </c>
      <c r="M18" s="661">
        <f t="shared" si="4"/>
        <v>464</v>
      </c>
      <c r="N18" s="662">
        <f t="shared" si="5"/>
        <v>345216</v>
      </c>
      <c r="O18" s="819">
        <f t="shared" si="6"/>
        <v>0</v>
      </c>
      <c r="P18" s="661">
        <f t="shared" si="7"/>
        <v>100</v>
      </c>
      <c r="Q18" s="818">
        <f t="shared" si="8"/>
        <v>1</v>
      </c>
      <c r="R18" s="826">
        <v>0.9</v>
      </c>
      <c r="S18" s="38"/>
    </row>
    <row r="19" spans="1:19" ht="59.25" customHeight="1">
      <c r="A19" s="284">
        <v>10</v>
      </c>
      <c r="B19" s="655" t="s">
        <v>150</v>
      </c>
      <c r="C19" s="656"/>
      <c r="D19" s="656"/>
      <c r="E19" s="657"/>
      <c r="F19" s="657"/>
      <c r="G19" s="658">
        <f t="shared" si="0"/>
        <v>0</v>
      </c>
      <c r="H19" s="659">
        <f t="shared" si="1"/>
        <v>0</v>
      </c>
      <c r="I19" s="660">
        <f t="shared" si="2"/>
        <v>744</v>
      </c>
      <c r="J19" s="661">
        <v>157</v>
      </c>
      <c r="K19" s="661">
        <v>2</v>
      </c>
      <c r="L19" s="660">
        <f t="shared" si="3"/>
        <v>0</v>
      </c>
      <c r="M19" s="661">
        <f t="shared" si="4"/>
        <v>314</v>
      </c>
      <c r="N19" s="662">
        <f t="shared" si="5"/>
        <v>233616</v>
      </c>
      <c r="O19" s="819">
        <f t="shared" si="6"/>
        <v>0</v>
      </c>
      <c r="P19" s="661">
        <f t="shared" si="7"/>
        <v>100</v>
      </c>
      <c r="Q19" s="818">
        <f t="shared" si="8"/>
        <v>1</v>
      </c>
      <c r="R19" s="826">
        <v>0.9</v>
      </c>
      <c r="S19" s="38"/>
    </row>
    <row r="20" spans="1:19" ht="64.5" customHeight="1">
      <c r="A20" s="284">
        <v>11</v>
      </c>
      <c r="B20" s="655" t="s">
        <v>151</v>
      </c>
      <c r="C20" s="656"/>
      <c r="D20" s="656"/>
      <c r="E20" s="657"/>
      <c r="F20" s="657"/>
      <c r="G20" s="658">
        <f t="shared" si="0"/>
        <v>0</v>
      </c>
      <c r="H20" s="659">
        <f t="shared" si="1"/>
        <v>0</v>
      </c>
      <c r="I20" s="660">
        <f t="shared" si="2"/>
        <v>744</v>
      </c>
      <c r="J20" s="661">
        <v>157</v>
      </c>
      <c r="K20" s="661">
        <v>2</v>
      </c>
      <c r="L20" s="660">
        <f t="shared" si="3"/>
        <v>0</v>
      </c>
      <c r="M20" s="661">
        <f t="shared" si="4"/>
        <v>314</v>
      </c>
      <c r="N20" s="662">
        <f t="shared" si="5"/>
        <v>233616</v>
      </c>
      <c r="O20" s="819">
        <f t="shared" si="6"/>
        <v>0</v>
      </c>
      <c r="P20" s="661">
        <f t="shared" si="7"/>
        <v>100</v>
      </c>
      <c r="Q20" s="818">
        <f t="shared" si="8"/>
        <v>1</v>
      </c>
      <c r="R20" s="826">
        <v>0.9</v>
      </c>
      <c r="S20" s="38"/>
    </row>
    <row r="21" spans="1:19" ht="74.25" customHeight="1">
      <c r="A21" s="284">
        <v>12</v>
      </c>
      <c r="B21" s="655" t="s">
        <v>196</v>
      </c>
      <c r="C21" s="656"/>
      <c r="D21" s="656"/>
      <c r="E21" s="657"/>
      <c r="F21" s="657"/>
      <c r="G21" s="658">
        <f t="shared" si="0"/>
        <v>0</v>
      </c>
      <c r="H21" s="659">
        <f t="shared" si="1"/>
        <v>0</v>
      </c>
      <c r="I21" s="660">
        <f t="shared" si="2"/>
        <v>744</v>
      </c>
      <c r="J21" s="661">
        <v>376</v>
      </c>
      <c r="K21" s="661">
        <v>2</v>
      </c>
      <c r="L21" s="660">
        <f t="shared" si="3"/>
        <v>0</v>
      </c>
      <c r="M21" s="661">
        <f t="shared" si="4"/>
        <v>752</v>
      </c>
      <c r="N21" s="662">
        <f t="shared" si="5"/>
        <v>559488</v>
      </c>
      <c r="O21" s="819">
        <f t="shared" si="6"/>
        <v>0</v>
      </c>
      <c r="P21" s="661">
        <f t="shared" si="7"/>
        <v>100</v>
      </c>
      <c r="Q21" s="818">
        <f t="shared" si="8"/>
        <v>1</v>
      </c>
      <c r="R21" s="826">
        <v>0.9</v>
      </c>
      <c r="S21" s="38"/>
    </row>
    <row r="22" spans="1:19" ht="74.25" customHeight="1">
      <c r="A22" s="284">
        <v>13</v>
      </c>
      <c r="B22" s="655" t="s">
        <v>197</v>
      </c>
      <c r="C22" s="656"/>
      <c r="D22" s="656"/>
      <c r="E22" s="657"/>
      <c r="F22" s="657"/>
      <c r="G22" s="658">
        <f>C22+(D22/60)</f>
        <v>0</v>
      </c>
      <c r="H22" s="659">
        <f>E22+F22/60</f>
        <v>0</v>
      </c>
      <c r="I22" s="660">
        <f t="shared" si="2"/>
        <v>744</v>
      </c>
      <c r="J22" s="661">
        <v>21</v>
      </c>
      <c r="K22" s="661">
        <v>2</v>
      </c>
      <c r="L22" s="660">
        <f t="shared" si="3"/>
        <v>0</v>
      </c>
      <c r="M22" s="661">
        <f t="shared" si="4"/>
        <v>42</v>
      </c>
      <c r="N22" s="662">
        <f t="shared" si="5"/>
        <v>31248</v>
      </c>
      <c r="O22" s="819">
        <f t="shared" si="6"/>
        <v>0</v>
      </c>
      <c r="P22" s="661">
        <f t="shared" si="7"/>
        <v>100</v>
      </c>
      <c r="Q22" s="818">
        <f t="shared" si="8"/>
        <v>1</v>
      </c>
      <c r="R22" s="826">
        <v>0.9</v>
      </c>
      <c r="S22" s="38"/>
    </row>
    <row r="23" spans="1:19" ht="65.25" customHeight="1">
      <c r="A23" s="284">
        <v>14</v>
      </c>
      <c r="B23" s="655" t="s">
        <v>8</v>
      </c>
      <c r="C23" s="656"/>
      <c r="D23" s="656"/>
      <c r="E23" s="657"/>
      <c r="F23" s="657"/>
      <c r="G23" s="658">
        <f t="shared" si="0"/>
        <v>0</v>
      </c>
      <c r="H23" s="659">
        <f t="shared" si="1"/>
        <v>0</v>
      </c>
      <c r="I23" s="660">
        <f t="shared" si="2"/>
        <v>744</v>
      </c>
      <c r="J23" s="661">
        <v>389</v>
      </c>
      <c r="K23" s="661">
        <v>2</v>
      </c>
      <c r="L23" s="660">
        <f t="shared" si="3"/>
        <v>0</v>
      </c>
      <c r="M23" s="661">
        <f t="shared" si="4"/>
        <v>778</v>
      </c>
      <c r="N23" s="662">
        <f t="shared" si="5"/>
        <v>578832</v>
      </c>
      <c r="O23" s="819">
        <f t="shared" si="6"/>
        <v>0</v>
      </c>
      <c r="P23" s="661">
        <f t="shared" si="7"/>
        <v>100</v>
      </c>
      <c r="Q23" s="818">
        <f t="shared" si="8"/>
        <v>1</v>
      </c>
      <c r="R23" s="826">
        <v>0.9</v>
      </c>
      <c r="S23" s="38"/>
    </row>
    <row r="24" spans="1:19" ht="65.25" customHeight="1">
      <c r="A24" s="284">
        <v>15</v>
      </c>
      <c r="B24" s="655" t="s">
        <v>9</v>
      </c>
      <c r="C24" s="656"/>
      <c r="D24" s="656"/>
      <c r="E24" s="657"/>
      <c r="F24" s="657"/>
      <c r="G24" s="658">
        <f t="shared" si="0"/>
        <v>0</v>
      </c>
      <c r="H24" s="659">
        <f t="shared" si="1"/>
        <v>0</v>
      </c>
      <c r="I24" s="660">
        <f t="shared" si="2"/>
        <v>744</v>
      </c>
      <c r="J24" s="661">
        <v>234</v>
      </c>
      <c r="K24" s="661">
        <v>2</v>
      </c>
      <c r="L24" s="660">
        <f t="shared" si="3"/>
        <v>0</v>
      </c>
      <c r="M24" s="661">
        <f t="shared" si="4"/>
        <v>468</v>
      </c>
      <c r="N24" s="662">
        <f t="shared" si="5"/>
        <v>348192</v>
      </c>
      <c r="O24" s="819">
        <f t="shared" si="6"/>
        <v>0</v>
      </c>
      <c r="P24" s="661">
        <f t="shared" si="7"/>
        <v>100</v>
      </c>
      <c r="Q24" s="818">
        <f t="shared" si="8"/>
        <v>1</v>
      </c>
      <c r="R24" s="826">
        <v>0.9</v>
      </c>
      <c r="S24" s="38"/>
    </row>
    <row r="25" spans="1:19" ht="57" customHeight="1">
      <c r="A25" s="284">
        <v>16</v>
      </c>
      <c r="B25" s="655" t="s">
        <v>10</v>
      </c>
      <c r="C25" s="656">
        <v>3</v>
      </c>
      <c r="D25" s="656">
        <v>8</v>
      </c>
      <c r="E25" s="657"/>
      <c r="F25" s="657"/>
      <c r="G25" s="658">
        <f t="shared" si="0"/>
        <v>3.1333333333333333</v>
      </c>
      <c r="H25" s="659">
        <f t="shared" si="1"/>
        <v>0</v>
      </c>
      <c r="I25" s="660">
        <f t="shared" si="2"/>
        <v>744</v>
      </c>
      <c r="J25" s="661">
        <v>234</v>
      </c>
      <c r="K25" s="661">
        <v>2</v>
      </c>
      <c r="L25" s="660">
        <f t="shared" si="3"/>
        <v>1466.4</v>
      </c>
      <c r="M25" s="661">
        <f t="shared" si="4"/>
        <v>468</v>
      </c>
      <c r="N25" s="662">
        <f t="shared" si="5"/>
        <v>348192</v>
      </c>
      <c r="O25" s="819">
        <f t="shared" si="6"/>
        <v>4.2114695340501797E-3</v>
      </c>
      <c r="P25" s="661">
        <f t="shared" si="7"/>
        <v>99.578853046594986</v>
      </c>
      <c r="Q25" s="818">
        <f t="shared" si="8"/>
        <v>0.99578853046594984</v>
      </c>
      <c r="R25" s="826">
        <v>0.9</v>
      </c>
      <c r="S25" s="38"/>
    </row>
    <row r="26" spans="1:19" ht="64.5" customHeight="1">
      <c r="A26" s="284">
        <v>17</v>
      </c>
      <c r="B26" s="655" t="s">
        <v>53</v>
      </c>
      <c r="C26" s="656"/>
      <c r="D26" s="656"/>
      <c r="E26" s="656"/>
      <c r="F26" s="656"/>
      <c r="G26" s="658">
        <f t="shared" si="0"/>
        <v>0</v>
      </c>
      <c r="H26" s="659">
        <f t="shared" si="1"/>
        <v>0</v>
      </c>
      <c r="I26" s="660">
        <f t="shared" si="2"/>
        <v>744</v>
      </c>
      <c r="J26" s="661">
        <v>196.64</v>
      </c>
      <c r="K26" s="661">
        <v>2</v>
      </c>
      <c r="L26" s="660">
        <f t="shared" si="3"/>
        <v>0</v>
      </c>
      <c r="M26" s="661">
        <f t="shared" si="4"/>
        <v>393.28</v>
      </c>
      <c r="N26" s="662">
        <f t="shared" si="5"/>
        <v>292600.32000000001</v>
      </c>
      <c r="O26" s="819">
        <f t="shared" si="6"/>
        <v>0</v>
      </c>
      <c r="P26" s="661">
        <f t="shared" si="7"/>
        <v>100</v>
      </c>
      <c r="Q26" s="818">
        <f t="shared" si="8"/>
        <v>1</v>
      </c>
      <c r="R26" s="826">
        <v>0.9</v>
      </c>
      <c r="S26" s="38"/>
    </row>
    <row r="27" spans="1:19" ht="60.75" customHeight="1">
      <c r="A27" s="284">
        <v>18</v>
      </c>
      <c r="B27" s="655" t="s">
        <v>54</v>
      </c>
      <c r="C27" s="656"/>
      <c r="D27" s="656"/>
      <c r="E27" s="657"/>
      <c r="F27" s="657"/>
      <c r="G27" s="658">
        <f t="shared" si="0"/>
        <v>0</v>
      </c>
      <c r="H27" s="659">
        <f t="shared" si="1"/>
        <v>0</v>
      </c>
      <c r="I27" s="660">
        <f t="shared" si="2"/>
        <v>744</v>
      </c>
      <c r="J27" s="661">
        <v>196.64</v>
      </c>
      <c r="K27" s="661">
        <v>2</v>
      </c>
      <c r="L27" s="660">
        <f t="shared" si="3"/>
        <v>0</v>
      </c>
      <c r="M27" s="661">
        <f t="shared" si="4"/>
        <v>393.28</v>
      </c>
      <c r="N27" s="662">
        <f t="shared" si="5"/>
        <v>292600.32000000001</v>
      </c>
      <c r="O27" s="819">
        <f t="shared" si="6"/>
        <v>0</v>
      </c>
      <c r="P27" s="661">
        <f t="shared" si="7"/>
        <v>100</v>
      </c>
      <c r="Q27" s="818">
        <f t="shared" si="8"/>
        <v>1</v>
      </c>
      <c r="R27" s="826">
        <v>0.9</v>
      </c>
      <c r="S27" s="38"/>
    </row>
    <row r="28" spans="1:19" ht="54.75" customHeight="1">
      <c r="A28" s="284">
        <v>19</v>
      </c>
      <c r="B28" s="655" t="s">
        <v>55</v>
      </c>
      <c r="C28" s="656"/>
      <c r="D28" s="656"/>
      <c r="E28" s="657"/>
      <c r="F28" s="657"/>
      <c r="G28" s="658">
        <f t="shared" si="0"/>
        <v>0</v>
      </c>
      <c r="H28" s="659">
        <f t="shared" si="1"/>
        <v>0</v>
      </c>
      <c r="I28" s="660">
        <f t="shared" si="2"/>
        <v>744</v>
      </c>
      <c r="J28" s="661">
        <v>261.77999999999997</v>
      </c>
      <c r="K28" s="661">
        <v>2</v>
      </c>
      <c r="L28" s="660">
        <f t="shared" si="3"/>
        <v>0</v>
      </c>
      <c r="M28" s="661">
        <f t="shared" si="4"/>
        <v>523.55999999999995</v>
      </c>
      <c r="N28" s="662">
        <f t="shared" si="5"/>
        <v>389528.63999999996</v>
      </c>
      <c r="O28" s="819">
        <f t="shared" si="6"/>
        <v>0</v>
      </c>
      <c r="P28" s="661">
        <f t="shared" si="7"/>
        <v>100</v>
      </c>
      <c r="Q28" s="818">
        <f t="shared" si="8"/>
        <v>1</v>
      </c>
      <c r="R28" s="826">
        <v>0.9</v>
      </c>
      <c r="S28" s="38"/>
    </row>
    <row r="29" spans="1:19" ht="42.75" customHeight="1">
      <c r="A29" s="284">
        <v>20</v>
      </c>
      <c r="B29" s="655" t="s">
        <v>56</v>
      </c>
      <c r="C29" s="656"/>
      <c r="D29" s="656"/>
      <c r="E29" s="656"/>
      <c r="F29" s="656"/>
      <c r="G29" s="658">
        <f t="shared" si="0"/>
        <v>0</v>
      </c>
      <c r="H29" s="659">
        <f t="shared" si="1"/>
        <v>0</v>
      </c>
      <c r="I29" s="660">
        <f t="shared" si="2"/>
        <v>744</v>
      </c>
      <c r="J29" s="661">
        <v>261.77999999999997</v>
      </c>
      <c r="K29" s="661">
        <v>2</v>
      </c>
      <c r="L29" s="660">
        <f t="shared" si="3"/>
        <v>0</v>
      </c>
      <c r="M29" s="661">
        <f t="shared" si="4"/>
        <v>523.55999999999995</v>
      </c>
      <c r="N29" s="662">
        <f t="shared" si="5"/>
        <v>389528.63999999996</v>
      </c>
      <c r="O29" s="819">
        <f t="shared" si="6"/>
        <v>0</v>
      </c>
      <c r="P29" s="661">
        <f t="shared" si="7"/>
        <v>100</v>
      </c>
      <c r="Q29" s="818">
        <f t="shared" si="8"/>
        <v>1</v>
      </c>
      <c r="R29" s="826">
        <v>0.9</v>
      </c>
      <c r="S29" s="38"/>
    </row>
    <row r="30" spans="1:19" ht="59.25" customHeight="1">
      <c r="A30" s="284">
        <v>21</v>
      </c>
      <c r="B30" s="655" t="s">
        <v>152</v>
      </c>
      <c r="C30" s="656"/>
      <c r="D30" s="656"/>
      <c r="E30" s="657"/>
      <c r="F30" s="657"/>
      <c r="G30" s="658">
        <f t="shared" si="0"/>
        <v>0</v>
      </c>
      <c r="H30" s="659">
        <f t="shared" si="1"/>
        <v>0</v>
      </c>
      <c r="I30" s="660">
        <f t="shared" si="2"/>
        <v>744</v>
      </c>
      <c r="J30" s="664">
        <v>57</v>
      </c>
      <c r="K30" s="661">
        <v>2</v>
      </c>
      <c r="L30" s="660">
        <f t="shared" si="3"/>
        <v>0</v>
      </c>
      <c r="M30" s="661">
        <f t="shared" si="4"/>
        <v>114</v>
      </c>
      <c r="N30" s="662">
        <f t="shared" si="5"/>
        <v>84816</v>
      </c>
      <c r="O30" s="819">
        <f t="shared" si="6"/>
        <v>0</v>
      </c>
      <c r="P30" s="661">
        <f t="shared" si="7"/>
        <v>100</v>
      </c>
      <c r="Q30" s="818">
        <f t="shared" si="8"/>
        <v>1</v>
      </c>
      <c r="R30" s="826">
        <v>0.9</v>
      </c>
      <c r="S30" s="38"/>
    </row>
    <row r="31" spans="1:19" ht="49.5" customHeight="1">
      <c r="A31" s="284">
        <v>22</v>
      </c>
      <c r="B31" s="655" t="s">
        <v>124</v>
      </c>
      <c r="C31" s="665"/>
      <c r="D31" s="665"/>
      <c r="E31" s="657"/>
      <c r="F31" s="657"/>
      <c r="G31" s="658">
        <f t="shared" si="0"/>
        <v>0</v>
      </c>
      <c r="H31" s="659">
        <f t="shared" si="1"/>
        <v>0</v>
      </c>
      <c r="I31" s="660">
        <f t="shared" si="2"/>
        <v>744</v>
      </c>
      <c r="J31" s="664">
        <v>110</v>
      </c>
      <c r="K31" s="661">
        <v>2</v>
      </c>
      <c r="L31" s="660">
        <f t="shared" si="3"/>
        <v>0</v>
      </c>
      <c r="M31" s="661">
        <f t="shared" si="4"/>
        <v>220</v>
      </c>
      <c r="N31" s="662">
        <f t="shared" si="5"/>
        <v>163680</v>
      </c>
      <c r="O31" s="819">
        <f t="shared" si="6"/>
        <v>0</v>
      </c>
      <c r="P31" s="661">
        <f t="shared" si="7"/>
        <v>100</v>
      </c>
      <c r="Q31" s="818">
        <f t="shared" si="8"/>
        <v>1</v>
      </c>
      <c r="R31" s="826">
        <v>0.9</v>
      </c>
      <c r="S31" s="38"/>
    </row>
    <row r="32" spans="1:19" ht="52.5" customHeight="1">
      <c r="A32" s="284">
        <v>23</v>
      </c>
      <c r="B32" s="655" t="s">
        <v>95</v>
      </c>
      <c r="C32" s="656"/>
      <c r="D32" s="656"/>
      <c r="E32" s="657"/>
      <c r="F32" s="657"/>
      <c r="G32" s="658">
        <f t="shared" si="0"/>
        <v>0</v>
      </c>
      <c r="H32" s="659">
        <f t="shared" si="1"/>
        <v>0</v>
      </c>
      <c r="I32" s="660">
        <f t="shared" si="2"/>
        <v>744</v>
      </c>
      <c r="J32" s="661">
        <v>13</v>
      </c>
      <c r="K32" s="661">
        <v>2</v>
      </c>
      <c r="L32" s="660">
        <f t="shared" si="3"/>
        <v>0</v>
      </c>
      <c r="M32" s="661">
        <f t="shared" si="4"/>
        <v>26</v>
      </c>
      <c r="N32" s="662">
        <f t="shared" si="5"/>
        <v>19344</v>
      </c>
      <c r="O32" s="819">
        <f t="shared" si="6"/>
        <v>0</v>
      </c>
      <c r="P32" s="661">
        <f t="shared" si="7"/>
        <v>100</v>
      </c>
      <c r="Q32" s="818">
        <f t="shared" si="8"/>
        <v>1</v>
      </c>
      <c r="R32" s="826">
        <v>0.9</v>
      </c>
      <c r="S32" s="38"/>
    </row>
    <row r="33" spans="1:19" ht="82.5" customHeight="1">
      <c r="A33" s="284">
        <v>24</v>
      </c>
      <c r="B33" s="655" t="s">
        <v>70</v>
      </c>
      <c r="C33" s="666"/>
      <c r="D33" s="666"/>
      <c r="E33" s="657"/>
      <c r="F33" s="657"/>
      <c r="G33" s="658">
        <f t="shared" si="0"/>
        <v>0</v>
      </c>
      <c r="H33" s="659">
        <f t="shared" si="1"/>
        <v>0</v>
      </c>
      <c r="I33" s="660">
        <f t="shared" si="2"/>
        <v>744</v>
      </c>
      <c r="J33" s="661">
        <v>13</v>
      </c>
      <c r="K33" s="661">
        <v>1</v>
      </c>
      <c r="L33" s="660">
        <f t="shared" si="3"/>
        <v>0</v>
      </c>
      <c r="M33" s="661">
        <f t="shared" si="4"/>
        <v>13</v>
      </c>
      <c r="N33" s="662">
        <f t="shared" si="5"/>
        <v>9672</v>
      </c>
      <c r="O33" s="819">
        <f t="shared" si="6"/>
        <v>0</v>
      </c>
      <c r="P33" s="661">
        <f t="shared" si="7"/>
        <v>100</v>
      </c>
      <c r="Q33" s="818">
        <f t="shared" si="8"/>
        <v>1</v>
      </c>
      <c r="R33" s="826">
        <v>0.9</v>
      </c>
      <c r="S33" s="38"/>
    </row>
    <row r="34" spans="1:19" ht="84" customHeight="1">
      <c r="A34" s="284">
        <v>25</v>
      </c>
      <c r="B34" s="655" t="s">
        <v>71</v>
      </c>
      <c r="C34" s="665"/>
      <c r="D34" s="665"/>
      <c r="E34" s="657"/>
      <c r="F34" s="657"/>
      <c r="G34" s="658">
        <f t="shared" si="0"/>
        <v>0</v>
      </c>
      <c r="H34" s="659">
        <f t="shared" si="1"/>
        <v>0</v>
      </c>
      <c r="I34" s="660">
        <f t="shared" si="2"/>
        <v>744</v>
      </c>
      <c r="J34" s="661">
        <v>13</v>
      </c>
      <c r="K34" s="661">
        <v>1</v>
      </c>
      <c r="L34" s="660">
        <f t="shared" si="3"/>
        <v>0</v>
      </c>
      <c r="M34" s="661">
        <f t="shared" si="4"/>
        <v>13</v>
      </c>
      <c r="N34" s="662">
        <f t="shared" si="5"/>
        <v>9672</v>
      </c>
      <c r="O34" s="819">
        <f t="shared" si="6"/>
        <v>0</v>
      </c>
      <c r="P34" s="661">
        <f t="shared" si="7"/>
        <v>100</v>
      </c>
      <c r="Q34" s="818">
        <f t="shared" si="8"/>
        <v>1</v>
      </c>
      <c r="R34" s="826">
        <v>0.9</v>
      </c>
      <c r="S34" s="38"/>
    </row>
    <row r="35" spans="1:19" ht="66.75" customHeight="1">
      <c r="A35" s="284">
        <v>26</v>
      </c>
      <c r="B35" s="655" t="s">
        <v>190</v>
      </c>
      <c r="C35" s="656"/>
      <c r="D35" s="656"/>
      <c r="E35" s="656"/>
      <c r="F35" s="656"/>
      <c r="G35" s="658">
        <f t="shared" si="0"/>
        <v>0</v>
      </c>
      <c r="H35" s="659">
        <f t="shared" si="1"/>
        <v>0</v>
      </c>
      <c r="I35" s="660">
        <f t="shared" si="2"/>
        <v>744</v>
      </c>
      <c r="J35" s="661">
        <v>58.149000000000001</v>
      </c>
      <c r="K35" s="661">
        <v>1</v>
      </c>
      <c r="L35" s="660">
        <f t="shared" si="3"/>
        <v>0</v>
      </c>
      <c r="M35" s="661">
        <f t="shared" si="4"/>
        <v>58.149000000000001</v>
      </c>
      <c r="N35" s="662">
        <f t="shared" si="5"/>
        <v>43262.856</v>
      </c>
      <c r="O35" s="819">
        <f t="shared" si="6"/>
        <v>0</v>
      </c>
      <c r="P35" s="661">
        <f t="shared" si="7"/>
        <v>100</v>
      </c>
      <c r="Q35" s="818">
        <f t="shared" si="8"/>
        <v>1</v>
      </c>
      <c r="R35" s="826">
        <v>0.9</v>
      </c>
      <c r="S35" s="38"/>
    </row>
    <row r="36" spans="1:19" ht="63" customHeight="1">
      <c r="A36" s="284">
        <v>27</v>
      </c>
      <c r="B36" s="655" t="s">
        <v>191</v>
      </c>
      <c r="C36" s="656"/>
      <c r="D36" s="656"/>
      <c r="E36" s="657"/>
      <c r="F36" s="657"/>
      <c r="G36" s="658">
        <f>C36+(D36/60)</f>
        <v>0</v>
      </c>
      <c r="H36" s="659">
        <f>E36+F36/60</f>
        <v>0</v>
      </c>
      <c r="I36" s="660">
        <f t="shared" si="2"/>
        <v>744</v>
      </c>
      <c r="J36" s="661">
        <v>58.149000000000001</v>
      </c>
      <c r="K36" s="661">
        <v>1</v>
      </c>
      <c r="L36" s="660">
        <f t="shared" si="3"/>
        <v>0</v>
      </c>
      <c r="M36" s="661">
        <f t="shared" si="4"/>
        <v>58.149000000000001</v>
      </c>
      <c r="N36" s="662">
        <f t="shared" si="5"/>
        <v>43262.856</v>
      </c>
      <c r="O36" s="819">
        <f t="shared" si="6"/>
        <v>0</v>
      </c>
      <c r="P36" s="661">
        <f t="shared" si="7"/>
        <v>100</v>
      </c>
      <c r="Q36" s="818">
        <f t="shared" si="8"/>
        <v>1</v>
      </c>
      <c r="R36" s="826">
        <v>0.9</v>
      </c>
      <c r="S36" s="38"/>
    </row>
    <row r="37" spans="1:19" ht="66.75" customHeight="1">
      <c r="A37" s="284">
        <v>28</v>
      </c>
      <c r="B37" s="655" t="s">
        <v>192</v>
      </c>
      <c r="C37" s="656"/>
      <c r="D37" s="656"/>
      <c r="E37" s="657"/>
      <c r="F37" s="657"/>
      <c r="G37" s="658">
        <f>C37+(D37/60)</f>
        <v>0</v>
      </c>
      <c r="H37" s="659">
        <f>E37+F37/60</f>
        <v>0</v>
      </c>
      <c r="I37" s="660">
        <f t="shared" si="2"/>
        <v>744</v>
      </c>
      <c r="J37" s="661">
        <v>31.334</v>
      </c>
      <c r="K37" s="661">
        <v>1</v>
      </c>
      <c r="L37" s="660">
        <f t="shared" si="3"/>
        <v>0</v>
      </c>
      <c r="M37" s="661">
        <f t="shared" si="4"/>
        <v>31.334</v>
      </c>
      <c r="N37" s="662">
        <f t="shared" si="5"/>
        <v>23312.495999999999</v>
      </c>
      <c r="O37" s="819">
        <f t="shared" si="6"/>
        <v>0</v>
      </c>
      <c r="P37" s="661">
        <f t="shared" si="7"/>
        <v>100</v>
      </c>
      <c r="Q37" s="818">
        <f t="shared" si="8"/>
        <v>1</v>
      </c>
      <c r="R37" s="826">
        <v>0.9</v>
      </c>
      <c r="S37" s="38"/>
    </row>
    <row r="38" spans="1:19" ht="57.75" customHeight="1">
      <c r="A38" s="284">
        <v>29</v>
      </c>
      <c r="B38" s="655" t="s">
        <v>195</v>
      </c>
      <c r="C38" s="656">
        <v>55</v>
      </c>
      <c r="D38" s="656">
        <v>30</v>
      </c>
      <c r="E38" s="657"/>
      <c r="F38" s="657"/>
      <c r="G38" s="658">
        <f>C38+(D38/60)</f>
        <v>55.5</v>
      </c>
      <c r="H38" s="659">
        <f>E38+F38/60</f>
        <v>0</v>
      </c>
      <c r="I38" s="660">
        <f t="shared" si="2"/>
        <v>744</v>
      </c>
      <c r="J38" s="661">
        <v>31.334</v>
      </c>
      <c r="K38" s="661">
        <v>1</v>
      </c>
      <c r="L38" s="660">
        <f t="shared" si="3"/>
        <v>1739.037</v>
      </c>
      <c r="M38" s="661">
        <f t="shared" si="4"/>
        <v>31.334</v>
      </c>
      <c r="N38" s="662">
        <f t="shared" si="5"/>
        <v>23312.495999999999</v>
      </c>
      <c r="O38" s="819">
        <f t="shared" si="6"/>
        <v>7.459677419354839E-2</v>
      </c>
      <c r="P38" s="661">
        <f t="shared" si="7"/>
        <v>92.540322580645167</v>
      </c>
      <c r="Q38" s="818">
        <f t="shared" si="8"/>
        <v>0.92540322580645162</v>
      </c>
      <c r="R38" s="826">
        <v>0.9</v>
      </c>
      <c r="S38" s="38"/>
    </row>
    <row r="39" spans="1:19" ht="57" customHeight="1">
      <c r="A39" s="284">
        <v>30</v>
      </c>
      <c r="B39" s="655" t="s">
        <v>188</v>
      </c>
      <c r="C39" s="656"/>
      <c r="D39" s="656"/>
      <c r="E39" s="657"/>
      <c r="F39" s="657"/>
      <c r="G39" s="658">
        <f t="shared" ref="G39:G102" si="9">C39+(D39/60)</f>
        <v>0</v>
      </c>
      <c r="H39" s="659">
        <f t="shared" ref="H39:H95" si="10">E39+F39/60</f>
        <v>0</v>
      </c>
      <c r="I39" s="660">
        <f t="shared" si="2"/>
        <v>744</v>
      </c>
      <c r="J39" s="661">
        <v>37</v>
      </c>
      <c r="K39" s="661">
        <v>1</v>
      </c>
      <c r="L39" s="660">
        <f t="shared" si="3"/>
        <v>0</v>
      </c>
      <c r="M39" s="661">
        <f t="shared" si="4"/>
        <v>37</v>
      </c>
      <c r="N39" s="662">
        <f t="shared" si="5"/>
        <v>27528</v>
      </c>
      <c r="O39" s="819">
        <f t="shared" si="6"/>
        <v>0</v>
      </c>
      <c r="P39" s="661">
        <f t="shared" si="7"/>
        <v>100</v>
      </c>
      <c r="Q39" s="818">
        <f t="shared" si="8"/>
        <v>1</v>
      </c>
      <c r="R39" s="826">
        <v>0.9</v>
      </c>
      <c r="S39" s="38"/>
    </row>
    <row r="40" spans="1:19" ht="72.75" customHeight="1">
      <c r="A40" s="284">
        <v>31</v>
      </c>
      <c r="B40" s="655" t="s">
        <v>189</v>
      </c>
      <c r="C40" s="656"/>
      <c r="D40" s="656"/>
      <c r="E40" s="657"/>
      <c r="F40" s="657"/>
      <c r="G40" s="658">
        <f t="shared" si="9"/>
        <v>0</v>
      </c>
      <c r="H40" s="659">
        <f t="shared" si="10"/>
        <v>0</v>
      </c>
      <c r="I40" s="660">
        <f t="shared" si="2"/>
        <v>744</v>
      </c>
      <c r="J40" s="661">
        <v>37</v>
      </c>
      <c r="K40" s="661">
        <v>1</v>
      </c>
      <c r="L40" s="660">
        <f t="shared" si="3"/>
        <v>0</v>
      </c>
      <c r="M40" s="661">
        <f t="shared" si="4"/>
        <v>37</v>
      </c>
      <c r="N40" s="662">
        <f t="shared" si="5"/>
        <v>27528</v>
      </c>
      <c r="O40" s="819">
        <f t="shared" si="6"/>
        <v>0</v>
      </c>
      <c r="P40" s="661">
        <f t="shared" si="7"/>
        <v>100</v>
      </c>
      <c r="Q40" s="818">
        <f t="shared" si="8"/>
        <v>1</v>
      </c>
      <c r="R40" s="826">
        <v>0.9</v>
      </c>
      <c r="S40" s="38"/>
    </row>
    <row r="41" spans="1:19" ht="72.75" customHeight="1">
      <c r="A41" s="284">
        <v>32</v>
      </c>
      <c r="B41" s="655" t="s">
        <v>13</v>
      </c>
      <c r="C41" s="656"/>
      <c r="D41" s="656"/>
      <c r="E41" s="657"/>
      <c r="F41" s="656"/>
      <c r="G41" s="658">
        <f t="shared" si="9"/>
        <v>0</v>
      </c>
      <c r="H41" s="659">
        <f t="shared" si="10"/>
        <v>0</v>
      </c>
      <c r="I41" s="660">
        <f t="shared" si="2"/>
        <v>744</v>
      </c>
      <c r="J41" s="661">
        <v>81</v>
      </c>
      <c r="K41" s="661">
        <v>1</v>
      </c>
      <c r="L41" s="660">
        <f t="shared" si="3"/>
        <v>0</v>
      </c>
      <c r="M41" s="661">
        <f t="shared" si="4"/>
        <v>81</v>
      </c>
      <c r="N41" s="662">
        <f t="shared" si="5"/>
        <v>60264</v>
      </c>
      <c r="O41" s="819">
        <f t="shared" si="6"/>
        <v>0</v>
      </c>
      <c r="P41" s="661">
        <f t="shared" si="7"/>
        <v>100</v>
      </c>
      <c r="Q41" s="818">
        <f t="shared" si="8"/>
        <v>1</v>
      </c>
      <c r="R41" s="826">
        <v>0.9</v>
      </c>
      <c r="S41" s="38"/>
    </row>
    <row r="42" spans="1:19" ht="63" customHeight="1">
      <c r="A42" s="284">
        <v>33</v>
      </c>
      <c r="B42" s="655" t="s">
        <v>48</v>
      </c>
      <c r="C42" s="656"/>
      <c r="D42" s="656"/>
      <c r="E42" s="657"/>
      <c r="F42" s="657"/>
      <c r="G42" s="658">
        <f t="shared" si="9"/>
        <v>0</v>
      </c>
      <c r="H42" s="659">
        <f t="shared" si="10"/>
        <v>0</v>
      </c>
      <c r="I42" s="660">
        <f t="shared" si="2"/>
        <v>744</v>
      </c>
      <c r="J42" s="661">
        <v>81</v>
      </c>
      <c r="K42" s="661">
        <v>1</v>
      </c>
      <c r="L42" s="660">
        <f t="shared" si="3"/>
        <v>0</v>
      </c>
      <c r="M42" s="661">
        <f t="shared" si="4"/>
        <v>81</v>
      </c>
      <c r="N42" s="662">
        <f t="shared" si="5"/>
        <v>60264</v>
      </c>
      <c r="O42" s="819">
        <f t="shared" si="6"/>
        <v>0</v>
      </c>
      <c r="P42" s="661">
        <f t="shared" si="7"/>
        <v>100</v>
      </c>
      <c r="Q42" s="818">
        <f t="shared" si="8"/>
        <v>1</v>
      </c>
      <c r="R42" s="826">
        <v>0.9</v>
      </c>
      <c r="S42" s="38"/>
    </row>
    <row r="43" spans="1:19" ht="68.25" customHeight="1">
      <c r="A43" s="284">
        <v>34</v>
      </c>
      <c r="B43" s="655" t="s">
        <v>43</v>
      </c>
      <c r="C43" s="656">
        <v>8</v>
      </c>
      <c r="D43" s="656">
        <v>36</v>
      </c>
      <c r="E43" s="657">
        <v>14</v>
      </c>
      <c r="F43" s="657">
        <v>0</v>
      </c>
      <c r="G43" s="658">
        <f t="shared" si="9"/>
        <v>8.6</v>
      </c>
      <c r="H43" s="659">
        <f t="shared" si="10"/>
        <v>14</v>
      </c>
      <c r="I43" s="660">
        <f t="shared" si="2"/>
        <v>730</v>
      </c>
      <c r="J43" s="661">
        <v>74</v>
      </c>
      <c r="K43" s="661">
        <v>1</v>
      </c>
      <c r="L43" s="660">
        <f t="shared" si="3"/>
        <v>636.4</v>
      </c>
      <c r="M43" s="661">
        <f t="shared" si="4"/>
        <v>74</v>
      </c>
      <c r="N43" s="662">
        <f t="shared" si="5"/>
        <v>54020</v>
      </c>
      <c r="O43" s="819">
        <f t="shared" si="6"/>
        <v>1.1780821917808219E-2</v>
      </c>
      <c r="P43" s="661">
        <f t="shared" si="7"/>
        <v>98.821917808219183</v>
      </c>
      <c r="Q43" s="818">
        <f t="shared" si="8"/>
        <v>0.98821917808219173</v>
      </c>
      <c r="R43" s="826">
        <v>0.9</v>
      </c>
      <c r="S43" s="38"/>
    </row>
    <row r="44" spans="1:19" ht="64.5" customHeight="1">
      <c r="A44" s="284">
        <v>35</v>
      </c>
      <c r="B44" s="655" t="s">
        <v>14</v>
      </c>
      <c r="C44" s="656"/>
      <c r="D44" s="656"/>
      <c r="E44" s="657">
        <v>1</v>
      </c>
      <c r="F44" s="657">
        <v>32</v>
      </c>
      <c r="G44" s="658">
        <f t="shared" si="9"/>
        <v>0</v>
      </c>
      <c r="H44" s="659">
        <f t="shared" si="10"/>
        <v>1.5333333333333332</v>
      </c>
      <c r="I44" s="660">
        <f t="shared" si="2"/>
        <v>742.4666666666667</v>
      </c>
      <c r="J44" s="661">
        <v>74</v>
      </c>
      <c r="K44" s="661">
        <v>1</v>
      </c>
      <c r="L44" s="660">
        <f t="shared" si="3"/>
        <v>0</v>
      </c>
      <c r="M44" s="661">
        <f t="shared" si="4"/>
        <v>74</v>
      </c>
      <c r="N44" s="662">
        <f t="shared" si="5"/>
        <v>54942.533333333333</v>
      </c>
      <c r="O44" s="819">
        <f t="shared" si="6"/>
        <v>0</v>
      </c>
      <c r="P44" s="661">
        <f t="shared" si="7"/>
        <v>100</v>
      </c>
      <c r="Q44" s="818">
        <f t="shared" si="8"/>
        <v>1</v>
      </c>
      <c r="R44" s="826">
        <v>0.9</v>
      </c>
      <c r="S44" s="38"/>
    </row>
    <row r="45" spans="1:19" ht="60.75" customHeight="1">
      <c r="A45" s="284">
        <v>36</v>
      </c>
      <c r="B45" s="655" t="s">
        <v>15</v>
      </c>
      <c r="C45" s="656"/>
      <c r="D45" s="656"/>
      <c r="E45" s="657"/>
      <c r="F45" s="657"/>
      <c r="G45" s="658">
        <f t="shared" si="9"/>
        <v>0</v>
      </c>
      <c r="H45" s="659">
        <f t="shared" si="10"/>
        <v>0</v>
      </c>
      <c r="I45" s="660">
        <f t="shared" si="2"/>
        <v>744</v>
      </c>
      <c r="J45" s="661">
        <v>43</v>
      </c>
      <c r="K45" s="661">
        <v>1</v>
      </c>
      <c r="L45" s="660">
        <f t="shared" si="3"/>
        <v>0</v>
      </c>
      <c r="M45" s="661">
        <f t="shared" si="4"/>
        <v>43</v>
      </c>
      <c r="N45" s="662">
        <f t="shared" si="5"/>
        <v>31992</v>
      </c>
      <c r="O45" s="819">
        <f t="shared" si="6"/>
        <v>0</v>
      </c>
      <c r="P45" s="661">
        <f t="shared" si="7"/>
        <v>100</v>
      </c>
      <c r="Q45" s="818">
        <f t="shared" si="8"/>
        <v>1</v>
      </c>
      <c r="R45" s="826">
        <v>0.9</v>
      </c>
      <c r="S45" s="38"/>
    </row>
    <row r="46" spans="1:19" s="137" customFormat="1" ht="62.25" customHeight="1">
      <c r="A46" s="284">
        <v>37</v>
      </c>
      <c r="B46" s="655" t="s">
        <v>44</v>
      </c>
      <c r="C46" s="656"/>
      <c r="D46" s="656"/>
      <c r="E46" s="657"/>
      <c r="F46" s="657"/>
      <c r="G46" s="658">
        <f t="shared" si="9"/>
        <v>0</v>
      </c>
      <c r="H46" s="659">
        <f t="shared" si="10"/>
        <v>0</v>
      </c>
      <c r="I46" s="660">
        <f t="shared" si="2"/>
        <v>744</v>
      </c>
      <c r="J46" s="661">
        <v>43</v>
      </c>
      <c r="K46" s="661">
        <v>1</v>
      </c>
      <c r="L46" s="660">
        <f t="shared" si="3"/>
        <v>0</v>
      </c>
      <c r="M46" s="661">
        <f t="shared" si="4"/>
        <v>43</v>
      </c>
      <c r="N46" s="662">
        <f t="shared" si="5"/>
        <v>31992</v>
      </c>
      <c r="O46" s="819">
        <f t="shared" si="6"/>
        <v>0</v>
      </c>
      <c r="P46" s="661">
        <f t="shared" si="7"/>
        <v>100</v>
      </c>
      <c r="Q46" s="818">
        <f t="shared" si="8"/>
        <v>1</v>
      </c>
      <c r="R46" s="826">
        <v>0.9</v>
      </c>
      <c r="S46" s="38"/>
    </row>
    <row r="47" spans="1:19" ht="70.5" customHeight="1">
      <c r="A47" s="284">
        <v>38</v>
      </c>
      <c r="B47" s="655" t="s">
        <v>45</v>
      </c>
      <c r="C47" s="656"/>
      <c r="D47" s="656"/>
      <c r="E47" s="657"/>
      <c r="F47" s="657"/>
      <c r="G47" s="658">
        <f t="shared" si="9"/>
        <v>0</v>
      </c>
      <c r="H47" s="659">
        <f t="shared" si="10"/>
        <v>0</v>
      </c>
      <c r="I47" s="660">
        <f t="shared" si="2"/>
        <v>744</v>
      </c>
      <c r="J47" s="661">
        <v>117</v>
      </c>
      <c r="K47" s="661">
        <v>1</v>
      </c>
      <c r="L47" s="660">
        <f t="shared" si="3"/>
        <v>0</v>
      </c>
      <c r="M47" s="661">
        <f t="shared" si="4"/>
        <v>117</v>
      </c>
      <c r="N47" s="662">
        <f t="shared" si="5"/>
        <v>87048</v>
      </c>
      <c r="O47" s="819">
        <f t="shared" si="6"/>
        <v>0</v>
      </c>
      <c r="P47" s="661">
        <f t="shared" si="7"/>
        <v>100</v>
      </c>
      <c r="Q47" s="818">
        <f t="shared" si="8"/>
        <v>1</v>
      </c>
      <c r="R47" s="826">
        <v>0.9</v>
      </c>
      <c r="S47" s="38"/>
    </row>
    <row r="48" spans="1:19" ht="76.5" customHeight="1">
      <c r="A48" s="284">
        <v>39</v>
      </c>
      <c r="B48" s="655" t="s">
        <v>46</v>
      </c>
      <c r="C48" s="656"/>
      <c r="D48" s="656"/>
      <c r="E48" s="657"/>
      <c r="F48" s="657"/>
      <c r="G48" s="658">
        <f t="shared" si="9"/>
        <v>0</v>
      </c>
      <c r="H48" s="659">
        <f t="shared" si="10"/>
        <v>0</v>
      </c>
      <c r="I48" s="660">
        <f t="shared" si="2"/>
        <v>744</v>
      </c>
      <c r="J48" s="661">
        <v>117</v>
      </c>
      <c r="K48" s="661">
        <v>1</v>
      </c>
      <c r="L48" s="660">
        <f t="shared" si="3"/>
        <v>0</v>
      </c>
      <c r="M48" s="661">
        <f t="shared" si="4"/>
        <v>117</v>
      </c>
      <c r="N48" s="662">
        <f t="shared" si="5"/>
        <v>87048</v>
      </c>
      <c r="O48" s="819">
        <f t="shared" si="6"/>
        <v>0</v>
      </c>
      <c r="P48" s="661">
        <f t="shared" si="7"/>
        <v>100</v>
      </c>
      <c r="Q48" s="818">
        <f t="shared" si="8"/>
        <v>1</v>
      </c>
      <c r="R48" s="826">
        <v>0.9</v>
      </c>
      <c r="S48" s="38"/>
    </row>
    <row r="49" spans="1:21" ht="61.5" customHeight="1">
      <c r="A49" s="284">
        <v>40</v>
      </c>
      <c r="B49" s="655" t="s">
        <v>41</v>
      </c>
      <c r="C49" s="656"/>
      <c r="D49" s="656"/>
      <c r="E49" s="657"/>
      <c r="F49" s="657"/>
      <c r="G49" s="658">
        <f t="shared" si="9"/>
        <v>0</v>
      </c>
      <c r="H49" s="659">
        <f t="shared" si="10"/>
        <v>0</v>
      </c>
      <c r="I49" s="660">
        <f t="shared" si="2"/>
        <v>744</v>
      </c>
      <c r="J49" s="661">
        <v>267</v>
      </c>
      <c r="K49" s="661">
        <v>2</v>
      </c>
      <c r="L49" s="660">
        <f t="shared" si="3"/>
        <v>0</v>
      </c>
      <c r="M49" s="661">
        <f t="shared" si="4"/>
        <v>534</v>
      </c>
      <c r="N49" s="662">
        <f t="shared" si="5"/>
        <v>397296</v>
      </c>
      <c r="O49" s="819">
        <f t="shared" si="6"/>
        <v>0</v>
      </c>
      <c r="P49" s="661">
        <f t="shared" si="7"/>
        <v>100</v>
      </c>
      <c r="Q49" s="818">
        <f t="shared" si="8"/>
        <v>1</v>
      </c>
      <c r="R49" s="826">
        <v>0.9</v>
      </c>
      <c r="S49" s="38"/>
    </row>
    <row r="50" spans="1:21" ht="80.25" customHeight="1">
      <c r="A50" s="284">
        <v>41</v>
      </c>
      <c r="B50" s="655" t="s">
        <v>47</v>
      </c>
      <c r="C50" s="656"/>
      <c r="D50" s="656"/>
      <c r="E50" s="657"/>
      <c r="F50" s="657"/>
      <c r="G50" s="658">
        <f t="shared" si="9"/>
        <v>0</v>
      </c>
      <c r="H50" s="659">
        <f t="shared" si="10"/>
        <v>0</v>
      </c>
      <c r="I50" s="660">
        <f t="shared" si="2"/>
        <v>744</v>
      </c>
      <c r="J50" s="661">
        <v>267</v>
      </c>
      <c r="K50" s="661">
        <v>2</v>
      </c>
      <c r="L50" s="660">
        <f t="shared" si="3"/>
        <v>0</v>
      </c>
      <c r="M50" s="661">
        <f t="shared" si="4"/>
        <v>534</v>
      </c>
      <c r="N50" s="662">
        <f t="shared" si="5"/>
        <v>397296</v>
      </c>
      <c r="O50" s="819">
        <f t="shared" si="6"/>
        <v>0</v>
      </c>
      <c r="P50" s="661">
        <f t="shared" si="7"/>
        <v>100</v>
      </c>
      <c r="Q50" s="818">
        <f t="shared" si="8"/>
        <v>1</v>
      </c>
      <c r="R50" s="826">
        <v>0.9</v>
      </c>
      <c r="S50" s="38"/>
    </row>
    <row r="51" spans="1:21" ht="66" customHeight="1">
      <c r="A51" s="284">
        <v>42</v>
      </c>
      <c r="B51" s="655" t="s">
        <v>59</v>
      </c>
      <c r="C51" s="656">
        <v>0</v>
      </c>
      <c r="D51" s="656">
        <v>14</v>
      </c>
      <c r="E51" s="657">
        <v>0</v>
      </c>
      <c r="F51" s="657">
        <v>18</v>
      </c>
      <c r="G51" s="658">
        <f t="shared" si="9"/>
        <v>0.23333333333333334</v>
      </c>
      <c r="H51" s="659">
        <f t="shared" si="10"/>
        <v>0.3</v>
      </c>
      <c r="I51" s="660">
        <f t="shared" si="2"/>
        <v>743.7</v>
      </c>
      <c r="J51" s="667">
        <v>258.31</v>
      </c>
      <c r="K51" s="661">
        <v>2</v>
      </c>
      <c r="L51" s="660">
        <f t="shared" si="3"/>
        <v>120.54466666666667</v>
      </c>
      <c r="M51" s="661">
        <f t="shared" si="4"/>
        <v>516.62</v>
      </c>
      <c r="N51" s="662">
        <f t="shared" si="5"/>
        <v>384210.29400000005</v>
      </c>
      <c r="O51" s="819">
        <f t="shared" si="6"/>
        <v>3.1374658240329877E-4</v>
      </c>
      <c r="P51" s="661">
        <f t="shared" si="7"/>
        <v>99.968625341759676</v>
      </c>
      <c r="Q51" s="818">
        <f t="shared" si="8"/>
        <v>0.99968625341759665</v>
      </c>
      <c r="R51" s="826">
        <v>0.9</v>
      </c>
      <c r="S51" s="38"/>
    </row>
    <row r="52" spans="1:21" s="669" customFormat="1" ht="70.5" customHeight="1">
      <c r="A52" s="284">
        <v>43</v>
      </c>
      <c r="B52" s="655" t="s">
        <v>224</v>
      </c>
      <c r="C52" s="668"/>
      <c r="D52" s="668"/>
      <c r="E52" s="657"/>
      <c r="F52" s="657"/>
      <c r="G52" s="658">
        <f t="shared" si="9"/>
        <v>0</v>
      </c>
      <c r="H52" s="659">
        <f t="shared" si="10"/>
        <v>0</v>
      </c>
      <c r="I52" s="660">
        <f t="shared" si="2"/>
        <v>744</v>
      </c>
      <c r="J52" s="667">
        <v>100.32</v>
      </c>
      <c r="K52" s="661">
        <v>2</v>
      </c>
      <c r="L52" s="660">
        <f t="shared" si="3"/>
        <v>0</v>
      </c>
      <c r="M52" s="661">
        <f t="shared" si="4"/>
        <v>200.64</v>
      </c>
      <c r="N52" s="662">
        <f t="shared" si="5"/>
        <v>149276.16</v>
      </c>
      <c r="O52" s="819">
        <f t="shared" si="6"/>
        <v>0</v>
      </c>
      <c r="P52" s="661">
        <f t="shared" si="7"/>
        <v>100</v>
      </c>
      <c r="Q52" s="818">
        <f t="shared" si="8"/>
        <v>1</v>
      </c>
      <c r="R52" s="826">
        <v>0.9</v>
      </c>
      <c r="S52" s="38"/>
      <c r="T52" s="31"/>
      <c r="U52" s="31"/>
    </row>
    <row r="53" spans="1:21" s="669" customFormat="1" ht="70.5" customHeight="1">
      <c r="A53" s="284">
        <v>44</v>
      </c>
      <c r="B53" s="655" t="s">
        <v>225</v>
      </c>
      <c r="C53" s="668">
        <v>0</v>
      </c>
      <c r="D53" s="668">
        <v>7</v>
      </c>
      <c r="E53" s="657"/>
      <c r="F53" s="657"/>
      <c r="G53" s="658">
        <f>C53+(D53/60)</f>
        <v>0.11666666666666667</v>
      </c>
      <c r="H53" s="659">
        <f>E53+F53/60</f>
        <v>0</v>
      </c>
      <c r="I53" s="660">
        <f t="shared" si="2"/>
        <v>744</v>
      </c>
      <c r="J53" s="667">
        <v>161.11000000000001</v>
      </c>
      <c r="K53" s="661">
        <v>2</v>
      </c>
      <c r="L53" s="660">
        <f>G53*J53*K53</f>
        <v>37.592333333333336</v>
      </c>
      <c r="M53" s="661">
        <f>J53*K53</f>
        <v>322.22000000000003</v>
      </c>
      <c r="N53" s="662">
        <f>I53*M53</f>
        <v>239731.68000000002</v>
      </c>
      <c r="O53" s="819">
        <f t="shared" si="6"/>
        <v>1.5681003584229391E-4</v>
      </c>
      <c r="P53" s="661">
        <f t="shared" si="7"/>
        <v>99.984318996415766</v>
      </c>
      <c r="Q53" s="818">
        <f t="shared" si="8"/>
        <v>0.99984318996415766</v>
      </c>
      <c r="R53" s="826">
        <v>0.9</v>
      </c>
      <c r="S53" s="38"/>
      <c r="T53" s="31"/>
      <c r="U53" s="31"/>
    </row>
    <row r="54" spans="1:21" ht="64.5" customHeight="1">
      <c r="A54" s="284">
        <v>45</v>
      </c>
      <c r="B54" s="655" t="s">
        <v>39</v>
      </c>
      <c r="C54" s="656"/>
      <c r="D54" s="656"/>
      <c r="E54" s="657"/>
      <c r="F54" s="657"/>
      <c r="G54" s="658">
        <f t="shared" si="9"/>
        <v>0</v>
      </c>
      <c r="H54" s="659">
        <f t="shared" si="10"/>
        <v>0</v>
      </c>
      <c r="I54" s="660">
        <f t="shared" si="2"/>
        <v>744</v>
      </c>
      <c r="J54" s="661">
        <v>276</v>
      </c>
      <c r="K54" s="661">
        <v>2</v>
      </c>
      <c r="L54" s="660">
        <f t="shared" si="3"/>
        <v>0</v>
      </c>
      <c r="M54" s="661">
        <f t="shared" si="4"/>
        <v>552</v>
      </c>
      <c r="N54" s="662">
        <f t="shared" si="5"/>
        <v>410688</v>
      </c>
      <c r="O54" s="819">
        <f t="shared" si="6"/>
        <v>0</v>
      </c>
      <c r="P54" s="661">
        <f t="shared" si="7"/>
        <v>100</v>
      </c>
      <c r="Q54" s="818">
        <f t="shared" si="8"/>
        <v>1</v>
      </c>
      <c r="R54" s="826">
        <v>0.9</v>
      </c>
      <c r="S54" s="38"/>
    </row>
    <row r="55" spans="1:21" ht="72" customHeight="1">
      <c r="A55" s="284">
        <v>46</v>
      </c>
      <c r="B55" s="655" t="s">
        <v>40</v>
      </c>
      <c r="C55" s="656"/>
      <c r="D55" s="656"/>
      <c r="E55" s="657"/>
      <c r="F55" s="657"/>
      <c r="G55" s="658">
        <f t="shared" si="9"/>
        <v>0</v>
      </c>
      <c r="H55" s="659">
        <f t="shared" si="10"/>
        <v>0</v>
      </c>
      <c r="I55" s="660">
        <f t="shared" si="2"/>
        <v>744</v>
      </c>
      <c r="J55" s="661">
        <v>276</v>
      </c>
      <c r="K55" s="661">
        <v>2</v>
      </c>
      <c r="L55" s="660">
        <f t="shared" si="3"/>
        <v>0</v>
      </c>
      <c r="M55" s="661">
        <f t="shared" si="4"/>
        <v>552</v>
      </c>
      <c r="N55" s="662">
        <f t="shared" si="5"/>
        <v>410688</v>
      </c>
      <c r="O55" s="819">
        <f t="shared" si="6"/>
        <v>0</v>
      </c>
      <c r="P55" s="661">
        <f t="shared" si="7"/>
        <v>100</v>
      </c>
      <c r="Q55" s="818">
        <f t="shared" si="8"/>
        <v>1</v>
      </c>
      <c r="R55" s="826">
        <v>0.9</v>
      </c>
      <c r="S55" s="38"/>
    </row>
    <row r="56" spans="1:21" ht="57.75" customHeight="1">
      <c r="A56" s="284">
        <v>47</v>
      </c>
      <c r="B56" s="655" t="s">
        <v>63</v>
      </c>
      <c r="C56" s="656"/>
      <c r="D56" s="656"/>
      <c r="E56" s="657"/>
      <c r="F56" s="657"/>
      <c r="G56" s="658">
        <f t="shared" si="9"/>
        <v>0</v>
      </c>
      <c r="H56" s="659">
        <f t="shared" si="10"/>
        <v>0</v>
      </c>
      <c r="I56" s="660">
        <f t="shared" si="2"/>
        <v>744</v>
      </c>
      <c r="J56" s="661">
        <v>0.74199999999999999</v>
      </c>
      <c r="K56" s="661">
        <v>2</v>
      </c>
      <c r="L56" s="660">
        <f t="shared" si="3"/>
        <v>0</v>
      </c>
      <c r="M56" s="661">
        <f t="shared" si="4"/>
        <v>1.484</v>
      </c>
      <c r="N56" s="662">
        <f t="shared" si="5"/>
        <v>1104.096</v>
      </c>
      <c r="O56" s="819">
        <f t="shared" si="6"/>
        <v>0</v>
      </c>
      <c r="P56" s="661">
        <f t="shared" si="7"/>
        <v>100</v>
      </c>
      <c r="Q56" s="818">
        <f t="shared" si="8"/>
        <v>1</v>
      </c>
      <c r="R56" s="826">
        <v>0.9</v>
      </c>
      <c r="S56" s="38"/>
    </row>
    <row r="57" spans="1:21" ht="42" customHeight="1">
      <c r="A57" s="284">
        <v>48</v>
      </c>
      <c r="B57" s="655" t="s">
        <v>64</v>
      </c>
      <c r="C57" s="656"/>
      <c r="D57" s="656"/>
      <c r="E57" s="657"/>
      <c r="F57" s="657"/>
      <c r="G57" s="658">
        <f t="shared" si="9"/>
        <v>0</v>
      </c>
      <c r="H57" s="659">
        <f t="shared" si="10"/>
        <v>0</v>
      </c>
      <c r="I57" s="660">
        <f t="shared" si="2"/>
        <v>744</v>
      </c>
      <c r="J57" s="661">
        <v>0.74199999999999999</v>
      </c>
      <c r="K57" s="661">
        <v>2</v>
      </c>
      <c r="L57" s="660">
        <f t="shared" si="3"/>
        <v>0</v>
      </c>
      <c r="M57" s="661">
        <f t="shared" si="4"/>
        <v>1.484</v>
      </c>
      <c r="N57" s="662">
        <f t="shared" si="5"/>
        <v>1104.096</v>
      </c>
      <c r="O57" s="819">
        <f t="shared" si="6"/>
        <v>0</v>
      </c>
      <c r="P57" s="661">
        <f t="shared" si="7"/>
        <v>100</v>
      </c>
      <c r="Q57" s="818">
        <f t="shared" si="8"/>
        <v>1</v>
      </c>
      <c r="R57" s="826">
        <v>0.9</v>
      </c>
      <c r="S57" s="38"/>
    </row>
    <row r="58" spans="1:21" ht="40.5" customHeight="1">
      <c r="A58" s="284">
        <v>49</v>
      </c>
      <c r="B58" s="670" t="s">
        <v>217</v>
      </c>
      <c r="C58" s="665"/>
      <c r="D58" s="665"/>
      <c r="E58" s="657"/>
      <c r="F58" s="657"/>
      <c r="G58" s="658">
        <f t="shared" si="9"/>
        <v>0</v>
      </c>
      <c r="H58" s="659">
        <f t="shared" si="10"/>
        <v>0</v>
      </c>
      <c r="I58" s="660">
        <f t="shared" si="2"/>
        <v>744</v>
      </c>
      <c r="J58" s="661">
        <v>234.93100000000001</v>
      </c>
      <c r="K58" s="671">
        <v>4</v>
      </c>
      <c r="L58" s="660">
        <f t="shared" si="3"/>
        <v>0</v>
      </c>
      <c r="M58" s="661">
        <f t="shared" si="4"/>
        <v>939.72400000000005</v>
      </c>
      <c r="N58" s="662">
        <f t="shared" si="5"/>
        <v>699154.65600000008</v>
      </c>
      <c r="O58" s="819">
        <f t="shared" si="6"/>
        <v>0</v>
      </c>
      <c r="P58" s="661">
        <f t="shared" si="7"/>
        <v>100</v>
      </c>
      <c r="Q58" s="818">
        <f t="shared" si="8"/>
        <v>1</v>
      </c>
      <c r="R58" s="826">
        <v>0.9</v>
      </c>
      <c r="S58" s="672" t="s">
        <v>599</v>
      </c>
    </row>
    <row r="59" spans="1:21" ht="39" customHeight="1">
      <c r="A59" s="284">
        <v>50</v>
      </c>
      <c r="B59" s="655" t="s">
        <v>67</v>
      </c>
      <c r="C59" s="668"/>
      <c r="D59" s="668"/>
      <c r="E59" s="657">
        <v>0</v>
      </c>
      <c r="F59" s="657">
        <v>6</v>
      </c>
      <c r="G59" s="658">
        <f t="shared" si="9"/>
        <v>0</v>
      </c>
      <c r="H59" s="659">
        <f t="shared" si="10"/>
        <v>0.1</v>
      </c>
      <c r="I59" s="660">
        <f t="shared" si="2"/>
        <v>743.9</v>
      </c>
      <c r="J59" s="667">
        <v>272.58600000000001</v>
      </c>
      <c r="K59" s="661">
        <v>2</v>
      </c>
      <c r="L59" s="660">
        <f t="shared" si="3"/>
        <v>0</v>
      </c>
      <c r="M59" s="661">
        <f t="shared" si="4"/>
        <v>545.17200000000003</v>
      </c>
      <c r="N59" s="662">
        <f t="shared" si="5"/>
        <v>405553.45079999999</v>
      </c>
      <c r="O59" s="819">
        <f t="shared" si="6"/>
        <v>0</v>
      </c>
      <c r="P59" s="661">
        <f t="shared" si="7"/>
        <v>100</v>
      </c>
      <c r="Q59" s="818">
        <f t="shared" si="8"/>
        <v>1</v>
      </c>
      <c r="R59" s="826">
        <v>0.9</v>
      </c>
      <c r="S59" s="38"/>
    </row>
    <row r="60" spans="1:21" ht="59.25" customHeight="1">
      <c r="A60" s="284">
        <v>51</v>
      </c>
      <c r="B60" s="655" t="s">
        <v>69</v>
      </c>
      <c r="C60" s="656">
        <v>0</v>
      </c>
      <c r="D60" s="656">
        <v>5</v>
      </c>
      <c r="E60" s="657">
        <v>0</v>
      </c>
      <c r="F60" s="657">
        <v>4</v>
      </c>
      <c r="G60" s="658">
        <f t="shared" si="9"/>
        <v>8.3333333333333329E-2</v>
      </c>
      <c r="H60" s="659">
        <f t="shared" si="10"/>
        <v>6.6666666666666666E-2</v>
      </c>
      <c r="I60" s="660">
        <f t="shared" si="2"/>
        <v>743.93333333333328</v>
      </c>
      <c r="J60" s="667">
        <v>272.58600000000001</v>
      </c>
      <c r="K60" s="661">
        <v>2</v>
      </c>
      <c r="L60" s="660">
        <f t="shared" si="3"/>
        <v>45.430999999999997</v>
      </c>
      <c r="M60" s="661">
        <f t="shared" si="4"/>
        <v>545.17200000000003</v>
      </c>
      <c r="N60" s="662">
        <f t="shared" si="5"/>
        <v>405571.62319999997</v>
      </c>
      <c r="O60" s="819">
        <f t="shared" si="6"/>
        <v>1.1201720584281746E-4</v>
      </c>
      <c r="P60" s="661">
        <f t="shared" si="7"/>
        <v>99.988798279415718</v>
      </c>
      <c r="Q60" s="818">
        <f t="shared" si="8"/>
        <v>0.99988798279415714</v>
      </c>
      <c r="R60" s="826">
        <v>0.9</v>
      </c>
      <c r="S60" s="38"/>
    </row>
    <row r="61" spans="1:21" ht="42" customHeight="1">
      <c r="A61" s="284">
        <v>52</v>
      </c>
      <c r="B61" s="655" t="s">
        <v>161</v>
      </c>
      <c r="C61" s="656"/>
      <c r="D61" s="656"/>
      <c r="E61" s="657"/>
      <c r="F61" s="657"/>
      <c r="G61" s="658">
        <f t="shared" si="9"/>
        <v>0</v>
      </c>
      <c r="H61" s="659">
        <f t="shared" si="10"/>
        <v>0</v>
      </c>
      <c r="I61" s="660">
        <f t="shared" si="2"/>
        <v>744</v>
      </c>
      <c r="J61" s="667">
        <v>199.93600000000001</v>
      </c>
      <c r="K61" s="661">
        <v>2</v>
      </c>
      <c r="L61" s="660">
        <f t="shared" si="3"/>
        <v>0</v>
      </c>
      <c r="M61" s="661">
        <f t="shared" si="4"/>
        <v>399.87200000000001</v>
      </c>
      <c r="N61" s="662">
        <f t="shared" si="5"/>
        <v>297504.76799999998</v>
      </c>
      <c r="O61" s="819">
        <f t="shared" si="6"/>
        <v>0</v>
      </c>
      <c r="P61" s="661">
        <f t="shared" si="7"/>
        <v>100</v>
      </c>
      <c r="Q61" s="818">
        <f t="shared" si="8"/>
        <v>1</v>
      </c>
      <c r="R61" s="826">
        <v>0.9</v>
      </c>
      <c r="S61" s="38"/>
    </row>
    <row r="62" spans="1:21" ht="44.25" customHeight="1">
      <c r="A62" s="284">
        <v>53</v>
      </c>
      <c r="B62" s="655" t="s">
        <v>162</v>
      </c>
      <c r="C62" s="656"/>
      <c r="D62" s="656"/>
      <c r="E62" s="657"/>
      <c r="F62" s="657"/>
      <c r="G62" s="658">
        <f t="shared" si="9"/>
        <v>0</v>
      </c>
      <c r="H62" s="659">
        <f t="shared" si="10"/>
        <v>0</v>
      </c>
      <c r="I62" s="660">
        <f t="shared" si="2"/>
        <v>744</v>
      </c>
      <c r="J62" s="667">
        <v>199.93600000000001</v>
      </c>
      <c r="K62" s="661">
        <v>2</v>
      </c>
      <c r="L62" s="660">
        <f t="shared" si="3"/>
        <v>0</v>
      </c>
      <c r="M62" s="661">
        <f t="shared" si="4"/>
        <v>399.87200000000001</v>
      </c>
      <c r="N62" s="662">
        <f t="shared" si="5"/>
        <v>297504.76799999998</v>
      </c>
      <c r="O62" s="819">
        <f t="shared" si="6"/>
        <v>0</v>
      </c>
      <c r="P62" s="661">
        <f t="shared" si="7"/>
        <v>100</v>
      </c>
      <c r="Q62" s="818">
        <f t="shared" si="8"/>
        <v>1</v>
      </c>
      <c r="R62" s="826">
        <v>0.9</v>
      </c>
      <c r="S62" s="38"/>
    </row>
    <row r="63" spans="1:21" ht="42" customHeight="1">
      <c r="A63" s="284">
        <v>54</v>
      </c>
      <c r="B63" s="655" t="s">
        <v>163</v>
      </c>
      <c r="C63" s="656"/>
      <c r="D63" s="656"/>
      <c r="E63" s="657"/>
      <c r="F63" s="657"/>
      <c r="G63" s="658">
        <f t="shared" si="9"/>
        <v>0</v>
      </c>
      <c r="H63" s="659">
        <f t="shared" si="10"/>
        <v>0</v>
      </c>
      <c r="I63" s="660">
        <f t="shared" si="2"/>
        <v>744</v>
      </c>
      <c r="J63" s="667">
        <v>152.22900000000001</v>
      </c>
      <c r="K63" s="661">
        <v>2</v>
      </c>
      <c r="L63" s="660">
        <f t="shared" si="3"/>
        <v>0</v>
      </c>
      <c r="M63" s="661">
        <f t="shared" si="4"/>
        <v>304.45800000000003</v>
      </c>
      <c r="N63" s="662">
        <f t="shared" si="5"/>
        <v>226516.75200000001</v>
      </c>
      <c r="O63" s="819">
        <f t="shared" si="6"/>
        <v>0</v>
      </c>
      <c r="P63" s="661">
        <f t="shared" si="7"/>
        <v>100</v>
      </c>
      <c r="Q63" s="818">
        <f t="shared" si="8"/>
        <v>1</v>
      </c>
      <c r="R63" s="826">
        <v>0.9</v>
      </c>
      <c r="S63" s="38"/>
    </row>
    <row r="64" spans="1:21" ht="44.25" customHeight="1">
      <c r="A64" s="284">
        <v>55</v>
      </c>
      <c r="B64" s="655" t="s">
        <v>164</v>
      </c>
      <c r="C64" s="656"/>
      <c r="D64" s="656"/>
      <c r="E64" s="657"/>
      <c r="F64" s="657"/>
      <c r="G64" s="658">
        <f t="shared" si="9"/>
        <v>0</v>
      </c>
      <c r="H64" s="659">
        <f t="shared" si="10"/>
        <v>0</v>
      </c>
      <c r="I64" s="660">
        <f t="shared" si="2"/>
        <v>744</v>
      </c>
      <c r="J64" s="667">
        <v>152.22900000000001</v>
      </c>
      <c r="K64" s="661">
        <v>2</v>
      </c>
      <c r="L64" s="660">
        <f t="shared" si="3"/>
        <v>0</v>
      </c>
      <c r="M64" s="661">
        <f t="shared" si="4"/>
        <v>304.45800000000003</v>
      </c>
      <c r="N64" s="662">
        <f t="shared" si="5"/>
        <v>226516.75200000001</v>
      </c>
      <c r="O64" s="819">
        <f t="shared" si="6"/>
        <v>0</v>
      </c>
      <c r="P64" s="661">
        <f t="shared" si="7"/>
        <v>100</v>
      </c>
      <c r="Q64" s="818">
        <f t="shared" si="8"/>
        <v>1</v>
      </c>
      <c r="R64" s="826">
        <v>0.9</v>
      </c>
      <c r="S64" s="38"/>
    </row>
    <row r="65" spans="1:19" ht="34.5" customHeight="1">
      <c r="A65" s="284">
        <v>56</v>
      </c>
      <c r="B65" s="655" t="s">
        <v>76</v>
      </c>
      <c r="C65" s="656"/>
      <c r="D65" s="656"/>
      <c r="E65" s="657"/>
      <c r="F65" s="657"/>
      <c r="G65" s="658">
        <f t="shared" si="9"/>
        <v>0</v>
      </c>
      <c r="H65" s="659">
        <f t="shared" si="10"/>
        <v>0</v>
      </c>
      <c r="I65" s="660">
        <f t="shared" si="2"/>
        <v>744</v>
      </c>
      <c r="J65" s="667">
        <v>331.44200000000001</v>
      </c>
      <c r="K65" s="661">
        <v>2</v>
      </c>
      <c r="L65" s="660">
        <f t="shared" si="3"/>
        <v>0</v>
      </c>
      <c r="M65" s="661">
        <f t="shared" si="4"/>
        <v>662.88400000000001</v>
      </c>
      <c r="N65" s="662">
        <f t="shared" si="5"/>
        <v>493185.696</v>
      </c>
      <c r="O65" s="819">
        <f t="shared" si="6"/>
        <v>0</v>
      </c>
      <c r="P65" s="661">
        <f t="shared" si="7"/>
        <v>100</v>
      </c>
      <c r="Q65" s="818">
        <f t="shared" si="8"/>
        <v>1</v>
      </c>
      <c r="R65" s="826">
        <v>0.9</v>
      </c>
      <c r="S65" s="38"/>
    </row>
    <row r="66" spans="1:19" ht="38.25" customHeight="1">
      <c r="A66" s="284">
        <v>57</v>
      </c>
      <c r="B66" s="655" t="s">
        <v>77</v>
      </c>
      <c r="C66" s="656"/>
      <c r="D66" s="656"/>
      <c r="E66" s="657">
        <v>0</v>
      </c>
      <c r="F66" s="657">
        <v>18</v>
      </c>
      <c r="G66" s="658">
        <f t="shared" si="9"/>
        <v>0</v>
      </c>
      <c r="H66" s="659">
        <f t="shared" si="10"/>
        <v>0.3</v>
      </c>
      <c r="I66" s="660">
        <f t="shared" si="2"/>
        <v>743.7</v>
      </c>
      <c r="J66" s="667">
        <v>331.44200000000001</v>
      </c>
      <c r="K66" s="661">
        <v>2</v>
      </c>
      <c r="L66" s="660">
        <f t="shared" si="3"/>
        <v>0</v>
      </c>
      <c r="M66" s="661">
        <f t="shared" si="4"/>
        <v>662.88400000000001</v>
      </c>
      <c r="N66" s="662">
        <f t="shared" si="5"/>
        <v>492986.83080000005</v>
      </c>
      <c r="O66" s="819">
        <f t="shared" si="6"/>
        <v>0</v>
      </c>
      <c r="P66" s="661">
        <f t="shared" si="7"/>
        <v>100</v>
      </c>
      <c r="Q66" s="818">
        <f t="shared" si="8"/>
        <v>1</v>
      </c>
      <c r="R66" s="826">
        <v>0.9</v>
      </c>
      <c r="S66" s="38"/>
    </row>
    <row r="67" spans="1:19" ht="56.25" customHeight="1">
      <c r="A67" s="284">
        <v>58</v>
      </c>
      <c r="B67" s="673" t="s">
        <v>80</v>
      </c>
      <c r="C67" s="656"/>
      <c r="D67" s="656"/>
      <c r="E67" s="657">
        <v>0</v>
      </c>
      <c r="F67" s="657">
        <v>10</v>
      </c>
      <c r="G67" s="658">
        <f t="shared" si="9"/>
        <v>0</v>
      </c>
      <c r="H67" s="659">
        <f t="shared" si="10"/>
        <v>0.16666666666666666</v>
      </c>
      <c r="I67" s="660">
        <f t="shared" si="2"/>
        <v>743.83333333333337</v>
      </c>
      <c r="J67" s="667">
        <v>351.72899999999998</v>
      </c>
      <c r="K67" s="671">
        <v>4</v>
      </c>
      <c r="L67" s="660">
        <f t="shared" si="3"/>
        <v>0</v>
      </c>
      <c r="M67" s="661">
        <f t="shared" si="4"/>
        <v>1406.9159999999999</v>
      </c>
      <c r="N67" s="662">
        <f t="shared" si="5"/>
        <v>1046511.018</v>
      </c>
      <c r="O67" s="819">
        <f t="shared" si="6"/>
        <v>0</v>
      </c>
      <c r="P67" s="661">
        <f t="shared" si="7"/>
        <v>100</v>
      </c>
      <c r="Q67" s="818">
        <f t="shared" si="8"/>
        <v>1</v>
      </c>
      <c r="R67" s="826">
        <v>0.9</v>
      </c>
      <c r="S67" s="38"/>
    </row>
    <row r="68" spans="1:19" ht="48" customHeight="1">
      <c r="A68" s="284">
        <v>59</v>
      </c>
      <c r="B68" s="673" t="s">
        <v>81</v>
      </c>
      <c r="C68" s="656"/>
      <c r="D68" s="656"/>
      <c r="E68" s="657"/>
      <c r="F68" s="657"/>
      <c r="G68" s="658">
        <f t="shared" si="9"/>
        <v>0</v>
      </c>
      <c r="H68" s="659">
        <f t="shared" si="10"/>
        <v>0</v>
      </c>
      <c r="I68" s="660">
        <f t="shared" si="2"/>
        <v>744</v>
      </c>
      <c r="J68" s="667">
        <v>351.72899999999998</v>
      </c>
      <c r="K68" s="671">
        <v>4</v>
      </c>
      <c r="L68" s="660">
        <f t="shared" si="3"/>
        <v>0</v>
      </c>
      <c r="M68" s="661">
        <f t="shared" si="4"/>
        <v>1406.9159999999999</v>
      </c>
      <c r="N68" s="662">
        <f t="shared" si="5"/>
        <v>1046745.504</v>
      </c>
      <c r="O68" s="819">
        <f t="shared" si="6"/>
        <v>0</v>
      </c>
      <c r="P68" s="661">
        <f t="shared" si="7"/>
        <v>100</v>
      </c>
      <c r="Q68" s="818">
        <f t="shared" si="8"/>
        <v>1</v>
      </c>
      <c r="R68" s="826">
        <v>0.9</v>
      </c>
      <c r="S68" s="38"/>
    </row>
    <row r="69" spans="1:19" ht="34.5" customHeight="1">
      <c r="A69" s="284">
        <v>60</v>
      </c>
      <c r="B69" s="655" t="s">
        <v>83</v>
      </c>
      <c r="C69" s="656"/>
      <c r="D69" s="656"/>
      <c r="E69" s="657"/>
      <c r="F69" s="657"/>
      <c r="G69" s="658">
        <f t="shared" si="9"/>
        <v>0</v>
      </c>
      <c r="H69" s="659">
        <f t="shared" si="10"/>
        <v>0</v>
      </c>
      <c r="I69" s="660">
        <f t="shared" si="2"/>
        <v>744</v>
      </c>
      <c r="J69" s="667">
        <v>220.58799999999999</v>
      </c>
      <c r="K69" s="661">
        <v>2</v>
      </c>
      <c r="L69" s="660">
        <f t="shared" si="3"/>
        <v>0</v>
      </c>
      <c r="M69" s="661">
        <f t="shared" si="4"/>
        <v>441.17599999999999</v>
      </c>
      <c r="N69" s="662">
        <f t="shared" si="5"/>
        <v>328234.94400000002</v>
      </c>
      <c r="O69" s="819">
        <f t="shared" si="6"/>
        <v>0</v>
      </c>
      <c r="P69" s="661">
        <f t="shared" si="7"/>
        <v>100</v>
      </c>
      <c r="Q69" s="818">
        <f t="shared" si="8"/>
        <v>1</v>
      </c>
      <c r="R69" s="826">
        <v>0.9</v>
      </c>
      <c r="S69" s="38"/>
    </row>
    <row r="70" spans="1:19" ht="46.5" customHeight="1">
      <c r="A70" s="284">
        <v>61</v>
      </c>
      <c r="B70" s="655" t="s">
        <v>84</v>
      </c>
      <c r="C70" s="656"/>
      <c r="D70" s="656"/>
      <c r="E70" s="656">
        <f>367+90</f>
        <v>457</v>
      </c>
      <c r="F70" s="656">
        <f>29+42+52</f>
        <v>123</v>
      </c>
      <c r="G70" s="658">
        <f t="shared" si="9"/>
        <v>0</v>
      </c>
      <c r="H70" s="659">
        <f t="shared" si="10"/>
        <v>459.05</v>
      </c>
      <c r="I70" s="660">
        <f t="shared" si="2"/>
        <v>284.95</v>
      </c>
      <c r="J70" s="667">
        <v>4.01</v>
      </c>
      <c r="K70" s="661">
        <v>2</v>
      </c>
      <c r="L70" s="660">
        <f t="shared" si="3"/>
        <v>0</v>
      </c>
      <c r="M70" s="661">
        <f t="shared" si="4"/>
        <v>8.02</v>
      </c>
      <c r="N70" s="662">
        <f t="shared" si="5"/>
        <v>2285.299</v>
      </c>
      <c r="O70" s="819">
        <f t="shared" si="6"/>
        <v>0</v>
      </c>
      <c r="P70" s="661">
        <f t="shared" si="7"/>
        <v>100</v>
      </c>
      <c r="Q70" s="818">
        <f t="shared" si="8"/>
        <v>1</v>
      </c>
      <c r="R70" s="826">
        <v>0.9</v>
      </c>
      <c r="S70" s="38"/>
    </row>
    <row r="71" spans="1:19" ht="40.5" customHeight="1">
      <c r="A71" s="284">
        <v>62</v>
      </c>
      <c r="B71" s="655" t="s">
        <v>85</v>
      </c>
      <c r="C71" s="656"/>
      <c r="D71" s="656"/>
      <c r="E71" s="656">
        <f>145+26</f>
        <v>171</v>
      </c>
      <c r="F71" s="656">
        <f>3+50+10</f>
        <v>63</v>
      </c>
      <c r="G71" s="658">
        <f t="shared" si="9"/>
        <v>0</v>
      </c>
      <c r="H71" s="659">
        <f t="shared" si="10"/>
        <v>172.05</v>
      </c>
      <c r="I71" s="660">
        <f t="shared" si="2"/>
        <v>571.95000000000005</v>
      </c>
      <c r="J71" s="667">
        <v>4.01</v>
      </c>
      <c r="K71" s="661">
        <v>2</v>
      </c>
      <c r="L71" s="660">
        <f t="shared" si="3"/>
        <v>0</v>
      </c>
      <c r="M71" s="661">
        <f t="shared" si="4"/>
        <v>8.02</v>
      </c>
      <c r="N71" s="662">
        <f t="shared" si="5"/>
        <v>4587.0389999999998</v>
      </c>
      <c r="O71" s="819">
        <f t="shared" si="6"/>
        <v>0</v>
      </c>
      <c r="P71" s="661">
        <f t="shared" si="7"/>
        <v>100</v>
      </c>
      <c r="Q71" s="818">
        <f t="shared" si="8"/>
        <v>1</v>
      </c>
      <c r="R71" s="826">
        <v>0.9</v>
      </c>
      <c r="S71" s="38"/>
    </row>
    <row r="72" spans="1:19" ht="39" customHeight="1">
      <c r="A72" s="284">
        <v>63</v>
      </c>
      <c r="B72" s="655" t="s">
        <v>86</v>
      </c>
      <c r="C72" s="656"/>
      <c r="D72" s="656"/>
      <c r="E72" s="656"/>
      <c r="F72" s="656"/>
      <c r="G72" s="658">
        <f t="shared" si="9"/>
        <v>0</v>
      </c>
      <c r="H72" s="659">
        <f t="shared" si="10"/>
        <v>0</v>
      </c>
      <c r="I72" s="660">
        <f t="shared" si="2"/>
        <v>744</v>
      </c>
      <c r="J72" s="667">
        <v>4.12</v>
      </c>
      <c r="K72" s="661">
        <v>2</v>
      </c>
      <c r="L72" s="660">
        <f t="shared" si="3"/>
        <v>0</v>
      </c>
      <c r="M72" s="661">
        <f t="shared" si="4"/>
        <v>8.24</v>
      </c>
      <c r="N72" s="662">
        <f t="shared" si="5"/>
        <v>6130.56</v>
      </c>
      <c r="O72" s="819">
        <f t="shared" si="6"/>
        <v>0</v>
      </c>
      <c r="P72" s="661">
        <f t="shared" si="7"/>
        <v>100</v>
      </c>
      <c r="Q72" s="818">
        <f t="shared" si="8"/>
        <v>1</v>
      </c>
      <c r="R72" s="826">
        <v>0.9</v>
      </c>
      <c r="S72" s="38"/>
    </row>
    <row r="73" spans="1:19" ht="46.5" customHeight="1">
      <c r="A73" s="284">
        <v>64</v>
      </c>
      <c r="B73" s="655" t="s">
        <v>87</v>
      </c>
      <c r="C73" s="656"/>
      <c r="D73" s="656"/>
      <c r="E73" s="657"/>
      <c r="F73" s="657"/>
      <c r="G73" s="658">
        <f t="shared" si="9"/>
        <v>0</v>
      </c>
      <c r="H73" s="659">
        <f t="shared" si="10"/>
        <v>0</v>
      </c>
      <c r="I73" s="660">
        <f t="shared" si="2"/>
        <v>744</v>
      </c>
      <c r="J73" s="667">
        <v>4.12</v>
      </c>
      <c r="K73" s="661">
        <v>2</v>
      </c>
      <c r="L73" s="660">
        <f t="shared" si="3"/>
        <v>0</v>
      </c>
      <c r="M73" s="661">
        <f t="shared" si="4"/>
        <v>8.24</v>
      </c>
      <c r="N73" s="662">
        <f t="shared" si="5"/>
        <v>6130.56</v>
      </c>
      <c r="O73" s="819">
        <f t="shared" si="6"/>
        <v>0</v>
      </c>
      <c r="P73" s="661">
        <f t="shared" si="7"/>
        <v>100</v>
      </c>
      <c r="Q73" s="818">
        <f t="shared" si="8"/>
        <v>1</v>
      </c>
      <c r="R73" s="826">
        <v>0.9</v>
      </c>
      <c r="S73" s="38"/>
    </row>
    <row r="74" spans="1:19" ht="44.25" customHeight="1">
      <c r="A74" s="284">
        <v>65</v>
      </c>
      <c r="B74" s="655" t="s">
        <v>90</v>
      </c>
      <c r="C74" s="656"/>
      <c r="D74" s="656"/>
      <c r="E74" s="657"/>
      <c r="F74" s="657"/>
      <c r="G74" s="658">
        <f t="shared" si="9"/>
        <v>0</v>
      </c>
      <c r="H74" s="659">
        <f t="shared" si="10"/>
        <v>0</v>
      </c>
      <c r="I74" s="660">
        <f t="shared" si="2"/>
        <v>744</v>
      </c>
      <c r="J74" s="667">
        <v>220.58799999999999</v>
      </c>
      <c r="K74" s="661">
        <v>2</v>
      </c>
      <c r="L74" s="660">
        <f t="shared" si="3"/>
        <v>0</v>
      </c>
      <c r="M74" s="661">
        <f t="shared" si="4"/>
        <v>441.17599999999999</v>
      </c>
      <c r="N74" s="662">
        <f t="shared" si="5"/>
        <v>328234.94400000002</v>
      </c>
      <c r="O74" s="819">
        <f t="shared" si="6"/>
        <v>0</v>
      </c>
      <c r="P74" s="661">
        <f t="shared" si="7"/>
        <v>100</v>
      </c>
      <c r="Q74" s="818">
        <f t="shared" si="8"/>
        <v>1</v>
      </c>
      <c r="R74" s="826">
        <v>0.9</v>
      </c>
      <c r="S74" s="38"/>
    </row>
    <row r="75" spans="1:19" ht="44.25" customHeight="1">
      <c r="A75" s="284">
        <v>66</v>
      </c>
      <c r="B75" s="655" t="s">
        <v>91</v>
      </c>
      <c r="C75" s="656"/>
      <c r="D75" s="656"/>
      <c r="E75" s="657"/>
      <c r="F75" s="657"/>
      <c r="G75" s="658">
        <f t="shared" si="9"/>
        <v>0</v>
      </c>
      <c r="H75" s="659">
        <f t="shared" si="10"/>
        <v>0</v>
      </c>
      <c r="I75" s="660">
        <f t="shared" ref="I75:I114" si="11">31*24-H75</f>
        <v>744</v>
      </c>
      <c r="J75" s="661">
        <v>25.71</v>
      </c>
      <c r="K75" s="661">
        <v>1</v>
      </c>
      <c r="L75" s="660">
        <f t="shared" si="3"/>
        <v>0</v>
      </c>
      <c r="M75" s="661">
        <f t="shared" si="4"/>
        <v>25.71</v>
      </c>
      <c r="N75" s="662">
        <f t="shared" si="5"/>
        <v>19128.240000000002</v>
      </c>
      <c r="O75" s="819">
        <f t="shared" ref="O75:O114" si="12">L75/N75</f>
        <v>0</v>
      </c>
      <c r="P75" s="661">
        <f t="shared" ref="P75:P114" si="13">100-100*O75</f>
        <v>100</v>
      </c>
      <c r="Q75" s="818">
        <f t="shared" ref="Q75:Q114" si="14">1-L75/N75</f>
        <v>1</v>
      </c>
      <c r="R75" s="826">
        <v>0.9</v>
      </c>
      <c r="S75" s="38"/>
    </row>
    <row r="76" spans="1:19" ht="29.25" customHeight="1">
      <c r="A76" s="284">
        <v>67</v>
      </c>
      <c r="B76" s="655" t="s">
        <v>92</v>
      </c>
      <c r="C76" s="656"/>
      <c r="D76" s="656"/>
      <c r="E76" s="657"/>
      <c r="F76" s="657"/>
      <c r="G76" s="658">
        <f t="shared" si="9"/>
        <v>0</v>
      </c>
      <c r="H76" s="659">
        <f t="shared" si="10"/>
        <v>0</v>
      </c>
      <c r="I76" s="660">
        <f t="shared" si="11"/>
        <v>744</v>
      </c>
      <c r="J76" s="661">
        <v>25.71</v>
      </c>
      <c r="K76" s="661">
        <v>1</v>
      </c>
      <c r="L76" s="660">
        <f t="shared" ref="L76:L114" si="15">G76*J76*K76</f>
        <v>0</v>
      </c>
      <c r="M76" s="661">
        <f t="shared" ref="M76:M114" si="16">J76*K76</f>
        <v>25.71</v>
      </c>
      <c r="N76" s="662">
        <f t="shared" ref="N76:N114" si="17">I76*M76</f>
        <v>19128.240000000002</v>
      </c>
      <c r="O76" s="819">
        <f t="shared" si="12"/>
        <v>0</v>
      </c>
      <c r="P76" s="661">
        <f t="shared" si="13"/>
        <v>100</v>
      </c>
      <c r="Q76" s="818">
        <f t="shared" si="14"/>
        <v>1</v>
      </c>
      <c r="R76" s="826">
        <v>0.9</v>
      </c>
      <c r="S76" s="38"/>
    </row>
    <row r="77" spans="1:19" ht="36.75" customHeight="1">
      <c r="A77" s="284">
        <v>68</v>
      </c>
      <c r="B77" s="655" t="s">
        <v>93</v>
      </c>
      <c r="C77" s="656"/>
      <c r="D77" s="656"/>
      <c r="E77" s="657"/>
      <c r="F77" s="657"/>
      <c r="G77" s="658">
        <f t="shared" si="9"/>
        <v>0</v>
      </c>
      <c r="H77" s="659">
        <f t="shared" si="10"/>
        <v>0</v>
      </c>
      <c r="I77" s="660">
        <f t="shared" si="11"/>
        <v>744</v>
      </c>
      <c r="J77" s="661">
        <v>29.66</v>
      </c>
      <c r="K77" s="661">
        <v>1</v>
      </c>
      <c r="L77" s="660">
        <f t="shared" si="15"/>
        <v>0</v>
      </c>
      <c r="M77" s="661">
        <f t="shared" si="16"/>
        <v>29.66</v>
      </c>
      <c r="N77" s="662">
        <f t="shared" si="17"/>
        <v>22067.040000000001</v>
      </c>
      <c r="O77" s="819">
        <f t="shared" si="12"/>
        <v>0</v>
      </c>
      <c r="P77" s="661">
        <f t="shared" si="13"/>
        <v>100</v>
      </c>
      <c r="Q77" s="818">
        <f t="shared" si="14"/>
        <v>1</v>
      </c>
      <c r="R77" s="826">
        <v>0.9</v>
      </c>
      <c r="S77" s="38"/>
    </row>
    <row r="78" spans="1:19" ht="39" customHeight="1">
      <c r="A78" s="284">
        <v>69</v>
      </c>
      <c r="B78" s="655" t="s">
        <v>94</v>
      </c>
      <c r="C78" s="665"/>
      <c r="D78" s="665"/>
      <c r="E78" s="657"/>
      <c r="F78" s="657"/>
      <c r="G78" s="658">
        <f t="shared" si="9"/>
        <v>0</v>
      </c>
      <c r="H78" s="659">
        <f t="shared" si="10"/>
        <v>0</v>
      </c>
      <c r="I78" s="660">
        <f t="shared" si="11"/>
        <v>744</v>
      </c>
      <c r="J78" s="661">
        <v>29.66</v>
      </c>
      <c r="K78" s="661">
        <v>1</v>
      </c>
      <c r="L78" s="660">
        <f t="shared" si="15"/>
        <v>0</v>
      </c>
      <c r="M78" s="661">
        <f t="shared" si="16"/>
        <v>29.66</v>
      </c>
      <c r="N78" s="662">
        <f t="shared" si="17"/>
        <v>22067.040000000001</v>
      </c>
      <c r="O78" s="819">
        <f t="shared" si="12"/>
        <v>0</v>
      </c>
      <c r="P78" s="661">
        <f t="shared" si="13"/>
        <v>100</v>
      </c>
      <c r="Q78" s="818">
        <f t="shared" si="14"/>
        <v>1</v>
      </c>
      <c r="R78" s="826">
        <v>0.9</v>
      </c>
      <c r="S78" s="38"/>
    </row>
    <row r="79" spans="1:19" ht="39" customHeight="1">
      <c r="A79" s="284">
        <v>70</v>
      </c>
      <c r="B79" s="670" t="s">
        <v>216</v>
      </c>
      <c r="C79" s="656"/>
      <c r="D79" s="656"/>
      <c r="E79" s="657"/>
      <c r="F79" s="657"/>
      <c r="G79" s="658">
        <f t="shared" si="9"/>
        <v>0</v>
      </c>
      <c r="H79" s="659">
        <f t="shared" si="10"/>
        <v>0</v>
      </c>
      <c r="I79" s="660">
        <f t="shared" si="11"/>
        <v>744</v>
      </c>
      <c r="J79" s="661">
        <v>233.65199999999999</v>
      </c>
      <c r="K79" s="671">
        <v>4</v>
      </c>
      <c r="L79" s="660">
        <f t="shared" si="15"/>
        <v>0</v>
      </c>
      <c r="M79" s="661">
        <f t="shared" si="16"/>
        <v>934.60799999999995</v>
      </c>
      <c r="N79" s="662">
        <f t="shared" si="17"/>
        <v>695348.35199999996</v>
      </c>
      <c r="O79" s="819">
        <f t="shared" si="12"/>
        <v>0</v>
      </c>
      <c r="P79" s="661">
        <f t="shared" si="13"/>
        <v>100</v>
      </c>
      <c r="Q79" s="818">
        <f t="shared" si="14"/>
        <v>1</v>
      </c>
      <c r="R79" s="826">
        <v>0.9</v>
      </c>
      <c r="S79" s="674" t="s">
        <v>599</v>
      </c>
    </row>
    <row r="80" spans="1:19" ht="42.75" customHeight="1">
      <c r="A80" s="284">
        <v>71</v>
      </c>
      <c r="B80" s="670" t="s">
        <v>181</v>
      </c>
      <c r="C80" s="656"/>
      <c r="D80" s="656"/>
      <c r="E80" s="657"/>
      <c r="F80" s="657"/>
      <c r="G80" s="658">
        <f t="shared" si="9"/>
        <v>0</v>
      </c>
      <c r="H80" s="659">
        <f t="shared" si="10"/>
        <v>0</v>
      </c>
      <c r="I80" s="660">
        <f t="shared" si="11"/>
        <v>744</v>
      </c>
      <c r="J80" s="661">
        <v>292.45</v>
      </c>
      <c r="K80" s="671">
        <v>4</v>
      </c>
      <c r="L80" s="660">
        <f t="shared" si="15"/>
        <v>0</v>
      </c>
      <c r="M80" s="661">
        <f t="shared" si="16"/>
        <v>1169.8</v>
      </c>
      <c r="N80" s="662">
        <f t="shared" si="17"/>
        <v>870331.2</v>
      </c>
      <c r="O80" s="819">
        <f t="shared" si="12"/>
        <v>0</v>
      </c>
      <c r="P80" s="661">
        <f t="shared" si="13"/>
        <v>100</v>
      </c>
      <c r="Q80" s="818">
        <f t="shared" si="14"/>
        <v>1</v>
      </c>
      <c r="R80" s="826">
        <v>0.9</v>
      </c>
      <c r="S80" s="38"/>
    </row>
    <row r="81" spans="1:19" ht="38.25" customHeight="1">
      <c r="A81" s="284">
        <v>72</v>
      </c>
      <c r="B81" s="655" t="s">
        <v>125</v>
      </c>
      <c r="C81" s="656"/>
      <c r="D81" s="656"/>
      <c r="E81" s="656"/>
      <c r="F81" s="656"/>
      <c r="G81" s="658">
        <f t="shared" si="9"/>
        <v>0</v>
      </c>
      <c r="H81" s="659">
        <f t="shared" si="10"/>
        <v>0</v>
      </c>
      <c r="I81" s="660">
        <f t="shared" si="11"/>
        <v>744</v>
      </c>
      <c r="J81" s="667">
        <v>214.471</v>
      </c>
      <c r="K81" s="661">
        <v>2</v>
      </c>
      <c r="L81" s="660">
        <f t="shared" si="15"/>
        <v>0</v>
      </c>
      <c r="M81" s="661">
        <f t="shared" si="16"/>
        <v>428.94200000000001</v>
      </c>
      <c r="N81" s="662">
        <f t="shared" si="17"/>
        <v>319132.848</v>
      </c>
      <c r="O81" s="819">
        <f t="shared" si="12"/>
        <v>0</v>
      </c>
      <c r="P81" s="661">
        <f t="shared" si="13"/>
        <v>100</v>
      </c>
      <c r="Q81" s="818">
        <f t="shared" si="14"/>
        <v>1</v>
      </c>
      <c r="R81" s="826">
        <v>0.9</v>
      </c>
      <c r="S81" s="38"/>
    </row>
    <row r="82" spans="1:19" ht="38.25" customHeight="1">
      <c r="A82" s="284">
        <v>73</v>
      </c>
      <c r="B82" s="655" t="s">
        <v>126</v>
      </c>
      <c r="C82" s="656"/>
      <c r="D82" s="656"/>
      <c r="E82" s="657"/>
      <c r="F82" s="657"/>
      <c r="G82" s="658">
        <f t="shared" si="9"/>
        <v>0</v>
      </c>
      <c r="H82" s="659">
        <f t="shared" si="10"/>
        <v>0</v>
      </c>
      <c r="I82" s="660">
        <f t="shared" si="11"/>
        <v>744</v>
      </c>
      <c r="J82" s="667">
        <v>213.8</v>
      </c>
      <c r="K82" s="661">
        <v>2</v>
      </c>
      <c r="L82" s="660">
        <f t="shared" si="15"/>
        <v>0</v>
      </c>
      <c r="M82" s="661">
        <f t="shared" si="16"/>
        <v>427.6</v>
      </c>
      <c r="N82" s="662">
        <f t="shared" si="17"/>
        <v>318134.40000000002</v>
      </c>
      <c r="O82" s="819">
        <f t="shared" si="12"/>
        <v>0</v>
      </c>
      <c r="P82" s="661">
        <f t="shared" si="13"/>
        <v>100</v>
      </c>
      <c r="Q82" s="818">
        <f t="shared" si="14"/>
        <v>1</v>
      </c>
      <c r="R82" s="826">
        <v>0.9</v>
      </c>
      <c r="S82" s="38"/>
    </row>
    <row r="83" spans="1:19" ht="60.75" customHeight="1">
      <c r="A83" s="284">
        <v>74</v>
      </c>
      <c r="B83" s="655" t="s">
        <v>135</v>
      </c>
      <c r="C83" s="665"/>
      <c r="D83" s="665"/>
      <c r="E83" s="656"/>
      <c r="F83" s="656"/>
      <c r="G83" s="663">
        <f t="shared" si="9"/>
        <v>0</v>
      </c>
      <c r="H83" s="663">
        <f t="shared" si="10"/>
        <v>0</v>
      </c>
      <c r="I83" s="660">
        <f t="shared" si="11"/>
        <v>744</v>
      </c>
      <c r="J83" s="661">
        <v>28.548999999999999</v>
      </c>
      <c r="K83" s="675">
        <v>1</v>
      </c>
      <c r="L83" s="660">
        <f t="shared" si="15"/>
        <v>0</v>
      </c>
      <c r="M83" s="661">
        <f t="shared" si="16"/>
        <v>28.548999999999999</v>
      </c>
      <c r="N83" s="662">
        <f t="shared" si="17"/>
        <v>21240.455999999998</v>
      </c>
      <c r="O83" s="819">
        <f t="shared" si="12"/>
        <v>0</v>
      </c>
      <c r="P83" s="661">
        <f t="shared" si="13"/>
        <v>100</v>
      </c>
      <c r="Q83" s="818">
        <f t="shared" si="14"/>
        <v>1</v>
      </c>
      <c r="R83" s="826">
        <v>0.9</v>
      </c>
      <c r="S83" s="38"/>
    </row>
    <row r="84" spans="1:19" ht="51" customHeight="1">
      <c r="A84" s="284">
        <v>75</v>
      </c>
      <c r="B84" s="655" t="s">
        <v>485</v>
      </c>
      <c r="C84" s="665"/>
      <c r="D84" s="665"/>
      <c r="E84" s="656">
        <v>1</v>
      </c>
      <c r="F84" s="656">
        <v>30</v>
      </c>
      <c r="G84" s="663">
        <f t="shared" si="9"/>
        <v>0</v>
      </c>
      <c r="H84" s="663">
        <f t="shared" si="10"/>
        <v>1.5</v>
      </c>
      <c r="I84" s="660">
        <f t="shared" si="11"/>
        <v>742.5</v>
      </c>
      <c r="J84" s="661">
        <v>18.3</v>
      </c>
      <c r="K84" s="675">
        <v>1</v>
      </c>
      <c r="L84" s="660">
        <f t="shared" si="15"/>
        <v>0</v>
      </c>
      <c r="M84" s="661">
        <f t="shared" si="16"/>
        <v>18.3</v>
      </c>
      <c r="N84" s="662">
        <f t="shared" si="17"/>
        <v>13587.75</v>
      </c>
      <c r="O84" s="819">
        <f t="shared" si="12"/>
        <v>0</v>
      </c>
      <c r="P84" s="661">
        <f t="shared" si="13"/>
        <v>100</v>
      </c>
      <c r="Q84" s="818">
        <f t="shared" si="14"/>
        <v>1</v>
      </c>
      <c r="R84" s="826">
        <v>0.9</v>
      </c>
      <c r="S84" s="38"/>
    </row>
    <row r="85" spans="1:19" ht="51" customHeight="1">
      <c r="A85" s="284">
        <v>76</v>
      </c>
      <c r="B85" s="655" t="s">
        <v>486</v>
      </c>
      <c r="C85" s="665"/>
      <c r="D85" s="665"/>
      <c r="E85" s="656"/>
      <c r="F85" s="656"/>
      <c r="G85" s="663">
        <f>C85+(D85/60)</f>
        <v>0</v>
      </c>
      <c r="H85" s="663">
        <f>E85+F85/60</f>
        <v>0</v>
      </c>
      <c r="I85" s="660">
        <f t="shared" si="11"/>
        <v>744</v>
      </c>
      <c r="J85" s="661">
        <v>12.234999999999999</v>
      </c>
      <c r="K85" s="675">
        <v>1</v>
      </c>
      <c r="L85" s="660">
        <f>G85*J85*K85</f>
        <v>0</v>
      </c>
      <c r="M85" s="661">
        <f>J85*K85</f>
        <v>12.234999999999999</v>
      </c>
      <c r="N85" s="662">
        <f>I85*M85</f>
        <v>9102.84</v>
      </c>
      <c r="O85" s="819">
        <f t="shared" si="12"/>
        <v>0</v>
      </c>
      <c r="P85" s="661">
        <f t="shared" si="13"/>
        <v>100</v>
      </c>
      <c r="Q85" s="818">
        <f t="shared" si="14"/>
        <v>1</v>
      </c>
      <c r="R85" s="826">
        <v>0.9</v>
      </c>
      <c r="S85" s="38"/>
    </row>
    <row r="86" spans="1:19" ht="39" customHeight="1">
      <c r="A86" s="284">
        <v>77</v>
      </c>
      <c r="B86" s="655" t="s">
        <v>146</v>
      </c>
      <c r="C86" s="656"/>
      <c r="D86" s="656"/>
      <c r="E86" s="657"/>
      <c r="F86" s="657"/>
      <c r="G86" s="658">
        <f t="shared" si="9"/>
        <v>0</v>
      </c>
      <c r="H86" s="659">
        <f t="shared" si="10"/>
        <v>0</v>
      </c>
      <c r="I86" s="660">
        <f t="shared" si="11"/>
        <v>744</v>
      </c>
      <c r="J86" s="661">
        <v>228.47399999999999</v>
      </c>
      <c r="K86" s="661">
        <v>2</v>
      </c>
      <c r="L86" s="660">
        <f t="shared" si="15"/>
        <v>0</v>
      </c>
      <c r="M86" s="661">
        <f t="shared" si="16"/>
        <v>456.94799999999998</v>
      </c>
      <c r="N86" s="662">
        <f t="shared" si="17"/>
        <v>339969.31199999998</v>
      </c>
      <c r="O86" s="819">
        <f t="shared" si="12"/>
        <v>0</v>
      </c>
      <c r="P86" s="661">
        <f t="shared" si="13"/>
        <v>100</v>
      </c>
      <c r="Q86" s="818">
        <f t="shared" si="14"/>
        <v>1</v>
      </c>
      <c r="R86" s="826">
        <v>0.9</v>
      </c>
      <c r="S86" s="38"/>
    </row>
    <row r="87" spans="1:19" ht="40.5" customHeight="1">
      <c r="A87" s="284">
        <v>78</v>
      </c>
      <c r="B87" s="655" t="s">
        <v>147</v>
      </c>
      <c r="C87" s="656"/>
      <c r="D87" s="656"/>
      <c r="E87" s="657"/>
      <c r="F87" s="657"/>
      <c r="G87" s="658">
        <f t="shared" si="9"/>
        <v>0</v>
      </c>
      <c r="H87" s="659">
        <f t="shared" si="10"/>
        <v>0</v>
      </c>
      <c r="I87" s="660">
        <f t="shared" si="11"/>
        <v>744</v>
      </c>
      <c r="J87" s="661">
        <v>228.47399999999999</v>
      </c>
      <c r="K87" s="661">
        <v>2</v>
      </c>
      <c r="L87" s="660">
        <f t="shared" si="15"/>
        <v>0</v>
      </c>
      <c r="M87" s="661">
        <f t="shared" si="16"/>
        <v>456.94799999999998</v>
      </c>
      <c r="N87" s="662">
        <f t="shared" si="17"/>
        <v>339969.31199999998</v>
      </c>
      <c r="O87" s="819">
        <f t="shared" si="12"/>
        <v>0</v>
      </c>
      <c r="P87" s="661">
        <f t="shared" si="13"/>
        <v>100</v>
      </c>
      <c r="Q87" s="818">
        <f t="shared" si="14"/>
        <v>1</v>
      </c>
      <c r="R87" s="826">
        <v>0.9</v>
      </c>
      <c r="S87" s="38"/>
    </row>
    <row r="88" spans="1:19" ht="45.75" customHeight="1">
      <c r="A88" s="284">
        <v>79</v>
      </c>
      <c r="B88" s="655" t="s">
        <v>148</v>
      </c>
      <c r="C88" s="656">
        <v>2</v>
      </c>
      <c r="D88" s="656">
        <v>24</v>
      </c>
      <c r="E88" s="657"/>
      <c r="F88" s="657"/>
      <c r="G88" s="658">
        <f t="shared" si="9"/>
        <v>2.4</v>
      </c>
      <c r="H88" s="659">
        <f t="shared" si="10"/>
        <v>0</v>
      </c>
      <c r="I88" s="660">
        <f t="shared" si="11"/>
        <v>744</v>
      </c>
      <c r="J88" s="661">
        <v>46.67</v>
      </c>
      <c r="K88" s="661">
        <v>2</v>
      </c>
      <c r="L88" s="660">
        <f t="shared" si="15"/>
        <v>224.01599999999999</v>
      </c>
      <c r="M88" s="661">
        <f t="shared" si="16"/>
        <v>93.34</v>
      </c>
      <c r="N88" s="662">
        <f t="shared" si="17"/>
        <v>69444.960000000006</v>
      </c>
      <c r="O88" s="819">
        <f t="shared" si="12"/>
        <v>3.2258064516129028E-3</v>
      </c>
      <c r="P88" s="661">
        <f t="shared" si="13"/>
        <v>99.677419354838705</v>
      </c>
      <c r="Q88" s="818">
        <f t="shared" si="14"/>
        <v>0.99677419354838714</v>
      </c>
      <c r="R88" s="826">
        <v>0.9</v>
      </c>
      <c r="S88" s="38"/>
    </row>
    <row r="89" spans="1:19" ht="45.75" customHeight="1">
      <c r="A89" s="284">
        <v>80</v>
      </c>
      <c r="B89" s="655" t="s">
        <v>149</v>
      </c>
      <c r="C89" s="656"/>
      <c r="D89" s="656"/>
      <c r="E89" s="657"/>
      <c r="F89" s="657"/>
      <c r="G89" s="658">
        <f t="shared" si="9"/>
        <v>0</v>
      </c>
      <c r="H89" s="659">
        <f t="shared" si="10"/>
        <v>0</v>
      </c>
      <c r="I89" s="660">
        <f t="shared" si="11"/>
        <v>744</v>
      </c>
      <c r="J89" s="661">
        <v>46.67</v>
      </c>
      <c r="K89" s="661">
        <v>2</v>
      </c>
      <c r="L89" s="660">
        <f t="shared" si="15"/>
        <v>0</v>
      </c>
      <c r="M89" s="661">
        <f t="shared" si="16"/>
        <v>93.34</v>
      </c>
      <c r="N89" s="662">
        <f t="shared" si="17"/>
        <v>69444.960000000006</v>
      </c>
      <c r="O89" s="819">
        <f t="shared" si="12"/>
        <v>0</v>
      </c>
      <c r="P89" s="661">
        <f t="shared" si="13"/>
        <v>100</v>
      </c>
      <c r="Q89" s="818">
        <f t="shared" si="14"/>
        <v>1</v>
      </c>
      <c r="R89" s="826">
        <v>0.9</v>
      </c>
      <c r="S89" s="38"/>
    </row>
    <row r="90" spans="1:19" ht="42" customHeight="1">
      <c r="A90" s="284">
        <v>81</v>
      </c>
      <c r="B90" s="655" t="s">
        <v>165</v>
      </c>
      <c r="C90" s="656"/>
      <c r="D90" s="656"/>
      <c r="E90" s="657"/>
      <c r="F90" s="657"/>
      <c r="G90" s="658">
        <f t="shared" si="9"/>
        <v>0</v>
      </c>
      <c r="H90" s="659">
        <f t="shared" si="10"/>
        <v>0</v>
      </c>
      <c r="I90" s="660">
        <f t="shared" si="11"/>
        <v>744</v>
      </c>
      <c r="J90" s="661">
        <v>99.468000000000004</v>
      </c>
      <c r="K90" s="676">
        <v>3</v>
      </c>
      <c r="L90" s="660">
        <f t="shared" si="15"/>
        <v>0</v>
      </c>
      <c r="M90" s="661">
        <f t="shared" si="16"/>
        <v>298.404</v>
      </c>
      <c r="N90" s="662">
        <f t="shared" si="17"/>
        <v>222012.576</v>
      </c>
      <c r="O90" s="819">
        <f t="shared" si="12"/>
        <v>0</v>
      </c>
      <c r="P90" s="661">
        <f t="shared" si="13"/>
        <v>100</v>
      </c>
      <c r="Q90" s="818">
        <f t="shared" si="14"/>
        <v>1</v>
      </c>
      <c r="R90" s="826">
        <v>0.9</v>
      </c>
      <c r="S90" s="38"/>
    </row>
    <row r="91" spans="1:19" ht="39" customHeight="1">
      <c r="A91" s="284">
        <v>82</v>
      </c>
      <c r="B91" s="655" t="s">
        <v>166</v>
      </c>
      <c r="C91" s="656"/>
      <c r="D91" s="656"/>
      <c r="E91" s="657"/>
      <c r="F91" s="657"/>
      <c r="G91" s="658">
        <f t="shared" si="9"/>
        <v>0</v>
      </c>
      <c r="H91" s="659">
        <f t="shared" si="10"/>
        <v>0</v>
      </c>
      <c r="I91" s="660">
        <f t="shared" si="11"/>
        <v>744</v>
      </c>
      <c r="J91" s="661">
        <v>99.468000000000004</v>
      </c>
      <c r="K91" s="676">
        <v>3</v>
      </c>
      <c r="L91" s="660">
        <f t="shared" si="15"/>
        <v>0</v>
      </c>
      <c r="M91" s="661">
        <f t="shared" si="16"/>
        <v>298.404</v>
      </c>
      <c r="N91" s="662">
        <f t="shared" si="17"/>
        <v>222012.576</v>
      </c>
      <c r="O91" s="819">
        <f t="shared" si="12"/>
        <v>0</v>
      </c>
      <c r="P91" s="661">
        <f t="shared" si="13"/>
        <v>100</v>
      </c>
      <c r="Q91" s="818">
        <f t="shared" si="14"/>
        <v>1</v>
      </c>
      <c r="R91" s="826">
        <v>0.9</v>
      </c>
      <c r="S91" s="38"/>
    </row>
    <row r="92" spans="1:19" ht="44.25" customHeight="1">
      <c r="A92" s="284">
        <v>83</v>
      </c>
      <c r="B92" s="655" t="s">
        <v>167</v>
      </c>
      <c r="C92" s="656"/>
      <c r="D92" s="656"/>
      <c r="E92" s="657"/>
      <c r="F92" s="657"/>
      <c r="G92" s="658">
        <f t="shared" si="9"/>
        <v>0</v>
      </c>
      <c r="H92" s="659">
        <f t="shared" si="10"/>
        <v>0</v>
      </c>
      <c r="I92" s="660">
        <f t="shared" si="11"/>
        <v>744</v>
      </c>
      <c r="J92" s="661">
        <v>282.85599999999999</v>
      </c>
      <c r="K92" s="676">
        <v>3</v>
      </c>
      <c r="L92" s="660">
        <f t="shared" si="15"/>
        <v>0</v>
      </c>
      <c r="M92" s="661">
        <f t="shared" si="16"/>
        <v>848.56799999999998</v>
      </c>
      <c r="N92" s="662">
        <f t="shared" si="17"/>
        <v>631334.59199999995</v>
      </c>
      <c r="O92" s="819">
        <f t="shared" si="12"/>
        <v>0</v>
      </c>
      <c r="P92" s="661">
        <f t="shared" si="13"/>
        <v>100</v>
      </c>
      <c r="Q92" s="818">
        <f t="shared" si="14"/>
        <v>1</v>
      </c>
      <c r="R92" s="826">
        <v>0.9</v>
      </c>
      <c r="S92" s="38"/>
    </row>
    <row r="93" spans="1:19" ht="44.25" customHeight="1">
      <c r="A93" s="284">
        <v>84</v>
      </c>
      <c r="B93" s="655" t="s">
        <v>168</v>
      </c>
      <c r="C93" s="656"/>
      <c r="D93" s="656"/>
      <c r="E93" s="657"/>
      <c r="F93" s="657"/>
      <c r="G93" s="658">
        <f t="shared" si="9"/>
        <v>0</v>
      </c>
      <c r="H93" s="659">
        <f t="shared" si="10"/>
        <v>0</v>
      </c>
      <c r="I93" s="660">
        <f t="shared" si="11"/>
        <v>744</v>
      </c>
      <c r="J93" s="661">
        <v>282.85599999999999</v>
      </c>
      <c r="K93" s="676">
        <v>3</v>
      </c>
      <c r="L93" s="660">
        <f t="shared" si="15"/>
        <v>0</v>
      </c>
      <c r="M93" s="661">
        <f t="shared" si="16"/>
        <v>848.56799999999998</v>
      </c>
      <c r="N93" s="662">
        <f t="shared" si="17"/>
        <v>631334.59199999995</v>
      </c>
      <c r="O93" s="819">
        <f t="shared" si="12"/>
        <v>0</v>
      </c>
      <c r="P93" s="661">
        <f t="shared" si="13"/>
        <v>100</v>
      </c>
      <c r="Q93" s="818">
        <f t="shared" si="14"/>
        <v>1</v>
      </c>
      <c r="R93" s="826">
        <v>0.9</v>
      </c>
      <c r="S93" s="38"/>
    </row>
    <row r="94" spans="1:19" ht="46.5" customHeight="1">
      <c r="A94" s="284">
        <v>85</v>
      </c>
      <c r="B94" s="655" t="s">
        <v>176</v>
      </c>
      <c r="C94" s="665"/>
      <c r="D94" s="665"/>
      <c r="E94" s="657"/>
      <c r="F94" s="657"/>
      <c r="G94" s="658">
        <f t="shared" si="9"/>
        <v>0</v>
      </c>
      <c r="H94" s="659">
        <f t="shared" si="10"/>
        <v>0</v>
      </c>
      <c r="I94" s="660">
        <f t="shared" si="11"/>
        <v>744</v>
      </c>
      <c r="J94" s="661">
        <v>314.053</v>
      </c>
      <c r="K94" s="676">
        <v>3</v>
      </c>
      <c r="L94" s="660">
        <f t="shared" si="15"/>
        <v>0</v>
      </c>
      <c r="M94" s="661">
        <f t="shared" si="16"/>
        <v>942.15899999999999</v>
      </c>
      <c r="N94" s="662">
        <f t="shared" si="17"/>
        <v>700966.29599999997</v>
      </c>
      <c r="O94" s="819">
        <f t="shared" si="12"/>
        <v>0</v>
      </c>
      <c r="P94" s="661">
        <f t="shared" si="13"/>
        <v>100</v>
      </c>
      <c r="Q94" s="818">
        <f t="shared" si="14"/>
        <v>1</v>
      </c>
      <c r="R94" s="826">
        <v>0.9</v>
      </c>
      <c r="S94" s="38"/>
    </row>
    <row r="95" spans="1:19" ht="48.75" customHeight="1">
      <c r="A95" s="284">
        <v>86</v>
      </c>
      <c r="B95" s="655" t="s">
        <v>177</v>
      </c>
      <c r="C95" s="665"/>
      <c r="D95" s="665"/>
      <c r="E95" s="657"/>
      <c r="F95" s="657"/>
      <c r="G95" s="658">
        <f t="shared" si="9"/>
        <v>0</v>
      </c>
      <c r="H95" s="659">
        <f t="shared" si="10"/>
        <v>0</v>
      </c>
      <c r="I95" s="660">
        <f t="shared" si="11"/>
        <v>744</v>
      </c>
      <c r="J95" s="661">
        <v>314.053</v>
      </c>
      <c r="K95" s="676">
        <v>3</v>
      </c>
      <c r="L95" s="660">
        <f t="shared" si="15"/>
        <v>0</v>
      </c>
      <c r="M95" s="661">
        <f t="shared" si="16"/>
        <v>942.15899999999999</v>
      </c>
      <c r="N95" s="662">
        <f t="shared" si="17"/>
        <v>700966.29599999997</v>
      </c>
      <c r="O95" s="819">
        <f t="shared" si="12"/>
        <v>0</v>
      </c>
      <c r="P95" s="661">
        <f t="shared" si="13"/>
        <v>100</v>
      </c>
      <c r="Q95" s="818">
        <f t="shared" si="14"/>
        <v>1</v>
      </c>
      <c r="R95" s="826">
        <v>0.9</v>
      </c>
      <c r="S95" s="38"/>
    </row>
    <row r="96" spans="1:19" ht="42" customHeight="1">
      <c r="A96" s="284">
        <v>87</v>
      </c>
      <c r="B96" s="670" t="s">
        <v>182</v>
      </c>
      <c r="C96" s="656"/>
      <c r="D96" s="656"/>
      <c r="E96" s="656"/>
      <c r="F96" s="656"/>
      <c r="G96" s="658">
        <f t="shared" si="9"/>
        <v>0</v>
      </c>
      <c r="H96" s="659">
        <f>E96+(F96/60)</f>
        <v>0</v>
      </c>
      <c r="I96" s="660">
        <f t="shared" si="11"/>
        <v>744</v>
      </c>
      <c r="J96" s="661">
        <v>274.16399999999999</v>
      </c>
      <c r="K96" s="671">
        <v>4</v>
      </c>
      <c r="L96" s="660">
        <f t="shared" si="15"/>
        <v>0</v>
      </c>
      <c r="M96" s="661">
        <f t="shared" si="16"/>
        <v>1096.6559999999999</v>
      </c>
      <c r="N96" s="662">
        <f t="shared" si="17"/>
        <v>815912.06400000001</v>
      </c>
      <c r="O96" s="819">
        <f t="shared" si="12"/>
        <v>0</v>
      </c>
      <c r="P96" s="661">
        <f t="shared" si="13"/>
        <v>100</v>
      </c>
      <c r="Q96" s="818">
        <f t="shared" si="14"/>
        <v>1</v>
      </c>
      <c r="R96" s="826">
        <v>0.9</v>
      </c>
      <c r="S96" s="38"/>
    </row>
    <row r="97" spans="1:19" ht="42.75" customHeight="1">
      <c r="A97" s="284">
        <v>88</v>
      </c>
      <c r="B97" s="670" t="s">
        <v>183</v>
      </c>
      <c r="C97" s="656"/>
      <c r="D97" s="656"/>
      <c r="E97" s="657">
        <v>22</v>
      </c>
      <c r="F97" s="657">
        <v>11</v>
      </c>
      <c r="G97" s="658">
        <f t="shared" si="9"/>
        <v>0</v>
      </c>
      <c r="H97" s="659">
        <f t="shared" ref="H97:H114" si="18">E97+F97/60</f>
        <v>22.183333333333334</v>
      </c>
      <c r="I97" s="660">
        <f t="shared" si="11"/>
        <v>721.81666666666672</v>
      </c>
      <c r="J97" s="661">
        <v>275.63499999999999</v>
      </c>
      <c r="K97" s="671">
        <v>4</v>
      </c>
      <c r="L97" s="660">
        <f t="shared" si="15"/>
        <v>0</v>
      </c>
      <c r="M97" s="661">
        <f t="shared" si="16"/>
        <v>1102.54</v>
      </c>
      <c r="N97" s="662">
        <f t="shared" si="17"/>
        <v>795831.74766666675</v>
      </c>
      <c r="O97" s="819">
        <f t="shared" si="12"/>
        <v>0</v>
      </c>
      <c r="P97" s="661">
        <f t="shared" si="13"/>
        <v>100</v>
      </c>
      <c r="Q97" s="818">
        <f t="shared" si="14"/>
        <v>1</v>
      </c>
      <c r="R97" s="826">
        <v>0.9</v>
      </c>
      <c r="S97" s="38"/>
    </row>
    <row r="98" spans="1:19" ht="60.75" customHeight="1">
      <c r="A98" s="284">
        <v>89</v>
      </c>
      <c r="B98" s="673" t="s">
        <v>229</v>
      </c>
      <c r="C98" s="656"/>
      <c r="D98" s="656"/>
      <c r="E98" s="657"/>
      <c r="F98" s="657">
        <f>10+10+12</f>
        <v>32</v>
      </c>
      <c r="G98" s="658">
        <f t="shared" si="9"/>
        <v>0</v>
      </c>
      <c r="H98" s="659">
        <f t="shared" si="18"/>
        <v>0.53333333333333333</v>
      </c>
      <c r="I98" s="660">
        <f t="shared" si="11"/>
        <v>743.4666666666667</v>
      </c>
      <c r="J98" s="661">
        <v>311</v>
      </c>
      <c r="K98" s="671">
        <v>4</v>
      </c>
      <c r="L98" s="660">
        <f t="shared" si="15"/>
        <v>0</v>
      </c>
      <c r="M98" s="661">
        <f t="shared" si="16"/>
        <v>1244</v>
      </c>
      <c r="N98" s="662">
        <f t="shared" si="17"/>
        <v>924872.53333333333</v>
      </c>
      <c r="O98" s="819">
        <f t="shared" si="12"/>
        <v>0</v>
      </c>
      <c r="P98" s="661">
        <f t="shared" si="13"/>
        <v>100</v>
      </c>
      <c r="Q98" s="818">
        <f t="shared" si="14"/>
        <v>1</v>
      </c>
      <c r="R98" s="826">
        <v>0.9</v>
      </c>
      <c r="S98" s="677" t="s">
        <v>600</v>
      </c>
    </row>
    <row r="99" spans="1:19" ht="38.25" customHeight="1">
      <c r="A99" s="284">
        <v>90</v>
      </c>
      <c r="B99" s="655" t="s">
        <v>185</v>
      </c>
      <c r="C99" s="656"/>
      <c r="D99" s="656"/>
      <c r="E99" s="657"/>
      <c r="F99" s="657"/>
      <c r="G99" s="658">
        <f t="shared" si="9"/>
        <v>0</v>
      </c>
      <c r="H99" s="659">
        <f t="shared" si="18"/>
        <v>0</v>
      </c>
      <c r="I99" s="660">
        <f t="shared" si="11"/>
        <v>744</v>
      </c>
      <c r="J99" s="661">
        <v>102.152</v>
      </c>
      <c r="K99" s="675">
        <v>2</v>
      </c>
      <c r="L99" s="660">
        <f t="shared" si="15"/>
        <v>0</v>
      </c>
      <c r="M99" s="661">
        <f t="shared" si="16"/>
        <v>204.304</v>
      </c>
      <c r="N99" s="662">
        <f t="shared" si="17"/>
        <v>152002.17600000001</v>
      </c>
      <c r="O99" s="819">
        <f t="shared" si="12"/>
        <v>0</v>
      </c>
      <c r="P99" s="661">
        <f t="shared" si="13"/>
        <v>100</v>
      </c>
      <c r="Q99" s="818">
        <f t="shared" si="14"/>
        <v>1</v>
      </c>
      <c r="R99" s="826">
        <v>0.9</v>
      </c>
      <c r="S99" s="38"/>
    </row>
    <row r="100" spans="1:19" ht="40.5" customHeight="1">
      <c r="A100" s="284">
        <v>91</v>
      </c>
      <c r="B100" s="655" t="s">
        <v>199</v>
      </c>
      <c r="C100" s="656"/>
      <c r="D100" s="656"/>
      <c r="E100" s="657"/>
      <c r="F100" s="657"/>
      <c r="G100" s="658">
        <f t="shared" si="9"/>
        <v>0</v>
      </c>
      <c r="H100" s="659">
        <f t="shared" si="18"/>
        <v>0</v>
      </c>
      <c r="I100" s="660">
        <f t="shared" si="11"/>
        <v>744</v>
      </c>
      <c r="J100" s="661">
        <v>102.152</v>
      </c>
      <c r="K100" s="675">
        <v>2</v>
      </c>
      <c r="L100" s="660">
        <f t="shared" si="15"/>
        <v>0</v>
      </c>
      <c r="M100" s="661">
        <f t="shared" si="16"/>
        <v>204.304</v>
      </c>
      <c r="N100" s="662">
        <f t="shared" si="17"/>
        <v>152002.17600000001</v>
      </c>
      <c r="O100" s="819">
        <f t="shared" si="12"/>
        <v>0</v>
      </c>
      <c r="P100" s="661">
        <f t="shared" si="13"/>
        <v>100</v>
      </c>
      <c r="Q100" s="818">
        <f t="shared" si="14"/>
        <v>1</v>
      </c>
      <c r="R100" s="826">
        <v>0.9</v>
      </c>
      <c r="S100" s="38"/>
    </row>
    <row r="101" spans="1:19" ht="40.5" customHeight="1">
      <c r="A101" s="284">
        <v>92</v>
      </c>
      <c r="B101" s="678" t="s">
        <v>200</v>
      </c>
      <c r="C101" s="656"/>
      <c r="D101" s="656"/>
      <c r="E101" s="656"/>
      <c r="F101" s="656"/>
      <c r="G101" s="658">
        <f t="shared" si="9"/>
        <v>0</v>
      </c>
      <c r="H101" s="659">
        <f t="shared" si="18"/>
        <v>0</v>
      </c>
      <c r="I101" s="660">
        <f t="shared" si="11"/>
        <v>744</v>
      </c>
      <c r="J101" s="661">
        <v>337</v>
      </c>
      <c r="K101" s="679">
        <v>3</v>
      </c>
      <c r="L101" s="660">
        <f t="shared" si="15"/>
        <v>0</v>
      </c>
      <c r="M101" s="661">
        <f t="shared" si="16"/>
        <v>1011</v>
      </c>
      <c r="N101" s="662">
        <f t="shared" si="17"/>
        <v>752184</v>
      </c>
      <c r="O101" s="819">
        <f t="shared" si="12"/>
        <v>0</v>
      </c>
      <c r="P101" s="661">
        <f t="shared" si="13"/>
        <v>100</v>
      </c>
      <c r="Q101" s="818">
        <f t="shared" si="14"/>
        <v>1</v>
      </c>
      <c r="R101" s="826">
        <v>0.9</v>
      </c>
      <c r="S101" s="38"/>
    </row>
    <row r="102" spans="1:19" ht="34.5" customHeight="1">
      <c r="A102" s="284">
        <v>93</v>
      </c>
      <c r="B102" s="678" t="s">
        <v>201</v>
      </c>
      <c r="C102" s="665"/>
      <c r="D102" s="665"/>
      <c r="E102" s="656"/>
      <c r="F102" s="656"/>
      <c r="G102" s="658">
        <f t="shared" si="9"/>
        <v>0</v>
      </c>
      <c r="H102" s="659">
        <f t="shared" si="18"/>
        <v>0</v>
      </c>
      <c r="I102" s="660">
        <f t="shared" si="11"/>
        <v>744</v>
      </c>
      <c r="J102" s="661">
        <v>337</v>
      </c>
      <c r="K102" s="679">
        <v>3</v>
      </c>
      <c r="L102" s="660">
        <f t="shared" si="15"/>
        <v>0</v>
      </c>
      <c r="M102" s="661">
        <f t="shared" si="16"/>
        <v>1011</v>
      </c>
      <c r="N102" s="662">
        <f t="shared" si="17"/>
        <v>752184</v>
      </c>
      <c r="O102" s="819">
        <f t="shared" si="12"/>
        <v>0</v>
      </c>
      <c r="P102" s="661">
        <f t="shared" si="13"/>
        <v>100</v>
      </c>
      <c r="Q102" s="818">
        <f t="shared" si="14"/>
        <v>1</v>
      </c>
      <c r="R102" s="826">
        <v>0.9</v>
      </c>
      <c r="S102" s="38"/>
    </row>
    <row r="103" spans="1:19" ht="34.5" customHeight="1">
      <c r="A103" s="284">
        <v>94</v>
      </c>
      <c r="B103" s="680" t="s">
        <v>203</v>
      </c>
      <c r="C103" s="665"/>
      <c r="D103" s="665"/>
      <c r="E103" s="665"/>
      <c r="F103" s="665"/>
      <c r="G103" s="658">
        <f t="shared" ref="G103:G114" si="19">C103+(D103/60)</f>
        <v>0</v>
      </c>
      <c r="H103" s="659">
        <f t="shared" si="18"/>
        <v>0</v>
      </c>
      <c r="I103" s="660">
        <f t="shared" si="11"/>
        <v>744</v>
      </c>
      <c r="J103" s="661">
        <v>28.55</v>
      </c>
      <c r="K103" s="671">
        <v>4</v>
      </c>
      <c r="L103" s="660">
        <f t="shared" si="15"/>
        <v>0</v>
      </c>
      <c r="M103" s="661">
        <f t="shared" si="16"/>
        <v>114.2</v>
      </c>
      <c r="N103" s="662">
        <f t="shared" si="17"/>
        <v>84964.800000000003</v>
      </c>
      <c r="O103" s="819">
        <f t="shared" si="12"/>
        <v>0</v>
      </c>
      <c r="P103" s="661">
        <f t="shared" si="13"/>
        <v>100</v>
      </c>
      <c r="Q103" s="818">
        <f t="shared" si="14"/>
        <v>1</v>
      </c>
      <c r="R103" s="826">
        <v>0.9</v>
      </c>
      <c r="S103" s="38"/>
    </row>
    <row r="104" spans="1:19" ht="34.5" customHeight="1">
      <c r="A104" s="284">
        <v>95</v>
      </c>
      <c r="B104" s="680" t="s">
        <v>204</v>
      </c>
      <c r="C104" s="665"/>
      <c r="D104" s="665"/>
      <c r="E104" s="665"/>
      <c r="F104" s="665"/>
      <c r="G104" s="658">
        <f t="shared" si="19"/>
        <v>0</v>
      </c>
      <c r="H104" s="659">
        <f t="shared" si="18"/>
        <v>0</v>
      </c>
      <c r="I104" s="660">
        <f t="shared" si="11"/>
        <v>744</v>
      </c>
      <c r="J104" s="661">
        <v>28.55</v>
      </c>
      <c r="K104" s="671">
        <v>4</v>
      </c>
      <c r="L104" s="660">
        <f t="shared" si="15"/>
        <v>0</v>
      </c>
      <c r="M104" s="661">
        <f t="shared" si="16"/>
        <v>114.2</v>
      </c>
      <c r="N104" s="662">
        <f t="shared" si="17"/>
        <v>84964.800000000003</v>
      </c>
      <c r="O104" s="819">
        <f t="shared" si="12"/>
        <v>0</v>
      </c>
      <c r="P104" s="661">
        <f t="shared" si="13"/>
        <v>100</v>
      </c>
      <c r="Q104" s="818">
        <f t="shared" si="14"/>
        <v>1</v>
      </c>
      <c r="R104" s="826">
        <v>0.9</v>
      </c>
      <c r="S104" s="38"/>
    </row>
    <row r="105" spans="1:19" ht="34.5" customHeight="1">
      <c r="A105" s="284">
        <v>96</v>
      </c>
      <c r="B105" s="681" t="s">
        <v>205</v>
      </c>
      <c r="C105" s="665"/>
      <c r="D105" s="665"/>
      <c r="E105" s="665"/>
      <c r="F105" s="665"/>
      <c r="G105" s="658">
        <f t="shared" si="19"/>
        <v>0</v>
      </c>
      <c r="H105" s="659">
        <f t="shared" si="18"/>
        <v>0</v>
      </c>
      <c r="I105" s="660">
        <f t="shared" si="11"/>
        <v>744</v>
      </c>
      <c r="J105" s="661">
        <v>5.4429999999999996</v>
      </c>
      <c r="K105" s="675">
        <v>2</v>
      </c>
      <c r="L105" s="660">
        <f t="shared" si="15"/>
        <v>0</v>
      </c>
      <c r="M105" s="661">
        <f t="shared" si="16"/>
        <v>10.885999999999999</v>
      </c>
      <c r="N105" s="662">
        <f t="shared" si="17"/>
        <v>8099.1839999999993</v>
      </c>
      <c r="O105" s="819">
        <f t="shared" si="12"/>
        <v>0</v>
      </c>
      <c r="P105" s="661">
        <f t="shared" si="13"/>
        <v>100</v>
      </c>
      <c r="Q105" s="818">
        <f t="shared" si="14"/>
        <v>1</v>
      </c>
      <c r="R105" s="826">
        <v>0.9</v>
      </c>
      <c r="S105" s="38"/>
    </row>
    <row r="106" spans="1:19" ht="40.5" customHeight="1">
      <c r="A106" s="284">
        <v>97</v>
      </c>
      <c r="B106" s="681" t="s">
        <v>206</v>
      </c>
      <c r="C106" s="665"/>
      <c r="D106" s="665"/>
      <c r="E106" s="665"/>
      <c r="F106" s="665"/>
      <c r="G106" s="658">
        <f t="shared" si="19"/>
        <v>0</v>
      </c>
      <c r="H106" s="659">
        <f t="shared" si="18"/>
        <v>0</v>
      </c>
      <c r="I106" s="660">
        <f t="shared" si="11"/>
        <v>744</v>
      </c>
      <c r="J106" s="661">
        <v>5.4429999999999996</v>
      </c>
      <c r="K106" s="675">
        <v>2</v>
      </c>
      <c r="L106" s="660">
        <f t="shared" si="15"/>
        <v>0</v>
      </c>
      <c r="M106" s="661">
        <f t="shared" si="16"/>
        <v>10.885999999999999</v>
      </c>
      <c r="N106" s="662">
        <f t="shared" si="17"/>
        <v>8099.1839999999993</v>
      </c>
      <c r="O106" s="819">
        <f t="shared" si="12"/>
        <v>0</v>
      </c>
      <c r="P106" s="661">
        <f t="shared" si="13"/>
        <v>100</v>
      </c>
      <c r="Q106" s="818">
        <f t="shared" si="14"/>
        <v>1</v>
      </c>
      <c r="R106" s="826">
        <v>0.9</v>
      </c>
      <c r="S106" s="38"/>
    </row>
    <row r="107" spans="1:19" ht="47.25" customHeight="1">
      <c r="A107" s="284">
        <v>98</v>
      </c>
      <c r="B107" s="682" t="s">
        <v>202</v>
      </c>
      <c r="C107" s="656"/>
      <c r="D107" s="656"/>
      <c r="E107" s="657"/>
      <c r="F107" s="656"/>
      <c r="G107" s="658">
        <f t="shared" si="19"/>
        <v>0</v>
      </c>
      <c r="H107" s="659">
        <f t="shared" si="18"/>
        <v>0</v>
      </c>
      <c r="I107" s="660">
        <f t="shared" si="11"/>
        <v>744</v>
      </c>
      <c r="J107" s="661">
        <v>245.7</v>
      </c>
      <c r="K107" s="671">
        <v>4</v>
      </c>
      <c r="L107" s="660">
        <f t="shared" si="15"/>
        <v>0</v>
      </c>
      <c r="M107" s="661">
        <f t="shared" si="16"/>
        <v>982.8</v>
      </c>
      <c r="N107" s="662">
        <f t="shared" si="17"/>
        <v>731203.2</v>
      </c>
      <c r="O107" s="819">
        <f t="shared" si="12"/>
        <v>0</v>
      </c>
      <c r="P107" s="661">
        <f t="shared" si="13"/>
        <v>100</v>
      </c>
      <c r="Q107" s="818">
        <f t="shared" si="14"/>
        <v>1</v>
      </c>
      <c r="R107" s="826">
        <v>0.9</v>
      </c>
      <c r="S107" s="38"/>
    </row>
    <row r="108" spans="1:19" ht="54.75" customHeight="1">
      <c r="A108" s="284">
        <v>99</v>
      </c>
      <c r="B108" s="681" t="s">
        <v>207</v>
      </c>
      <c r="C108" s="656"/>
      <c r="D108" s="656"/>
      <c r="E108" s="657"/>
      <c r="F108" s="656"/>
      <c r="G108" s="658">
        <f t="shared" si="19"/>
        <v>0</v>
      </c>
      <c r="H108" s="659">
        <f t="shared" si="18"/>
        <v>0</v>
      </c>
      <c r="I108" s="660">
        <f t="shared" si="11"/>
        <v>744</v>
      </c>
      <c r="J108" s="661">
        <v>0.8</v>
      </c>
      <c r="K108" s="675">
        <v>2</v>
      </c>
      <c r="L108" s="660">
        <f t="shared" si="15"/>
        <v>0</v>
      </c>
      <c r="M108" s="661">
        <f t="shared" si="16"/>
        <v>1.6</v>
      </c>
      <c r="N108" s="662">
        <f t="shared" si="17"/>
        <v>1190.4000000000001</v>
      </c>
      <c r="O108" s="819">
        <f t="shared" si="12"/>
        <v>0</v>
      </c>
      <c r="P108" s="661">
        <f t="shared" si="13"/>
        <v>100</v>
      </c>
      <c r="Q108" s="818">
        <f t="shared" si="14"/>
        <v>1</v>
      </c>
      <c r="R108" s="826">
        <v>0.9</v>
      </c>
      <c r="S108" s="683" t="s">
        <v>601</v>
      </c>
    </row>
    <row r="109" spans="1:19" ht="54.75" customHeight="1">
      <c r="A109" s="284">
        <v>100</v>
      </c>
      <c r="B109" s="681" t="s">
        <v>209</v>
      </c>
      <c r="C109" s="656"/>
      <c r="D109" s="656"/>
      <c r="E109" s="657"/>
      <c r="F109" s="656"/>
      <c r="G109" s="658">
        <f t="shared" si="19"/>
        <v>0</v>
      </c>
      <c r="H109" s="659">
        <f t="shared" si="18"/>
        <v>0</v>
      </c>
      <c r="I109" s="660">
        <f t="shared" si="11"/>
        <v>744</v>
      </c>
      <c r="J109" s="661">
        <v>116.85</v>
      </c>
      <c r="K109" s="675">
        <v>2</v>
      </c>
      <c r="L109" s="660">
        <f t="shared" si="15"/>
        <v>0</v>
      </c>
      <c r="M109" s="661">
        <f t="shared" si="16"/>
        <v>233.7</v>
      </c>
      <c r="N109" s="662">
        <f t="shared" si="17"/>
        <v>173872.8</v>
      </c>
      <c r="O109" s="819">
        <f t="shared" si="12"/>
        <v>0</v>
      </c>
      <c r="P109" s="661">
        <f t="shared" si="13"/>
        <v>100</v>
      </c>
      <c r="Q109" s="818">
        <f t="shared" si="14"/>
        <v>1</v>
      </c>
      <c r="R109" s="826">
        <v>0.9</v>
      </c>
      <c r="S109" s="929" t="s">
        <v>602</v>
      </c>
    </row>
    <row r="110" spans="1:19" ht="54.75" customHeight="1">
      <c r="A110" s="284">
        <v>101</v>
      </c>
      <c r="B110" s="681" t="s">
        <v>210</v>
      </c>
      <c r="C110" s="656">
        <v>4</v>
      </c>
      <c r="D110" s="656">
        <v>21</v>
      </c>
      <c r="E110" s="657"/>
      <c r="F110" s="656"/>
      <c r="G110" s="658">
        <f t="shared" si="19"/>
        <v>4.3499999999999996</v>
      </c>
      <c r="H110" s="659">
        <f t="shared" si="18"/>
        <v>0</v>
      </c>
      <c r="I110" s="660">
        <f t="shared" si="11"/>
        <v>744</v>
      </c>
      <c r="J110" s="661">
        <v>116.85</v>
      </c>
      <c r="K110" s="675">
        <v>2</v>
      </c>
      <c r="L110" s="660">
        <f t="shared" si="15"/>
        <v>1016.5949999999999</v>
      </c>
      <c r="M110" s="661">
        <f t="shared" si="16"/>
        <v>233.7</v>
      </c>
      <c r="N110" s="662">
        <f t="shared" si="17"/>
        <v>173872.8</v>
      </c>
      <c r="O110" s="819">
        <f t="shared" si="12"/>
        <v>5.8467741935483873E-3</v>
      </c>
      <c r="P110" s="661">
        <f t="shared" si="13"/>
        <v>99.415322580645167</v>
      </c>
      <c r="Q110" s="818">
        <f t="shared" si="14"/>
        <v>0.9941532258064516</v>
      </c>
      <c r="R110" s="826">
        <v>0.9</v>
      </c>
      <c r="S110" s="929"/>
    </row>
    <row r="111" spans="1:19" s="492" customFormat="1" ht="66" customHeight="1">
      <c r="A111" s="284">
        <v>102</v>
      </c>
      <c r="B111" s="682" t="s">
        <v>221</v>
      </c>
      <c r="C111" s="656"/>
      <c r="D111" s="656"/>
      <c r="E111" s="657"/>
      <c r="F111" s="656"/>
      <c r="G111" s="658">
        <f t="shared" si="19"/>
        <v>0</v>
      </c>
      <c r="H111" s="659">
        <f t="shared" si="18"/>
        <v>0</v>
      </c>
      <c r="I111" s="660">
        <f t="shared" si="11"/>
        <v>744</v>
      </c>
      <c r="J111" s="661">
        <v>242.23</v>
      </c>
      <c r="K111" s="671">
        <v>4</v>
      </c>
      <c r="L111" s="660">
        <f t="shared" si="15"/>
        <v>0</v>
      </c>
      <c r="M111" s="661">
        <f t="shared" si="16"/>
        <v>968.92</v>
      </c>
      <c r="N111" s="662">
        <f t="shared" si="17"/>
        <v>720876.48</v>
      </c>
      <c r="O111" s="819">
        <f t="shared" si="12"/>
        <v>0</v>
      </c>
      <c r="P111" s="661">
        <f t="shared" si="13"/>
        <v>100</v>
      </c>
      <c r="Q111" s="818">
        <f t="shared" si="14"/>
        <v>1</v>
      </c>
      <c r="R111" s="826">
        <v>0.9</v>
      </c>
      <c r="S111" s="684" t="s">
        <v>603</v>
      </c>
    </row>
    <row r="112" spans="1:19" s="492" customFormat="1" ht="72" customHeight="1" thickBot="1">
      <c r="A112" s="284">
        <v>103</v>
      </c>
      <c r="B112" s="681" t="s">
        <v>223</v>
      </c>
      <c r="C112" s="656"/>
      <c r="D112" s="656"/>
      <c r="E112" s="657"/>
      <c r="F112" s="656"/>
      <c r="G112" s="658">
        <f t="shared" si="19"/>
        <v>0</v>
      </c>
      <c r="H112" s="659">
        <f t="shared" si="18"/>
        <v>0</v>
      </c>
      <c r="I112" s="660">
        <f t="shared" si="11"/>
        <v>744</v>
      </c>
      <c r="J112" s="661">
        <v>0.8</v>
      </c>
      <c r="K112" s="675">
        <v>2</v>
      </c>
      <c r="L112" s="660">
        <f t="shared" si="15"/>
        <v>0</v>
      </c>
      <c r="M112" s="661">
        <f t="shared" si="16"/>
        <v>1.6</v>
      </c>
      <c r="N112" s="662">
        <f t="shared" si="17"/>
        <v>1190.4000000000001</v>
      </c>
      <c r="O112" s="819">
        <f t="shared" si="12"/>
        <v>0</v>
      </c>
      <c r="P112" s="661">
        <f t="shared" si="13"/>
        <v>100</v>
      </c>
      <c r="Q112" s="818">
        <f t="shared" si="14"/>
        <v>1</v>
      </c>
      <c r="R112" s="826">
        <v>0.9</v>
      </c>
      <c r="S112" s="684" t="s">
        <v>604</v>
      </c>
    </row>
    <row r="113" spans="1:19" s="492" customFormat="1" ht="36" customHeight="1">
      <c r="A113" s="284">
        <v>104</v>
      </c>
      <c r="B113" s="681" t="s">
        <v>227</v>
      </c>
      <c r="C113" s="656"/>
      <c r="D113" s="656"/>
      <c r="E113" s="657"/>
      <c r="F113" s="656"/>
      <c r="G113" s="658">
        <f t="shared" si="19"/>
        <v>0</v>
      </c>
      <c r="H113" s="659">
        <f t="shared" si="18"/>
        <v>0</v>
      </c>
      <c r="I113" s="660">
        <f t="shared" si="11"/>
        <v>744</v>
      </c>
      <c r="J113" s="661">
        <v>49.7</v>
      </c>
      <c r="K113" s="675">
        <v>4</v>
      </c>
      <c r="L113" s="660">
        <f t="shared" si="15"/>
        <v>0</v>
      </c>
      <c r="M113" s="661">
        <f t="shared" si="16"/>
        <v>198.8</v>
      </c>
      <c r="N113" s="662">
        <f t="shared" si="17"/>
        <v>147907.20000000001</v>
      </c>
      <c r="O113" s="819">
        <f t="shared" si="12"/>
        <v>0</v>
      </c>
      <c r="P113" s="661">
        <f t="shared" si="13"/>
        <v>100</v>
      </c>
      <c r="Q113" s="818">
        <f t="shared" si="14"/>
        <v>1</v>
      </c>
      <c r="R113" s="826">
        <v>0.9</v>
      </c>
      <c r="S113" s="930" t="s">
        <v>605</v>
      </c>
    </row>
    <row r="114" spans="1:19" s="492" customFormat="1" ht="44.25" customHeight="1" thickBot="1">
      <c r="A114" s="284">
        <v>105</v>
      </c>
      <c r="B114" s="681" t="s">
        <v>228</v>
      </c>
      <c r="C114" s="656"/>
      <c r="D114" s="656"/>
      <c r="E114" s="657"/>
      <c r="F114" s="656"/>
      <c r="G114" s="658">
        <f t="shared" si="19"/>
        <v>0</v>
      </c>
      <c r="H114" s="659">
        <f t="shared" si="18"/>
        <v>0</v>
      </c>
      <c r="I114" s="660">
        <f t="shared" si="11"/>
        <v>744</v>
      </c>
      <c r="J114" s="661">
        <v>49.7</v>
      </c>
      <c r="K114" s="675">
        <v>4</v>
      </c>
      <c r="L114" s="660">
        <f t="shared" si="15"/>
        <v>0</v>
      </c>
      <c r="M114" s="661">
        <f t="shared" si="16"/>
        <v>198.8</v>
      </c>
      <c r="N114" s="662">
        <f t="shared" si="17"/>
        <v>147907.20000000001</v>
      </c>
      <c r="O114" s="819">
        <f t="shared" si="12"/>
        <v>0</v>
      </c>
      <c r="P114" s="661">
        <f t="shared" si="13"/>
        <v>100</v>
      </c>
      <c r="Q114" s="818">
        <f t="shared" si="14"/>
        <v>1</v>
      </c>
      <c r="R114" s="826">
        <v>0.9</v>
      </c>
      <c r="S114" s="931"/>
    </row>
    <row r="115" spans="1:19" s="492" customFormat="1" ht="48" hidden="1" customHeight="1">
      <c r="A115" s="284"/>
      <c r="B115" s="655" t="s">
        <v>487</v>
      </c>
      <c r="C115" s="686">
        <f>SUM(C10:C114)</f>
        <v>75</v>
      </c>
      <c r="D115" s="686">
        <f>SUM(D10:D114)</f>
        <v>158</v>
      </c>
      <c r="E115" s="686">
        <f>SUM(E10:E114)</f>
        <v>666</v>
      </c>
      <c r="F115" s="686">
        <f>SUM(F10:F114)</f>
        <v>347</v>
      </c>
      <c r="G115" s="663"/>
      <c r="H115" s="660"/>
      <c r="I115" s="660"/>
      <c r="J115" s="685">
        <f>SUM(J10:J114)</f>
        <v>16432.198999999997</v>
      </c>
      <c r="K115" s="687"/>
      <c r="L115" s="685">
        <f>SUM(L10:L114)</f>
        <v>7602.0159999999987</v>
      </c>
      <c r="M115" s="675"/>
      <c r="N115" s="685">
        <f>SUM(N10:N114)</f>
        <v>29573061.671133336</v>
      </c>
      <c r="O115" s="685"/>
      <c r="P115" s="685"/>
      <c r="Q115" s="685"/>
      <c r="R115" s="826"/>
      <c r="S115" s="688"/>
    </row>
    <row r="116" spans="1:19" ht="23.25" hidden="1" customHeight="1">
      <c r="A116" s="689"/>
      <c r="B116" s="626"/>
      <c r="C116" s="690"/>
      <c r="D116" s="690"/>
      <c r="E116" s="690"/>
      <c r="F116" s="690"/>
      <c r="G116" s="691"/>
      <c r="H116" s="692"/>
      <c r="I116" s="692"/>
      <c r="J116" s="691"/>
      <c r="K116" s="693"/>
      <c r="L116" s="691"/>
      <c r="M116" s="694"/>
      <c r="N116" s="691"/>
      <c r="O116" s="691"/>
      <c r="P116" s="691"/>
      <c r="Q116" s="691"/>
      <c r="R116" s="826"/>
    </row>
    <row r="117" spans="1:19" ht="36.75" hidden="1" customHeight="1">
      <c r="A117" s="689" t="s">
        <v>174</v>
      </c>
      <c r="B117" s="626" t="s">
        <v>175</v>
      </c>
      <c r="C117" s="695"/>
      <c r="D117" s="695"/>
      <c r="E117" s="695"/>
      <c r="F117" s="695"/>
      <c r="G117" s="692"/>
      <c r="H117" s="692"/>
      <c r="I117" s="692"/>
      <c r="J117" s="692"/>
      <c r="K117" s="634"/>
      <c r="L117" s="692"/>
      <c r="M117" s="634"/>
      <c r="N117" s="634"/>
      <c r="O117" s="634"/>
      <c r="P117" s="634"/>
      <c r="Q117" s="634"/>
      <c r="R117" s="826"/>
    </row>
    <row r="118" spans="1:19" ht="40.5" hidden="1" customHeight="1">
      <c r="A118" s="689"/>
      <c r="B118" s="626"/>
      <c r="C118" s="932">
        <f>C115+D115/60</f>
        <v>77.63333333333334</v>
      </c>
      <c r="D118" s="932"/>
      <c r="E118" s="932">
        <f>E115+F115/60</f>
        <v>671.7833333333333</v>
      </c>
      <c r="F118" s="932"/>
      <c r="G118" s="692"/>
      <c r="H118" s="692"/>
      <c r="I118" s="692"/>
      <c r="J118" s="692"/>
      <c r="K118" s="634"/>
      <c r="L118" s="692"/>
      <c r="M118" s="634"/>
      <c r="N118" s="634"/>
      <c r="O118" s="634"/>
      <c r="P118" s="634"/>
      <c r="Q118" s="634"/>
      <c r="R118" s="826"/>
    </row>
    <row r="119" spans="1:19" ht="60" hidden="1" customHeight="1">
      <c r="A119" s="492"/>
      <c r="C119" s="698"/>
      <c r="D119" s="698"/>
      <c r="E119" s="698"/>
      <c r="K119" s="638" t="s">
        <v>102</v>
      </c>
      <c r="L119" s="700">
        <f>L115/N115</f>
        <v>2.5705880860555025E-4</v>
      </c>
      <c r="M119" s="634"/>
      <c r="N119" s="634"/>
      <c r="O119" s="634"/>
      <c r="P119" s="634"/>
      <c r="Q119" s="634"/>
      <c r="R119" s="826"/>
    </row>
    <row r="120" spans="1:19" ht="60" hidden="1" customHeight="1">
      <c r="A120" s="933" t="s">
        <v>606</v>
      </c>
      <c r="B120" s="933"/>
      <c r="C120" s="933"/>
      <c r="D120" s="933"/>
      <c r="E120" s="933"/>
      <c r="F120" s="933"/>
      <c r="G120" s="933"/>
      <c r="H120" s="933"/>
      <c r="I120" s="933"/>
      <c r="J120" s="933"/>
      <c r="K120" s="701" t="s">
        <v>114</v>
      </c>
      <c r="L120" s="702">
        <f>100-100*L119</f>
        <v>99.974294119139444</v>
      </c>
      <c r="M120" s="703"/>
      <c r="N120" s="634"/>
      <c r="O120" s="634"/>
      <c r="P120" s="634"/>
      <c r="Q120" s="634"/>
      <c r="R120" s="826"/>
    </row>
    <row r="121" spans="1:19" ht="60" hidden="1" customHeight="1">
      <c r="A121" s="821"/>
      <c r="B121" s="822"/>
      <c r="C121" s="822"/>
      <c r="D121" s="822"/>
      <c r="E121" s="822"/>
      <c r="F121" s="822"/>
      <c r="G121" s="822"/>
      <c r="H121" s="822"/>
      <c r="I121" s="822"/>
      <c r="J121" s="822"/>
      <c r="K121" s="823"/>
      <c r="L121" s="824"/>
      <c r="M121" s="703"/>
      <c r="N121" s="634"/>
      <c r="O121" s="634"/>
      <c r="P121" s="634"/>
      <c r="Q121" s="634"/>
      <c r="R121" s="826"/>
    </row>
    <row r="122" spans="1:19" s="492" customFormat="1" ht="44.25" customHeight="1">
      <c r="A122" s="284">
        <v>106</v>
      </c>
      <c r="B122" s="681" t="s">
        <v>220</v>
      </c>
      <c r="C122" s="656">
        <v>0</v>
      </c>
      <c r="D122" s="656">
        <v>0</v>
      </c>
      <c r="E122" s="657">
        <v>0</v>
      </c>
      <c r="F122" s="656">
        <v>26</v>
      </c>
      <c r="G122" s="658">
        <f>C122+(D122/60)</f>
        <v>0</v>
      </c>
      <c r="H122" s="659">
        <f>E122+F122/60</f>
        <v>0.43333333333333335</v>
      </c>
      <c r="I122" s="660">
        <f>31*24-H122</f>
        <v>743.56666666666672</v>
      </c>
      <c r="J122" s="661">
        <v>129.435</v>
      </c>
      <c r="K122" s="675">
        <v>4</v>
      </c>
      <c r="L122" s="660">
        <f>G122*J122*K122</f>
        <v>0</v>
      </c>
      <c r="M122" s="661">
        <f>J122*K122</f>
        <v>517.74</v>
      </c>
      <c r="N122" s="662">
        <f>I122*M122</f>
        <v>384974.20600000001</v>
      </c>
      <c r="O122" s="819">
        <f>L122/N122</f>
        <v>0</v>
      </c>
      <c r="P122" s="661">
        <f>100-100*O122</f>
        <v>100</v>
      </c>
      <c r="Q122" s="818">
        <f>1-L122/N122</f>
        <v>1</v>
      </c>
      <c r="R122" s="826">
        <v>0.9</v>
      </c>
    </row>
    <row r="123" spans="1:19" s="492" customFormat="1" ht="44.25" customHeight="1">
      <c r="A123" s="284">
        <v>107</v>
      </c>
      <c r="B123" s="681" t="s">
        <v>222</v>
      </c>
      <c r="C123" s="656">
        <v>0</v>
      </c>
      <c r="D123" s="656">
        <v>0</v>
      </c>
      <c r="E123" s="657">
        <v>0</v>
      </c>
      <c r="F123" s="656">
        <v>0</v>
      </c>
      <c r="G123" s="658">
        <f>C123+(D123/60)</f>
        <v>0</v>
      </c>
      <c r="H123" s="659">
        <f>E123+F123/60</f>
        <v>0</v>
      </c>
      <c r="I123" s="660">
        <f>31*24-H123</f>
        <v>744</v>
      </c>
      <c r="J123" s="661">
        <v>127.934</v>
      </c>
      <c r="K123" s="675">
        <v>4</v>
      </c>
      <c r="L123" s="660">
        <f>G123*J123*K123</f>
        <v>0</v>
      </c>
      <c r="M123" s="661">
        <f>J123*K123</f>
        <v>511.73599999999999</v>
      </c>
      <c r="N123" s="662">
        <f>I123*M123</f>
        <v>380731.58399999997</v>
      </c>
      <c r="O123" s="819">
        <f>L123/N123</f>
        <v>0</v>
      </c>
      <c r="P123" s="661">
        <f>100-100*O123</f>
        <v>100</v>
      </c>
      <c r="Q123" s="818">
        <f>1-L123/N123</f>
        <v>1</v>
      </c>
      <c r="R123" s="826">
        <v>0.9</v>
      </c>
    </row>
    <row r="124" spans="1:19" ht="34.5" hidden="1" customHeight="1">
      <c r="A124" s="934" t="s">
        <v>219</v>
      </c>
      <c r="B124" s="935"/>
      <c r="C124" s="935"/>
      <c r="D124" s="935"/>
      <c r="E124" s="935"/>
      <c r="F124" s="935"/>
      <c r="G124" s="935"/>
      <c r="H124" s="935"/>
      <c r="I124" s="935"/>
      <c r="J124" s="935"/>
      <c r="K124" s="935"/>
      <c r="L124" s="935"/>
      <c r="M124" s="935"/>
      <c r="N124" s="935"/>
      <c r="O124" s="816"/>
      <c r="P124" s="816"/>
      <c r="Q124" s="816"/>
    </row>
    <row r="125" spans="1:19" ht="20.25" hidden="1" customHeight="1">
      <c r="A125" s="93" t="s">
        <v>19</v>
      </c>
      <c r="B125" s="937" t="s">
        <v>31</v>
      </c>
      <c r="C125" s="916" t="s">
        <v>111</v>
      </c>
      <c r="D125" s="917"/>
      <c r="E125" s="916" t="s">
        <v>108</v>
      </c>
      <c r="F125" s="917"/>
      <c r="G125" s="635" t="s">
        <v>17</v>
      </c>
      <c r="H125" s="704" t="s">
        <v>17</v>
      </c>
      <c r="I125" s="635"/>
      <c r="J125" s="704" t="s">
        <v>115</v>
      </c>
      <c r="K125" s="705" t="s">
        <v>106</v>
      </c>
      <c r="L125" s="638"/>
      <c r="M125" s="638"/>
      <c r="N125" s="937" t="s">
        <v>116</v>
      </c>
      <c r="O125" s="675"/>
      <c r="P125" s="675"/>
      <c r="Q125" s="938" t="s">
        <v>242</v>
      </c>
      <c r="R125" s="936" t="s">
        <v>484</v>
      </c>
    </row>
    <row r="126" spans="1:19" hidden="1">
      <c r="A126" s="923" t="s">
        <v>20</v>
      </c>
      <c r="B126" s="927"/>
      <c r="C126" s="918"/>
      <c r="D126" s="919"/>
      <c r="E126" s="918"/>
      <c r="F126" s="919"/>
      <c r="G126" s="643" t="s">
        <v>18</v>
      </c>
      <c r="H126" s="647" t="s">
        <v>18</v>
      </c>
      <c r="I126" s="643" t="s">
        <v>112</v>
      </c>
      <c r="J126" s="707" t="s">
        <v>32</v>
      </c>
      <c r="K126" s="708"/>
      <c r="L126" s="925" t="s">
        <v>103</v>
      </c>
      <c r="M126" s="927" t="s">
        <v>104</v>
      </c>
      <c r="N126" s="927"/>
      <c r="O126" s="675"/>
      <c r="P126" s="675"/>
      <c r="Q126" s="939"/>
      <c r="R126" s="936"/>
    </row>
    <row r="127" spans="1:19" ht="33" hidden="1" customHeight="1">
      <c r="A127" s="923"/>
      <c r="B127" s="927"/>
      <c r="C127" s="647"/>
      <c r="D127" s="648"/>
      <c r="E127" s="647"/>
      <c r="F127" s="647"/>
      <c r="G127" s="643" t="s">
        <v>11</v>
      </c>
      <c r="H127" s="647" t="s">
        <v>109</v>
      </c>
      <c r="I127" s="643" t="s">
        <v>101</v>
      </c>
      <c r="J127" s="709" t="s">
        <v>33</v>
      </c>
      <c r="K127" s="710">
        <v>2.5</v>
      </c>
      <c r="L127" s="925"/>
      <c r="M127" s="927"/>
      <c r="N127" s="927"/>
      <c r="O127" s="675" t="s">
        <v>102</v>
      </c>
      <c r="P127" s="675" t="s">
        <v>243</v>
      </c>
      <c r="Q127" s="939"/>
      <c r="R127" s="936"/>
    </row>
    <row r="128" spans="1:19" ht="29.25" hidden="1" customHeight="1">
      <c r="A128" s="923"/>
      <c r="B128" s="927"/>
      <c r="C128" s="665" t="s">
        <v>26</v>
      </c>
      <c r="D128" s="711" t="s">
        <v>49</v>
      </c>
      <c r="E128" s="711" t="s">
        <v>26</v>
      </c>
      <c r="F128" s="711" t="s">
        <v>49</v>
      </c>
      <c r="G128" s="687"/>
      <c r="H128" s="665" t="s">
        <v>110</v>
      </c>
      <c r="I128" s="712" t="s">
        <v>144</v>
      </c>
      <c r="J128" s="711"/>
      <c r="K128" s="713"/>
      <c r="L128" s="925"/>
      <c r="M128" s="927"/>
      <c r="N128" s="927"/>
      <c r="O128" s="675"/>
      <c r="P128" s="820" t="s">
        <v>244</v>
      </c>
      <c r="Q128" s="939"/>
      <c r="R128" s="936"/>
    </row>
    <row r="129" spans="1:22" ht="50.25" hidden="1" customHeight="1">
      <c r="A129" s="924"/>
      <c r="B129" s="928"/>
      <c r="C129" s="714"/>
      <c r="D129" s="714"/>
      <c r="E129" s="714"/>
      <c r="F129" s="714"/>
      <c r="G129" s="687" t="s">
        <v>26</v>
      </c>
      <c r="H129" s="665" t="s">
        <v>26</v>
      </c>
      <c r="I129" s="687"/>
      <c r="J129" s="711"/>
      <c r="K129" s="687"/>
      <c r="L129" s="926"/>
      <c r="M129" s="928"/>
      <c r="N129" s="928"/>
      <c r="O129" s="675"/>
      <c r="P129" s="675"/>
      <c r="Q129" s="940"/>
      <c r="R129" s="936"/>
    </row>
    <row r="130" spans="1:22" ht="53.25" customHeight="1">
      <c r="A130" s="284">
        <v>108</v>
      </c>
      <c r="B130" s="716" t="s">
        <v>34</v>
      </c>
      <c r="C130" s="665">
        <v>4</v>
      </c>
      <c r="D130" s="665">
        <v>29</v>
      </c>
      <c r="E130" s="717"/>
      <c r="F130" s="718"/>
      <c r="G130" s="660">
        <f t="shared" ref="G130:G165" si="20">C130+(D130/60)</f>
        <v>4.4833333333333334</v>
      </c>
      <c r="H130" s="660">
        <f t="shared" ref="H130:H165" si="21">E130+F130/60</f>
        <v>0</v>
      </c>
      <c r="I130" s="660">
        <f t="shared" ref="I130:I165" si="22">31*24-H130</f>
        <v>744</v>
      </c>
      <c r="J130" s="661">
        <v>315</v>
      </c>
      <c r="K130" s="719">
        <f t="shared" ref="K130:K165" si="23">2.5</f>
        <v>2.5</v>
      </c>
      <c r="L130" s="661">
        <f t="shared" ref="L130:L160" si="24">G130*J130*K130</f>
        <v>3530.625</v>
      </c>
      <c r="M130" s="661">
        <f>J130*K130</f>
        <v>787.5</v>
      </c>
      <c r="N130" s="662">
        <f>I130*M130</f>
        <v>585900</v>
      </c>
      <c r="O130" s="819">
        <f>L130/N130</f>
        <v>6.0259856630824372E-3</v>
      </c>
      <c r="P130" s="661">
        <f>100-100*O130</f>
        <v>99.397401433691755</v>
      </c>
      <c r="Q130" s="818">
        <f>1-L130/N130</f>
        <v>0.99397401433691757</v>
      </c>
      <c r="R130" s="826">
        <v>0.9</v>
      </c>
    </row>
    <row r="131" spans="1:22" ht="53.25" customHeight="1">
      <c r="A131" s="284">
        <v>109</v>
      </c>
      <c r="B131" s="716" t="s">
        <v>35</v>
      </c>
      <c r="C131" s="665">
        <v>3</v>
      </c>
      <c r="D131" s="665">
        <v>13</v>
      </c>
      <c r="E131" s="656"/>
      <c r="F131" s="656"/>
      <c r="G131" s="660">
        <f t="shared" si="20"/>
        <v>3.2166666666666668</v>
      </c>
      <c r="H131" s="660">
        <f t="shared" si="21"/>
        <v>0</v>
      </c>
      <c r="I131" s="660">
        <f t="shared" si="22"/>
        <v>744</v>
      </c>
      <c r="J131" s="661">
        <v>315</v>
      </c>
      <c r="K131" s="719">
        <f t="shared" si="23"/>
        <v>2.5</v>
      </c>
      <c r="L131" s="661">
        <f t="shared" si="24"/>
        <v>2533.125</v>
      </c>
      <c r="M131" s="661">
        <f t="shared" ref="M131:M160" si="25">J131*K131</f>
        <v>787.5</v>
      </c>
      <c r="N131" s="662">
        <f t="shared" ref="N131:N160" si="26">I131*M131</f>
        <v>585900</v>
      </c>
      <c r="O131" s="819">
        <f t="shared" ref="O131:O165" si="27">L131/N131</f>
        <v>4.3234767025089604E-3</v>
      </c>
      <c r="P131" s="661">
        <f t="shared" ref="P131:P165" si="28">100-100*O131</f>
        <v>99.567652329749109</v>
      </c>
      <c r="Q131" s="818">
        <f t="shared" ref="Q131:Q165" si="29">1-L131/N131</f>
        <v>0.99567652329749101</v>
      </c>
      <c r="R131" s="826">
        <v>0.9</v>
      </c>
    </row>
    <row r="132" spans="1:22" ht="60.75" customHeight="1">
      <c r="A132" s="284">
        <v>110</v>
      </c>
      <c r="B132" s="716" t="s">
        <v>50</v>
      </c>
      <c r="C132" s="665"/>
      <c r="D132" s="665"/>
      <c r="E132" s="657"/>
      <c r="F132" s="657"/>
      <c r="G132" s="660">
        <f t="shared" si="20"/>
        <v>0</v>
      </c>
      <c r="H132" s="660">
        <f t="shared" si="21"/>
        <v>0</v>
      </c>
      <c r="I132" s="660">
        <f t="shared" si="22"/>
        <v>744</v>
      </c>
      <c r="J132" s="661">
        <v>315</v>
      </c>
      <c r="K132" s="719">
        <f t="shared" si="23"/>
        <v>2.5</v>
      </c>
      <c r="L132" s="661">
        <f t="shared" si="24"/>
        <v>0</v>
      </c>
      <c r="M132" s="661">
        <f t="shared" si="25"/>
        <v>787.5</v>
      </c>
      <c r="N132" s="662">
        <f t="shared" si="26"/>
        <v>585900</v>
      </c>
      <c r="O132" s="819">
        <f t="shared" si="27"/>
        <v>0</v>
      </c>
      <c r="P132" s="661">
        <f t="shared" si="28"/>
        <v>100</v>
      </c>
      <c r="Q132" s="818">
        <f t="shared" si="29"/>
        <v>1</v>
      </c>
      <c r="R132" s="826">
        <v>0.9</v>
      </c>
    </row>
    <row r="133" spans="1:22" ht="59.25" customHeight="1">
      <c r="A133" s="284">
        <v>111</v>
      </c>
      <c r="B133" s="716" t="s">
        <v>51</v>
      </c>
      <c r="C133" s="720"/>
      <c r="D133" s="720"/>
      <c r="E133" s="721"/>
      <c r="F133" s="722"/>
      <c r="G133" s="660">
        <f t="shared" si="20"/>
        <v>0</v>
      </c>
      <c r="H133" s="660">
        <f t="shared" si="21"/>
        <v>0</v>
      </c>
      <c r="I133" s="660">
        <f t="shared" si="22"/>
        <v>744</v>
      </c>
      <c r="J133" s="661">
        <v>315</v>
      </c>
      <c r="K133" s="719">
        <f t="shared" si="23"/>
        <v>2.5</v>
      </c>
      <c r="L133" s="661">
        <f t="shared" si="24"/>
        <v>0</v>
      </c>
      <c r="M133" s="661">
        <f t="shared" si="25"/>
        <v>787.5</v>
      </c>
      <c r="N133" s="662">
        <f t="shared" si="26"/>
        <v>585900</v>
      </c>
      <c r="O133" s="819">
        <f t="shared" si="27"/>
        <v>0</v>
      </c>
      <c r="P133" s="661">
        <f t="shared" si="28"/>
        <v>100</v>
      </c>
      <c r="Q133" s="818">
        <f t="shared" si="29"/>
        <v>1</v>
      </c>
      <c r="R133" s="826">
        <v>0.9</v>
      </c>
      <c r="T133" s="31">
        <f>50/60</f>
        <v>0.83333333333333337</v>
      </c>
    </row>
    <row r="134" spans="1:22" ht="49.5" customHeight="1">
      <c r="A134" s="284">
        <v>112</v>
      </c>
      <c r="B134" s="716" t="s">
        <v>61</v>
      </c>
      <c r="C134" s="665"/>
      <c r="D134" s="665"/>
      <c r="E134" s="721"/>
      <c r="F134" s="722"/>
      <c r="G134" s="660">
        <f t="shared" si="20"/>
        <v>0</v>
      </c>
      <c r="H134" s="660">
        <f t="shared" si="21"/>
        <v>0</v>
      </c>
      <c r="I134" s="660">
        <f t="shared" si="22"/>
        <v>744</v>
      </c>
      <c r="J134" s="661">
        <v>315</v>
      </c>
      <c r="K134" s="719">
        <f t="shared" si="23"/>
        <v>2.5</v>
      </c>
      <c r="L134" s="661">
        <f t="shared" si="24"/>
        <v>0</v>
      </c>
      <c r="M134" s="661">
        <f t="shared" si="25"/>
        <v>787.5</v>
      </c>
      <c r="N134" s="662">
        <f t="shared" si="26"/>
        <v>585900</v>
      </c>
      <c r="O134" s="819">
        <f t="shared" si="27"/>
        <v>0</v>
      </c>
      <c r="P134" s="661">
        <f t="shared" si="28"/>
        <v>100</v>
      </c>
      <c r="Q134" s="818">
        <f t="shared" si="29"/>
        <v>1</v>
      </c>
      <c r="R134" s="826">
        <v>0.9</v>
      </c>
    </row>
    <row r="135" spans="1:22" ht="45.75" customHeight="1">
      <c r="A135" s="284">
        <v>113</v>
      </c>
      <c r="B135" s="716" t="s">
        <v>62</v>
      </c>
      <c r="C135" s="665"/>
      <c r="D135" s="665"/>
      <c r="E135" s="721"/>
      <c r="F135" s="722"/>
      <c r="G135" s="660">
        <f t="shared" si="20"/>
        <v>0</v>
      </c>
      <c r="H135" s="660">
        <f t="shared" si="21"/>
        <v>0</v>
      </c>
      <c r="I135" s="660">
        <f t="shared" si="22"/>
        <v>744</v>
      </c>
      <c r="J135" s="661">
        <v>315</v>
      </c>
      <c r="K135" s="719">
        <f t="shared" si="23"/>
        <v>2.5</v>
      </c>
      <c r="L135" s="661">
        <f t="shared" si="24"/>
        <v>0</v>
      </c>
      <c r="M135" s="661">
        <f t="shared" si="25"/>
        <v>787.5</v>
      </c>
      <c r="N135" s="662">
        <f t="shared" si="26"/>
        <v>585900</v>
      </c>
      <c r="O135" s="819">
        <f t="shared" si="27"/>
        <v>0</v>
      </c>
      <c r="P135" s="661">
        <f t="shared" si="28"/>
        <v>100</v>
      </c>
      <c r="Q135" s="818">
        <f t="shared" si="29"/>
        <v>1</v>
      </c>
      <c r="R135" s="826">
        <v>0.9</v>
      </c>
    </row>
    <row r="136" spans="1:22" ht="53.25" customHeight="1">
      <c r="A136" s="284">
        <v>114</v>
      </c>
      <c r="B136" s="716" t="s">
        <v>65</v>
      </c>
      <c r="C136" s="657"/>
      <c r="D136" s="657"/>
      <c r="E136" s="657"/>
      <c r="F136" s="657"/>
      <c r="G136" s="660">
        <f t="shared" si="20"/>
        <v>0</v>
      </c>
      <c r="H136" s="660">
        <f t="shared" si="21"/>
        <v>0</v>
      </c>
      <c r="I136" s="660">
        <f t="shared" si="22"/>
        <v>744</v>
      </c>
      <c r="J136" s="661">
        <v>315</v>
      </c>
      <c r="K136" s="719">
        <f t="shared" si="23"/>
        <v>2.5</v>
      </c>
      <c r="L136" s="661">
        <f t="shared" si="24"/>
        <v>0</v>
      </c>
      <c r="M136" s="661">
        <f t="shared" si="25"/>
        <v>787.5</v>
      </c>
      <c r="N136" s="662">
        <f t="shared" si="26"/>
        <v>585900</v>
      </c>
      <c r="O136" s="819">
        <f t="shared" si="27"/>
        <v>0</v>
      </c>
      <c r="P136" s="661">
        <f t="shared" si="28"/>
        <v>100</v>
      </c>
      <c r="Q136" s="818">
        <f t="shared" si="29"/>
        <v>1</v>
      </c>
      <c r="R136" s="826">
        <v>0.9</v>
      </c>
    </row>
    <row r="137" spans="1:22" ht="54" customHeight="1">
      <c r="A137" s="284">
        <v>115</v>
      </c>
      <c r="B137" s="716" t="s">
        <v>66</v>
      </c>
      <c r="C137" s="720"/>
      <c r="D137" s="720"/>
      <c r="E137" s="665"/>
      <c r="F137" s="665"/>
      <c r="G137" s="660">
        <f t="shared" si="20"/>
        <v>0</v>
      </c>
      <c r="H137" s="660">
        <f t="shared" si="21"/>
        <v>0</v>
      </c>
      <c r="I137" s="660">
        <f t="shared" si="22"/>
        <v>744</v>
      </c>
      <c r="J137" s="661">
        <v>315</v>
      </c>
      <c r="K137" s="719">
        <f t="shared" si="23"/>
        <v>2.5</v>
      </c>
      <c r="L137" s="661">
        <f t="shared" si="24"/>
        <v>0</v>
      </c>
      <c r="M137" s="661">
        <f t="shared" si="25"/>
        <v>787.5</v>
      </c>
      <c r="N137" s="662">
        <f t="shared" si="26"/>
        <v>585900</v>
      </c>
      <c r="O137" s="819">
        <f t="shared" si="27"/>
        <v>0</v>
      </c>
      <c r="P137" s="661">
        <f t="shared" si="28"/>
        <v>100</v>
      </c>
      <c r="Q137" s="818">
        <f t="shared" si="29"/>
        <v>1</v>
      </c>
      <c r="R137" s="826">
        <v>0.9</v>
      </c>
    </row>
    <row r="138" spans="1:22" s="35" customFormat="1" ht="53.25" customHeight="1">
      <c r="A138" s="284">
        <v>116</v>
      </c>
      <c r="B138" s="716" t="s">
        <v>58</v>
      </c>
      <c r="C138" s="720"/>
      <c r="D138" s="720"/>
      <c r="E138" s="721"/>
      <c r="F138" s="722"/>
      <c r="G138" s="660">
        <f t="shared" si="20"/>
        <v>0</v>
      </c>
      <c r="H138" s="660">
        <f t="shared" si="21"/>
        <v>0</v>
      </c>
      <c r="I138" s="660">
        <f t="shared" si="22"/>
        <v>744</v>
      </c>
      <c r="J138" s="661">
        <v>315</v>
      </c>
      <c r="K138" s="719">
        <f t="shared" si="23"/>
        <v>2.5</v>
      </c>
      <c r="L138" s="661">
        <f t="shared" si="24"/>
        <v>0</v>
      </c>
      <c r="M138" s="661">
        <f t="shared" si="25"/>
        <v>787.5</v>
      </c>
      <c r="N138" s="662">
        <f t="shared" si="26"/>
        <v>585900</v>
      </c>
      <c r="O138" s="819">
        <f t="shared" si="27"/>
        <v>0</v>
      </c>
      <c r="P138" s="661">
        <f t="shared" si="28"/>
        <v>100</v>
      </c>
      <c r="Q138" s="818">
        <f t="shared" si="29"/>
        <v>1</v>
      </c>
      <c r="R138" s="826">
        <v>0.9</v>
      </c>
      <c r="T138" s="31"/>
      <c r="U138" s="31"/>
      <c r="V138" s="31"/>
    </row>
    <row r="139" spans="1:22" s="35" customFormat="1" ht="54" customHeight="1">
      <c r="A139" s="284">
        <v>117</v>
      </c>
      <c r="B139" s="716" t="s">
        <v>57</v>
      </c>
      <c r="C139" s="657"/>
      <c r="D139" s="657"/>
      <c r="E139" s="657"/>
      <c r="F139" s="723"/>
      <c r="G139" s="660">
        <f t="shared" si="20"/>
        <v>0</v>
      </c>
      <c r="H139" s="660">
        <f t="shared" si="21"/>
        <v>0</v>
      </c>
      <c r="I139" s="660">
        <f t="shared" si="22"/>
        <v>744</v>
      </c>
      <c r="J139" s="661">
        <v>315</v>
      </c>
      <c r="K139" s="719">
        <f t="shared" si="23"/>
        <v>2.5</v>
      </c>
      <c r="L139" s="661">
        <f t="shared" si="24"/>
        <v>0</v>
      </c>
      <c r="M139" s="661">
        <f t="shared" si="25"/>
        <v>787.5</v>
      </c>
      <c r="N139" s="662">
        <f t="shared" si="26"/>
        <v>585900</v>
      </c>
      <c r="O139" s="819">
        <f t="shared" si="27"/>
        <v>0</v>
      </c>
      <c r="P139" s="661">
        <f t="shared" si="28"/>
        <v>100</v>
      </c>
      <c r="Q139" s="818">
        <f t="shared" si="29"/>
        <v>1</v>
      </c>
      <c r="R139" s="826">
        <v>0.9</v>
      </c>
      <c r="T139" s="31"/>
      <c r="U139" s="31"/>
      <c r="V139" s="31"/>
    </row>
    <row r="140" spans="1:22" s="35" customFormat="1" ht="49.5" customHeight="1">
      <c r="A140" s="284">
        <v>118</v>
      </c>
      <c r="B140" s="716" t="s">
        <v>78</v>
      </c>
      <c r="C140" s="724"/>
      <c r="D140" s="720"/>
      <c r="E140" s="657"/>
      <c r="F140" s="723"/>
      <c r="G140" s="660">
        <f t="shared" si="20"/>
        <v>0</v>
      </c>
      <c r="H140" s="660">
        <f t="shared" si="21"/>
        <v>0</v>
      </c>
      <c r="I140" s="660">
        <f t="shared" si="22"/>
        <v>744</v>
      </c>
      <c r="J140" s="661">
        <v>315</v>
      </c>
      <c r="K140" s="719">
        <f t="shared" si="23"/>
        <v>2.5</v>
      </c>
      <c r="L140" s="661">
        <f t="shared" si="24"/>
        <v>0</v>
      </c>
      <c r="M140" s="661">
        <f t="shared" si="25"/>
        <v>787.5</v>
      </c>
      <c r="N140" s="662">
        <f t="shared" si="26"/>
        <v>585900</v>
      </c>
      <c r="O140" s="819">
        <f t="shared" si="27"/>
        <v>0</v>
      </c>
      <c r="P140" s="661">
        <f t="shared" si="28"/>
        <v>100</v>
      </c>
      <c r="Q140" s="818">
        <f t="shared" si="29"/>
        <v>1</v>
      </c>
      <c r="R140" s="826">
        <v>0.9</v>
      </c>
      <c r="T140" s="31"/>
      <c r="U140" s="31"/>
      <c r="V140" s="31"/>
    </row>
    <row r="141" spans="1:22" s="35" customFormat="1" ht="48" customHeight="1">
      <c r="A141" s="284">
        <v>119</v>
      </c>
      <c r="B141" s="716" t="s">
        <v>79</v>
      </c>
      <c r="C141" s="720"/>
      <c r="D141" s="720"/>
      <c r="E141" s="657"/>
      <c r="F141" s="723"/>
      <c r="G141" s="660">
        <f t="shared" si="20"/>
        <v>0</v>
      </c>
      <c r="H141" s="660">
        <f t="shared" si="21"/>
        <v>0</v>
      </c>
      <c r="I141" s="660">
        <f t="shared" si="22"/>
        <v>744</v>
      </c>
      <c r="J141" s="661">
        <v>315</v>
      </c>
      <c r="K141" s="719">
        <f t="shared" si="23"/>
        <v>2.5</v>
      </c>
      <c r="L141" s="661">
        <f t="shared" si="24"/>
        <v>0</v>
      </c>
      <c r="M141" s="661">
        <f t="shared" si="25"/>
        <v>787.5</v>
      </c>
      <c r="N141" s="662">
        <f t="shared" si="26"/>
        <v>585900</v>
      </c>
      <c r="O141" s="819">
        <f t="shared" si="27"/>
        <v>0</v>
      </c>
      <c r="P141" s="661">
        <f t="shared" si="28"/>
        <v>100</v>
      </c>
      <c r="Q141" s="818">
        <f t="shared" si="29"/>
        <v>1</v>
      </c>
      <c r="R141" s="826">
        <v>0.9</v>
      </c>
      <c r="T141" s="31"/>
      <c r="U141" s="31"/>
      <c r="V141" s="31"/>
    </row>
    <row r="142" spans="1:22" s="35" customFormat="1" ht="50.25" customHeight="1">
      <c r="A142" s="284">
        <v>120</v>
      </c>
      <c r="B142" s="716" t="s">
        <v>82</v>
      </c>
      <c r="C142" s="725"/>
      <c r="D142" s="725"/>
      <c r="E142" s="657"/>
      <c r="F142" s="723"/>
      <c r="G142" s="660">
        <f t="shared" si="20"/>
        <v>0</v>
      </c>
      <c r="H142" s="660">
        <f t="shared" si="21"/>
        <v>0</v>
      </c>
      <c r="I142" s="660">
        <f t="shared" si="22"/>
        <v>744</v>
      </c>
      <c r="J142" s="661">
        <v>315</v>
      </c>
      <c r="K142" s="719">
        <f t="shared" si="23"/>
        <v>2.5</v>
      </c>
      <c r="L142" s="661">
        <f t="shared" si="24"/>
        <v>0</v>
      </c>
      <c r="M142" s="661">
        <f t="shared" si="25"/>
        <v>787.5</v>
      </c>
      <c r="N142" s="662">
        <f t="shared" si="26"/>
        <v>585900</v>
      </c>
      <c r="O142" s="819">
        <f t="shared" si="27"/>
        <v>0</v>
      </c>
      <c r="P142" s="661">
        <f t="shared" si="28"/>
        <v>100</v>
      </c>
      <c r="Q142" s="818">
        <f t="shared" si="29"/>
        <v>1</v>
      </c>
      <c r="R142" s="826">
        <v>0.9</v>
      </c>
      <c r="T142" s="31"/>
      <c r="U142" s="31"/>
      <c r="V142" s="31"/>
    </row>
    <row r="143" spans="1:22" s="35" customFormat="1" ht="57.75" customHeight="1">
      <c r="A143" s="284">
        <v>121</v>
      </c>
      <c r="B143" s="716" t="s">
        <v>88</v>
      </c>
      <c r="C143" s="665">
        <v>2</v>
      </c>
      <c r="D143" s="665">
        <v>56</v>
      </c>
      <c r="E143" s="657"/>
      <c r="F143" s="723"/>
      <c r="G143" s="660">
        <f t="shared" si="20"/>
        <v>2.9333333333333336</v>
      </c>
      <c r="H143" s="660">
        <f t="shared" si="21"/>
        <v>0</v>
      </c>
      <c r="I143" s="660">
        <f t="shared" si="22"/>
        <v>744</v>
      </c>
      <c r="J143" s="661">
        <v>315</v>
      </c>
      <c r="K143" s="719">
        <f t="shared" si="23"/>
        <v>2.5</v>
      </c>
      <c r="L143" s="661">
        <f t="shared" si="24"/>
        <v>2310.0000000000005</v>
      </c>
      <c r="M143" s="661">
        <f t="shared" si="25"/>
        <v>787.5</v>
      </c>
      <c r="N143" s="662">
        <f t="shared" si="26"/>
        <v>585900</v>
      </c>
      <c r="O143" s="819">
        <f t="shared" si="27"/>
        <v>3.9426523297491044E-3</v>
      </c>
      <c r="P143" s="661">
        <f t="shared" si="28"/>
        <v>99.605734767025083</v>
      </c>
      <c r="Q143" s="818">
        <f t="shared" si="29"/>
        <v>0.99605734767025089</v>
      </c>
      <c r="R143" s="826">
        <v>0.9</v>
      </c>
      <c r="T143" s="31"/>
      <c r="U143" s="31"/>
      <c r="V143" s="31"/>
    </row>
    <row r="144" spans="1:22" s="35" customFormat="1" ht="46.5" customHeight="1">
      <c r="A144" s="284">
        <v>122</v>
      </c>
      <c r="B144" s="716" t="s">
        <v>96</v>
      </c>
      <c r="C144" s="724"/>
      <c r="D144" s="724"/>
      <c r="E144" s="657"/>
      <c r="F144" s="723"/>
      <c r="G144" s="660">
        <f t="shared" si="20"/>
        <v>0</v>
      </c>
      <c r="H144" s="660">
        <f t="shared" si="21"/>
        <v>0</v>
      </c>
      <c r="I144" s="660">
        <f t="shared" si="22"/>
        <v>744</v>
      </c>
      <c r="J144" s="661">
        <v>315</v>
      </c>
      <c r="K144" s="719">
        <f t="shared" si="23"/>
        <v>2.5</v>
      </c>
      <c r="L144" s="661">
        <f t="shared" si="24"/>
        <v>0</v>
      </c>
      <c r="M144" s="661">
        <f t="shared" si="25"/>
        <v>787.5</v>
      </c>
      <c r="N144" s="662">
        <f t="shared" si="26"/>
        <v>585900</v>
      </c>
      <c r="O144" s="819">
        <f t="shared" si="27"/>
        <v>0</v>
      </c>
      <c r="P144" s="661">
        <f t="shared" si="28"/>
        <v>100</v>
      </c>
      <c r="Q144" s="818">
        <f t="shared" si="29"/>
        <v>1</v>
      </c>
      <c r="R144" s="826">
        <v>0.9</v>
      </c>
      <c r="T144" s="31"/>
      <c r="U144" s="31"/>
      <c r="V144" s="31"/>
    </row>
    <row r="145" spans="1:22" s="35" customFormat="1" ht="50.25" customHeight="1">
      <c r="A145" s="284">
        <v>123</v>
      </c>
      <c r="B145" s="716" t="s">
        <v>97</v>
      </c>
      <c r="C145" s="725"/>
      <c r="D145" s="725"/>
      <c r="E145" s="657"/>
      <c r="F145" s="723"/>
      <c r="G145" s="660">
        <f t="shared" si="20"/>
        <v>0</v>
      </c>
      <c r="H145" s="660">
        <f t="shared" si="21"/>
        <v>0</v>
      </c>
      <c r="I145" s="660">
        <f t="shared" si="22"/>
        <v>744</v>
      </c>
      <c r="J145" s="661">
        <v>315</v>
      </c>
      <c r="K145" s="719">
        <f t="shared" si="23"/>
        <v>2.5</v>
      </c>
      <c r="L145" s="661">
        <f t="shared" si="24"/>
        <v>0</v>
      </c>
      <c r="M145" s="661">
        <f t="shared" si="25"/>
        <v>787.5</v>
      </c>
      <c r="N145" s="662">
        <f t="shared" si="26"/>
        <v>585900</v>
      </c>
      <c r="O145" s="819">
        <f t="shared" si="27"/>
        <v>0</v>
      </c>
      <c r="P145" s="661">
        <f t="shared" si="28"/>
        <v>100</v>
      </c>
      <c r="Q145" s="818">
        <f t="shared" si="29"/>
        <v>1</v>
      </c>
      <c r="R145" s="826">
        <v>0.9</v>
      </c>
      <c r="T145" s="31"/>
      <c r="U145" s="31"/>
      <c r="V145" s="31"/>
    </row>
    <row r="146" spans="1:22" s="35" customFormat="1" ht="54" customHeight="1">
      <c r="A146" s="284">
        <v>124</v>
      </c>
      <c r="B146" s="716" t="s">
        <v>107</v>
      </c>
      <c r="C146" s="725">
        <v>2</v>
      </c>
      <c r="D146" s="725">
        <v>58</v>
      </c>
      <c r="E146" s="657"/>
      <c r="F146" s="723"/>
      <c r="G146" s="726">
        <f t="shared" si="20"/>
        <v>2.9666666666666668</v>
      </c>
      <c r="H146" s="660">
        <f t="shared" si="21"/>
        <v>0</v>
      </c>
      <c r="I146" s="660">
        <f t="shared" si="22"/>
        <v>744</v>
      </c>
      <c r="J146" s="661">
        <v>315</v>
      </c>
      <c r="K146" s="719">
        <f t="shared" si="23"/>
        <v>2.5</v>
      </c>
      <c r="L146" s="661">
        <f t="shared" si="24"/>
        <v>2336.25</v>
      </c>
      <c r="M146" s="661">
        <f t="shared" si="25"/>
        <v>787.5</v>
      </c>
      <c r="N146" s="662">
        <f t="shared" si="26"/>
        <v>585900</v>
      </c>
      <c r="O146" s="819">
        <f t="shared" si="27"/>
        <v>3.9874551971326166E-3</v>
      </c>
      <c r="P146" s="661">
        <f t="shared" si="28"/>
        <v>99.601254480286741</v>
      </c>
      <c r="Q146" s="818">
        <f t="shared" si="29"/>
        <v>0.99601254480286738</v>
      </c>
      <c r="R146" s="826">
        <v>0.9</v>
      </c>
      <c r="T146" s="31"/>
      <c r="U146" s="31"/>
      <c r="V146" s="31"/>
    </row>
    <row r="147" spans="1:22" s="727" customFormat="1" ht="55.5" customHeight="1">
      <c r="A147" s="284">
        <v>125</v>
      </c>
      <c r="B147" s="716" t="s">
        <v>138</v>
      </c>
      <c r="C147" s="724"/>
      <c r="D147" s="724"/>
      <c r="E147" s="721"/>
      <c r="F147" s="722"/>
      <c r="G147" s="660">
        <f t="shared" si="20"/>
        <v>0</v>
      </c>
      <c r="H147" s="660">
        <f t="shared" si="21"/>
        <v>0</v>
      </c>
      <c r="I147" s="660">
        <f t="shared" si="22"/>
        <v>744</v>
      </c>
      <c r="J147" s="661">
        <v>315</v>
      </c>
      <c r="K147" s="719">
        <f t="shared" si="23"/>
        <v>2.5</v>
      </c>
      <c r="L147" s="661">
        <f t="shared" si="24"/>
        <v>0</v>
      </c>
      <c r="M147" s="661">
        <f t="shared" si="25"/>
        <v>787.5</v>
      </c>
      <c r="N147" s="662">
        <f t="shared" si="26"/>
        <v>585900</v>
      </c>
      <c r="O147" s="819">
        <f t="shared" si="27"/>
        <v>0</v>
      </c>
      <c r="P147" s="661">
        <f t="shared" si="28"/>
        <v>100</v>
      </c>
      <c r="Q147" s="818">
        <f t="shared" si="29"/>
        <v>1</v>
      </c>
      <c r="R147" s="826">
        <v>0.9</v>
      </c>
      <c r="T147" s="492"/>
      <c r="U147" s="492"/>
      <c r="V147" s="492"/>
    </row>
    <row r="148" spans="1:22" s="35" customFormat="1" ht="39" customHeight="1">
      <c r="A148" s="284">
        <v>126</v>
      </c>
      <c r="B148" s="716" t="s">
        <v>145</v>
      </c>
      <c r="C148" s="724"/>
      <c r="D148" s="724"/>
      <c r="E148" s="721"/>
      <c r="F148" s="722"/>
      <c r="G148" s="660">
        <f t="shared" si="20"/>
        <v>0</v>
      </c>
      <c r="H148" s="660">
        <f t="shared" si="21"/>
        <v>0</v>
      </c>
      <c r="I148" s="660">
        <f t="shared" si="22"/>
        <v>744</v>
      </c>
      <c r="J148" s="661">
        <v>315</v>
      </c>
      <c r="K148" s="719">
        <f t="shared" si="23"/>
        <v>2.5</v>
      </c>
      <c r="L148" s="661">
        <f t="shared" si="24"/>
        <v>0</v>
      </c>
      <c r="M148" s="661">
        <f t="shared" si="25"/>
        <v>787.5</v>
      </c>
      <c r="N148" s="662">
        <f t="shared" si="26"/>
        <v>585900</v>
      </c>
      <c r="O148" s="819">
        <f t="shared" si="27"/>
        <v>0</v>
      </c>
      <c r="P148" s="661">
        <f t="shared" si="28"/>
        <v>100</v>
      </c>
      <c r="Q148" s="818">
        <f t="shared" si="29"/>
        <v>1</v>
      </c>
      <c r="R148" s="826">
        <v>0.9</v>
      </c>
      <c r="T148" s="31"/>
      <c r="U148" s="31"/>
      <c r="V148" s="31"/>
    </row>
    <row r="149" spans="1:22" s="35" customFormat="1" ht="57" customHeight="1">
      <c r="A149" s="284">
        <v>127</v>
      </c>
      <c r="B149" s="716" t="s">
        <v>159</v>
      </c>
      <c r="C149" s="724"/>
      <c r="D149" s="724"/>
      <c r="E149" s="721"/>
      <c r="F149" s="722"/>
      <c r="G149" s="660">
        <f t="shared" si="20"/>
        <v>0</v>
      </c>
      <c r="H149" s="660">
        <f t="shared" si="21"/>
        <v>0</v>
      </c>
      <c r="I149" s="660">
        <f t="shared" si="22"/>
        <v>744</v>
      </c>
      <c r="J149" s="661">
        <v>315</v>
      </c>
      <c r="K149" s="719">
        <f t="shared" si="23"/>
        <v>2.5</v>
      </c>
      <c r="L149" s="661">
        <f t="shared" si="24"/>
        <v>0</v>
      </c>
      <c r="M149" s="661">
        <f t="shared" si="25"/>
        <v>787.5</v>
      </c>
      <c r="N149" s="662">
        <f t="shared" si="26"/>
        <v>585900</v>
      </c>
      <c r="O149" s="819">
        <f t="shared" si="27"/>
        <v>0</v>
      </c>
      <c r="P149" s="661">
        <f t="shared" si="28"/>
        <v>100</v>
      </c>
      <c r="Q149" s="818">
        <f t="shared" si="29"/>
        <v>1</v>
      </c>
      <c r="R149" s="826">
        <v>0.9</v>
      </c>
      <c r="T149" s="31"/>
      <c r="U149" s="31"/>
      <c r="V149" s="31"/>
    </row>
    <row r="150" spans="1:22" s="35" customFormat="1" ht="46.5" customHeight="1">
      <c r="A150" s="284">
        <v>128</v>
      </c>
      <c r="B150" s="716" t="s">
        <v>160</v>
      </c>
      <c r="C150" s="724"/>
      <c r="D150" s="724"/>
      <c r="E150" s="657"/>
      <c r="F150" s="723"/>
      <c r="G150" s="660">
        <f t="shared" si="20"/>
        <v>0</v>
      </c>
      <c r="H150" s="660">
        <f t="shared" si="21"/>
        <v>0</v>
      </c>
      <c r="I150" s="660">
        <f t="shared" si="22"/>
        <v>744</v>
      </c>
      <c r="J150" s="661">
        <v>315</v>
      </c>
      <c r="K150" s="719">
        <f t="shared" si="23"/>
        <v>2.5</v>
      </c>
      <c r="L150" s="661">
        <f t="shared" si="24"/>
        <v>0</v>
      </c>
      <c r="M150" s="661">
        <f t="shared" si="25"/>
        <v>787.5</v>
      </c>
      <c r="N150" s="662">
        <f t="shared" si="26"/>
        <v>585900</v>
      </c>
      <c r="O150" s="819">
        <f t="shared" si="27"/>
        <v>0</v>
      </c>
      <c r="P150" s="661">
        <f t="shared" si="28"/>
        <v>100</v>
      </c>
      <c r="Q150" s="818">
        <f t="shared" si="29"/>
        <v>1</v>
      </c>
      <c r="R150" s="826">
        <v>0.9</v>
      </c>
      <c r="T150" s="31"/>
      <c r="U150" s="31"/>
      <c r="V150" s="31"/>
    </row>
    <row r="151" spans="1:22" s="35" customFormat="1" ht="48" customHeight="1">
      <c r="A151" s="284">
        <v>129</v>
      </c>
      <c r="B151" s="716" t="s">
        <v>169</v>
      </c>
      <c r="C151" s="724"/>
      <c r="D151" s="724"/>
      <c r="E151" s="721"/>
      <c r="F151" s="722"/>
      <c r="G151" s="660">
        <f t="shared" si="20"/>
        <v>0</v>
      </c>
      <c r="H151" s="660">
        <f t="shared" si="21"/>
        <v>0</v>
      </c>
      <c r="I151" s="660">
        <f t="shared" si="22"/>
        <v>744</v>
      </c>
      <c r="J151" s="661">
        <v>315</v>
      </c>
      <c r="K151" s="719">
        <f t="shared" si="23"/>
        <v>2.5</v>
      </c>
      <c r="L151" s="661">
        <f t="shared" si="24"/>
        <v>0</v>
      </c>
      <c r="M151" s="661">
        <f t="shared" si="25"/>
        <v>787.5</v>
      </c>
      <c r="N151" s="662">
        <f t="shared" si="26"/>
        <v>585900</v>
      </c>
      <c r="O151" s="819">
        <f t="shared" si="27"/>
        <v>0</v>
      </c>
      <c r="P151" s="661">
        <f t="shared" si="28"/>
        <v>100</v>
      </c>
      <c r="Q151" s="818">
        <f t="shared" si="29"/>
        <v>1</v>
      </c>
      <c r="R151" s="826">
        <v>0.9</v>
      </c>
      <c r="T151" s="31"/>
      <c r="U151" s="31"/>
      <c r="V151" s="31"/>
    </row>
    <row r="152" spans="1:22" s="35" customFormat="1" ht="50.25" customHeight="1">
      <c r="A152" s="284">
        <v>130</v>
      </c>
      <c r="B152" s="716" t="s">
        <v>170</v>
      </c>
      <c r="C152" s="724"/>
      <c r="D152" s="724"/>
      <c r="E152" s="721"/>
      <c r="F152" s="722"/>
      <c r="G152" s="660">
        <f t="shared" si="20"/>
        <v>0</v>
      </c>
      <c r="H152" s="660">
        <f t="shared" si="21"/>
        <v>0</v>
      </c>
      <c r="I152" s="660">
        <f t="shared" si="22"/>
        <v>744</v>
      </c>
      <c r="J152" s="661">
        <v>315</v>
      </c>
      <c r="K152" s="719">
        <f t="shared" si="23"/>
        <v>2.5</v>
      </c>
      <c r="L152" s="661">
        <f t="shared" si="24"/>
        <v>0</v>
      </c>
      <c r="M152" s="661">
        <f t="shared" si="25"/>
        <v>787.5</v>
      </c>
      <c r="N152" s="662">
        <f t="shared" si="26"/>
        <v>585900</v>
      </c>
      <c r="O152" s="819">
        <f t="shared" si="27"/>
        <v>0</v>
      </c>
      <c r="P152" s="661">
        <f t="shared" si="28"/>
        <v>100</v>
      </c>
      <c r="Q152" s="818">
        <f t="shared" si="29"/>
        <v>1</v>
      </c>
      <c r="R152" s="826">
        <v>0.9</v>
      </c>
      <c r="T152" s="31"/>
      <c r="U152" s="31"/>
      <c r="V152" s="31"/>
    </row>
    <row r="153" spans="1:22" s="35" customFormat="1" ht="44.25" customHeight="1">
      <c r="A153" s="284">
        <v>131</v>
      </c>
      <c r="B153" s="716" t="s">
        <v>171</v>
      </c>
      <c r="C153" s="724"/>
      <c r="D153" s="724"/>
      <c r="E153" s="721"/>
      <c r="F153" s="722"/>
      <c r="G153" s="660">
        <f t="shared" si="20"/>
        <v>0</v>
      </c>
      <c r="H153" s="660">
        <f t="shared" si="21"/>
        <v>0</v>
      </c>
      <c r="I153" s="660">
        <f t="shared" si="22"/>
        <v>744</v>
      </c>
      <c r="J153" s="661">
        <v>315</v>
      </c>
      <c r="K153" s="719">
        <f t="shared" si="23"/>
        <v>2.5</v>
      </c>
      <c r="L153" s="661">
        <f t="shared" si="24"/>
        <v>0</v>
      </c>
      <c r="M153" s="661">
        <f t="shared" si="25"/>
        <v>787.5</v>
      </c>
      <c r="N153" s="662">
        <f t="shared" si="26"/>
        <v>585900</v>
      </c>
      <c r="O153" s="819">
        <f t="shared" si="27"/>
        <v>0</v>
      </c>
      <c r="P153" s="661">
        <f t="shared" si="28"/>
        <v>100</v>
      </c>
      <c r="Q153" s="818">
        <f t="shared" si="29"/>
        <v>1</v>
      </c>
      <c r="R153" s="826">
        <v>0.9</v>
      </c>
      <c r="T153" s="31"/>
      <c r="U153" s="31"/>
      <c r="V153" s="31"/>
    </row>
    <row r="154" spans="1:22" s="35" customFormat="1" ht="53.25" customHeight="1">
      <c r="A154" s="284">
        <v>132</v>
      </c>
      <c r="B154" s="716" t="s">
        <v>173</v>
      </c>
      <c r="C154" s="728"/>
      <c r="D154" s="728"/>
      <c r="E154" s="721"/>
      <c r="F154" s="722"/>
      <c r="G154" s="660">
        <v>0</v>
      </c>
      <c r="H154" s="660">
        <f t="shared" si="21"/>
        <v>0</v>
      </c>
      <c r="I154" s="660">
        <f t="shared" si="22"/>
        <v>744</v>
      </c>
      <c r="J154" s="661">
        <v>315</v>
      </c>
      <c r="K154" s="719">
        <f t="shared" si="23"/>
        <v>2.5</v>
      </c>
      <c r="L154" s="661">
        <f t="shared" si="24"/>
        <v>0</v>
      </c>
      <c r="M154" s="661">
        <f t="shared" si="25"/>
        <v>787.5</v>
      </c>
      <c r="N154" s="662">
        <f t="shared" si="26"/>
        <v>585900</v>
      </c>
      <c r="O154" s="819">
        <f t="shared" si="27"/>
        <v>0</v>
      </c>
      <c r="P154" s="661">
        <f t="shared" si="28"/>
        <v>100</v>
      </c>
      <c r="Q154" s="818">
        <f t="shared" si="29"/>
        <v>1</v>
      </c>
      <c r="R154" s="826">
        <v>0.9</v>
      </c>
      <c r="T154" s="31"/>
      <c r="U154" s="31"/>
      <c r="V154" s="31"/>
    </row>
    <row r="155" spans="1:22" s="35" customFormat="1" ht="50.25" customHeight="1">
      <c r="A155" s="284">
        <v>133</v>
      </c>
      <c r="B155" s="729" t="s">
        <v>179</v>
      </c>
      <c r="C155" s="724"/>
      <c r="D155" s="724"/>
      <c r="E155" s="723"/>
      <c r="F155" s="723"/>
      <c r="G155" s="660">
        <f t="shared" si="20"/>
        <v>0</v>
      </c>
      <c r="H155" s="660">
        <f t="shared" si="21"/>
        <v>0</v>
      </c>
      <c r="I155" s="660">
        <f t="shared" si="22"/>
        <v>744</v>
      </c>
      <c r="J155" s="675">
        <v>1000</v>
      </c>
      <c r="K155" s="719">
        <f t="shared" si="23"/>
        <v>2.5</v>
      </c>
      <c r="L155" s="661">
        <f t="shared" si="24"/>
        <v>0</v>
      </c>
      <c r="M155" s="661">
        <f t="shared" si="25"/>
        <v>2500</v>
      </c>
      <c r="N155" s="662">
        <f t="shared" si="26"/>
        <v>1860000</v>
      </c>
      <c r="O155" s="819">
        <f t="shared" si="27"/>
        <v>0</v>
      </c>
      <c r="P155" s="661">
        <f t="shared" si="28"/>
        <v>100</v>
      </c>
      <c r="Q155" s="818">
        <f t="shared" si="29"/>
        <v>1</v>
      </c>
      <c r="R155" s="826">
        <v>0.9</v>
      </c>
      <c r="T155" s="31"/>
      <c r="U155" s="31"/>
      <c r="V155" s="31"/>
    </row>
    <row r="156" spans="1:22" s="35" customFormat="1" ht="46.5" customHeight="1">
      <c r="A156" s="284">
        <v>134</v>
      </c>
      <c r="B156" s="716" t="s">
        <v>186</v>
      </c>
      <c r="C156" s="725"/>
      <c r="D156" s="725"/>
      <c r="E156" s="657"/>
      <c r="F156" s="723"/>
      <c r="G156" s="660">
        <f t="shared" si="20"/>
        <v>0</v>
      </c>
      <c r="H156" s="660">
        <f t="shared" si="21"/>
        <v>0</v>
      </c>
      <c r="I156" s="660">
        <f t="shared" si="22"/>
        <v>744</v>
      </c>
      <c r="J156" s="661">
        <v>315</v>
      </c>
      <c r="K156" s="719">
        <f t="shared" si="23"/>
        <v>2.5</v>
      </c>
      <c r="L156" s="661">
        <f t="shared" si="24"/>
        <v>0</v>
      </c>
      <c r="M156" s="661">
        <f t="shared" si="25"/>
        <v>787.5</v>
      </c>
      <c r="N156" s="662">
        <f t="shared" si="26"/>
        <v>585900</v>
      </c>
      <c r="O156" s="819">
        <f t="shared" si="27"/>
        <v>0</v>
      </c>
      <c r="P156" s="661">
        <f t="shared" si="28"/>
        <v>100</v>
      </c>
      <c r="Q156" s="818">
        <f t="shared" si="29"/>
        <v>1</v>
      </c>
      <c r="R156" s="826">
        <v>0.9</v>
      </c>
      <c r="T156" s="31"/>
      <c r="U156" s="31"/>
      <c r="V156" s="31"/>
    </row>
    <row r="157" spans="1:22" s="35" customFormat="1" ht="55.5" customHeight="1">
      <c r="A157" s="284">
        <v>135</v>
      </c>
      <c r="B157" s="716" t="s">
        <v>193</v>
      </c>
      <c r="C157" s="666"/>
      <c r="D157" s="666"/>
      <c r="E157" s="721"/>
      <c r="F157" s="722"/>
      <c r="G157" s="660">
        <f t="shared" si="20"/>
        <v>0</v>
      </c>
      <c r="H157" s="660">
        <f t="shared" si="21"/>
        <v>0</v>
      </c>
      <c r="I157" s="660">
        <f t="shared" si="22"/>
        <v>744</v>
      </c>
      <c r="J157" s="661">
        <v>315</v>
      </c>
      <c r="K157" s="719">
        <f t="shared" si="23"/>
        <v>2.5</v>
      </c>
      <c r="L157" s="661">
        <f t="shared" si="24"/>
        <v>0</v>
      </c>
      <c r="M157" s="661">
        <f t="shared" si="25"/>
        <v>787.5</v>
      </c>
      <c r="N157" s="662">
        <f t="shared" si="26"/>
        <v>585900</v>
      </c>
      <c r="O157" s="819">
        <f t="shared" si="27"/>
        <v>0</v>
      </c>
      <c r="P157" s="661">
        <f t="shared" si="28"/>
        <v>100</v>
      </c>
      <c r="Q157" s="818">
        <f t="shared" si="29"/>
        <v>1</v>
      </c>
      <c r="R157" s="826">
        <v>0.9</v>
      </c>
      <c r="T157" s="31"/>
      <c r="U157" s="31"/>
      <c r="V157" s="31"/>
    </row>
    <row r="158" spans="1:22" s="35" customFormat="1" ht="59.25" customHeight="1">
      <c r="A158" s="284">
        <v>136</v>
      </c>
      <c r="B158" s="729" t="s">
        <v>194</v>
      </c>
      <c r="C158" s="724"/>
      <c r="D158" s="724"/>
      <c r="E158" s="724"/>
      <c r="F158" s="724"/>
      <c r="G158" s="660">
        <f t="shared" si="20"/>
        <v>0</v>
      </c>
      <c r="H158" s="660">
        <f t="shared" si="21"/>
        <v>0</v>
      </c>
      <c r="I158" s="660">
        <f t="shared" si="22"/>
        <v>744</v>
      </c>
      <c r="J158" s="675">
        <v>1000</v>
      </c>
      <c r="K158" s="719">
        <f t="shared" si="23"/>
        <v>2.5</v>
      </c>
      <c r="L158" s="661">
        <f t="shared" si="24"/>
        <v>0</v>
      </c>
      <c r="M158" s="661">
        <f t="shared" si="25"/>
        <v>2500</v>
      </c>
      <c r="N158" s="662">
        <f t="shared" si="26"/>
        <v>1860000</v>
      </c>
      <c r="O158" s="819">
        <f t="shared" si="27"/>
        <v>0</v>
      </c>
      <c r="P158" s="661">
        <f t="shared" si="28"/>
        <v>100</v>
      </c>
      <c r="Q158" s="818">
        <f t="shared" si="29"/>
        <v>1</v>
      </c>
      <c r="R158" s="826">
        <v>0.9</v>
      </c>
      <c r="T158" s="31"/>
      <c r="U158" s="31"/>
      <c r="V158" s="31"/>
    </row>
    <row r="159" spans="1:22" s="35" customFormat="1" ht="59.25" customHeight="1">
      <c r="A159" s="284">
        <v>137</v>
      </c>
      <c r="B159" s="729" t="s">
        <v>198</v>
      </c>
      <c r="C159" s="724"/>
      <c r="D159" s="724"/>
      <c r="E159" s="730"/>
      <c r="F159" s="731"/>
      <c r="G159" s="660">
        <f t="shared" si="20"/>
        <v>0</v>
      </c>
      <c r="H159" s="660">
        <f t="shared" si="21"/>
        <v>0</v>
      </c>
      <c r="I159" s="660">
        <f t="shared" si="22"/>
        <v>744</v>
      </c>
      <c r="J159" s="675">
        <v>1000</v>
      </c>
      <c r="K159" s="719">
        <f t="shared" si="23"/>
        <v>2.5</v>
      </c>
      <c r="L159" s="661">
        <f t="shared" si="24"/>
        <v>0</v>
      </c>
      <c r="M159" s="661">
        <f t="shared" si="25"/>
        <v>2500</v>
      </c>
      <c r="N159" s="662">
        <f t="shared" si="26"/>
        <v>1860000</v>
      </c>
      <c r="O159" s="819">
        <f t="shared" si="27"/>
        <v>0</v>
      </c>
      <c r="P159" s="661">
        <f t="shared" si="28"/>
        <v>100</v>
      </c>
      <c r="Q159" s="818">
        <f t="shared" si="29"/>
        <v>1</v>
      </c>
      <c r="R159" s="826">
        <v>0.9</v>
      </c>
      <c r="S159" s="683" t="s">
        <v>601</v>
      </c>
      <c r="T159" s="31"/>
      <c r="U159" s="31"/>
      <c r="V159" s="31"/>
    </row>
    <row r="160" spans="1:22" s="35" customFormat="1" ht="59.25" customHeight="1">
      <c r="A160" s="284">
        <v>138</v>
      </c>
      <c r="B160" s="729" t="s">
        <v>208</v>
      </c>
      <c r="C160" s="724"/>
      <c r="D160" s="724"/>
      <c r="E160" s="730"/>
      <c r="F160" s="731"/>
      <c r="G160" s="660">
        <f t="shared" si="20"/>
        <v>0</v>
      </c>
      <c r="H160" s="660">
        <f t="shared" si="21"/>
        <v>0</v>
      </c>
      <c r="I160" s="660">
        <f t="shared" si="22"/>
        <v>744</v>
      </c>
      <c r="J160" s="661">
        <v>315</v>
      </c>
      <c r="K160" s="719">
        <f t="shared" si="23"/>
        <v>2.5</v>
      </c>
      <c r="L160" s="661">
        <f t="shared" si="24"/>
        <v>0</v>
      </c>
      <c r="M160" s="661">
        <f t="shared" si="25"/>
        <v>787.5</v>
      </c>
      <c r="N160" s="662">
        <f t="shared" si="26"/>
        <v>585900</v>
      </c>
      <c r="O160" s="819">
        <f t="shared" si="27"/>
        <v>0</v>
      </c>
      <c r="P160" s="661">
        <f t="shared" si="28"/>
        <v>100</v>
      </c>
      <c r="Q160" s="818">
        <f t="shared" si="29"/>
        <v>1</v>
      </c>
      <c r="R160" s="826">
        <v>0.9</v>
      </c>
      <c r="S160" s="941" t="s">
        <v>602</v>
      </c>
      <c r="T160" s="31"/>
      <c r="U160" s="31"/>
      <c r="V160" s="31"/>
    </row>
    <row r="161" spans="1:22" s="35" customFormat="1" ht="59.25" customHeight="1">
      <c r="A161" s="284">
        <v>139</v>
      </c>
      <c r="B161" s="729" t="s">
        <v>215</v>
      </c>
      <c r="C161" s="732"/>
      <c r="D161" s="724"/>
      <c r="E161" s="730"/>
      <c r="F161" s="731"/>
      <c r="G161" s="660">
        <f t="shared" si="20"/>
        <v>0</v>
      </c>
      <c r="H161" s="660">
        <f t="shared" si="21"/>
        <v>0</v>
      </c>
      <c r="I161" s="660">
        <f t="shared" si="22"/>
        <v>744</v>
      </c>
      <c r="J161" s="675">
        <v>1000</v>
      </c>
      <c r="K161" s="719">
        <f t="shared" si="23"/>
        <v>2.5</v>
      </c>
      <c r="L161" s="661">
        <f>G161*J161*K161</f>
        <v>0</v>
      </c>
      <c r="M161" s="661">
        <f>J161*K161</f>
        <v>2500</v>
      </c>
      <c r="N161" s="662">
        <f>I161*M161</f>
        <v>1860000</v>
      </c>
      <c r="O161" s="819">
        <f t="shared" si="27"/>
        <v>0</v>
      </c>
      <c r="P161" s="661">
        <f t="shared" si="28"/>
        <v>100</v>
      </c>
      <c r="Q161" s="818">
        <f t="shared" si="29"/>
        <v>1</v>
      </c>
      <c r="R161" s="826">
        <v>0.9</v>
      </c>
      <c r="S161" s="942"/>
      <c r="T161" s="31"/>
      <c r="U161" s="31"/>
      <c r="V161" s="31"/>
    </row>
    <row r="162" spans="1:22" s="35" customFormat="1" ht="59.25" customHeight="1">
      <c r="A162" s="284">
        <v>140</v>
      </c>
      <c r="B162" s="729" t="s">
        <v>213</v>
      </c>
      <c r="C162" s="724"/>
      <c r="D162" s="724"/>
      <c r="E162" s="730"/>
      <c r="F162" s="731"/>
      <c r="G162" s="660">
        <f t="shared" si="20"/>
        <v>0</v>
      </c>
      <c r="H162" s="660">
        <f t="shared" si="21"/>
        <v>0</v>
      </c>
      <c r="I162" s="660">
        <f t="shared" si="22"/>
        <v>744</v>
      </c>
      <c r="J162" s="675">
        <v>1500</v>
      </c>
      <c r="K162" s="719">
        <f t="shared" si="23"/>
        <v>2.5</v>
      </c>
      <c r="L162" s="661">
        <f>G162*J162*K162</f>
        <v>0</v>
      </c>
      <c r="M162" s="661">
        <f>J162*K162</f>
        <v>3750</v>
      </c>
      <c r="N162" s="662">
        <f>I162*M162</f>
        <v>2790000</v>
      </c>
      <c r="O162" s="819">
        <f t="shared" si="27"/>
        <v>0</v>
      </c>
      <c r="P162" s="661">
        <f t="shared" si="28"/>
        <v>100</v>
      </c>
      <c r="Q162" s="818">
        <f t="shared" si="29"/>
        <v>1</v>
      </c>
      <c r="R162" s="826">
        <v>0.9</v>
      </c>
      <c r="S162" s="942"/>
      <c r="T162" s="31"/>
      <c r="U162" s="31"/>
      <c r="V162" s="31"/>
    </row>
    <row r="163" spans="1:22" s="734" customFormat="1" ht="58.5" customHeight="1" thickBot="1">
      <c r="A163" s="284">
        <v>141</v>
      </c>
      <c r="B163" s="729" t="s">
        <v>214</v>
      </c>
      <c r="C163" s="724"/>
      <c r="D163" s="724"/>
      <c r="E163" s="725"/>
      <c r="F163" s="725"/>
      <c r="G163" s="660">
        <f t="shared" si="20"/>
        <v>0</v>
      </c>
      <c r="H163" s="660">
        <f t="shared" si="21"/>
        <v>0</v>
      </c>
      <c r="I163" s="660">
        <f t="shared" si="22"/>
        <v>744</v>
      </c>
      <c r="J163" s="675">
        <v>1500</v>
      </c>
      <c r="K163" s="719">
        <f t="shared" si="23"/>
        <v>2.5</v>
      </c>
      <c r="L163" s="661">
        <f>G163*J163*K163</f>
        <v>0</v>
      </c>
      <c r="M163" s="661">
        <f>J163*K163</f>
        <v>3750</v>
      </c>
      <c r="N163" s="662">
        <f>I163*M163</f>
        <v>2790000</v>
      </c>
      <c r="O163" s="819">
        <f t="shared" si="27"/>
        <v>0</v>
      </c>
      <c r="P163" s="661">
        <f t="shared" si="28"/>
        <v>100</v>
      </c>
      <c r="Q163" s="818">
        <f t="shared" si="29"/>
        <v>1</v>
      </c>
      <c r="R163" s="826">
        <v>0.9</v>
      </c>
      <c r="S163" s="942"/>
      <c r="T163" s="733"/>
      <c r="U163" s="733"/>
      <c r="V163" s="733"/>
    </row>
    <row r="164" spans="1:22" s="734" customFormat="1" ht="58.5" customHeight="1" thickBot="1">
      <c r="A164" s="284">
        <v>142</v>
      </c>
      <c r="B164" s="729" t="s">
        <v>226</v>
      </c>
      <c r="C164" s="724"/>
      <c r="D164" s="724"/>
      <c r="E164" s="725"/>
      <c r="F164" s="725"/>
      <c r="G164" s="660">
        <f t="shared" si="20"/>
        <v>0</v>
      </c>
      <c r="H164" s="660">
        <f t="shared" si="21"/>
        <v>0</v>
      </c>
      <c r="I164" s="660">
        <f t="shared" si="22"/>
        <v>744</v>
      </c>
      <c r="J164" s="675">
        <v>1500</v>
      </c>
      <c r="K164" s="719">
        <f t="shared" si="23"/>
        <v>2.5</v>
      </c>
      <c r="L164" s="661">
        <f>G164*J164*K164</f>
        <v>0</v>
      </c>
      <c r="M164" s="661">
        <f>J164*K164</f>
        <v>3750</v>
      </c>
      <c r="N164" s="662">
        <f>I164*M164</f>
        <v>2790000</v>
      </c>
      <c r="O164" s="819">
        <f t="shared" si="27"/>
        <v>0</v>
      </c>
      <c r="P164" s="661">
        <f t="shared" si="28"/>
        <v>100</v>
      </c>
      <c r="Q164" s="818">
        <f t="shared" si="29"/>
        <v>1</v>
      </c>
      <c r="R164" s="826">
        <v>0.9</v>
      </c>
      <c r="S164" s="735" t="s">
        <v>605</v>
      </c>
      <c r="T164" s="733"/>
      <c r="U164" s="733"/>
      <c r="V164" s="733"/>
    </row>
    <row r="165" spans="1:22" s="734" customFormat="1" ht="58.5" customHeight="1" thickBot="1">
      <c r="A165" s="284">
        <v>143</v>
      </c>
      <c r="B165" s="729" t="s">
        <v>607</v>
      </c>
      <c r="C165" s="724"/>
      <c r="D165" s="724"/>
      <c r="E165" s="725"/>
      <c r="F165" s="725"/>
      <c r="G165" s="660">
        <f t="shared" si="20"/>
        <v>0</v>
      </c>
      <c r="H165" s="660">
        <f t="shared" si="21"/>
        <v>0</v>
      </c>
      <c r="I165" s="660">
        <f t="shared" si="22"/>
        <v>744</v>
      </c>
      <c r="J165" s="675">
        <v>1500</v>
      </c>
      <c r="K165" s="719">
        <f t="shared" si="23"/>
        <v>2.5</v>
      </c>
      <c r="L165" s="661">
        <f>G165*J165*K165</f>
        <v>0</v>
      </c>
      <c r="M165" s="661">
        <f>J165*K165</f>
        <v>3750</v>
      </c>
      <c r="N165" s="661">
        <f>I165*M165</f>
        <v>2790000</v>
      </c>
      <c r="O165" s="819">
        <f t="shared" si="27"/>
        <v>0</v>
      </c>
      <c r="P165" s="661">
        <f t="shared" si="28"/>
        <v>100</v>
      </c>
      <c r="Q165" s="818">
        <f t="shared" si="29"/>
        <v>1</v>
      </c>
      <c r="R165" s="826">
        <v>0.9</v>
      </c>
      <c r="S165" s="735" t="s">
        <v>608</v>
      </c>
      <c r="T165" s="733"/>
      <c r="U165" s="733"/>
      <c r="V165" s="733"/>
    </row>
    <row r="166" spans="1:22" ht="44.25" customHeight="1">
      <c r="A166" s="284">
        <v>144</v>
      </c>
      <c r="B166" s="655" t="s">
        <v>24</v>
      </c>
      <c r="C166" s="723"/>
      <c r="D166" s="723"/>
      <c r="E166" s="717"/>
      <c r="F166" s="717"/>
      <c r="G166" s="660">
        <f t="shared" ref="G166:G196" si="30">C166+(D166/60)</f>
        <v>0</v>
      </c>
      <c r="H166" s="660">
        <f t="shared" ref="H166:H196" si="31">E166+F166/60</f>
        <v>0</v>
      </c>
      <c r="I166" s="660">
        <f t="shared" ref="I166:I196" si="32">31*24-H166</f>
        <v>744</v>
      </c>
      <c r="J166" s="661">
        <v>63</v>
      </c>
      <c r="K166" s="763">
        <f>4</f>
        <v>4</v>
      </c>
      <c r="L166" s="661">
        <f t="shared" ref="L166:L196" si="33">G166*J166*K166</f>
        <v>0</v>
      </c>
      <c r="M166" s="661">
        <f t="shared" ref="M166:M196" si="34">J166*K166</f>
        <v>252</v>
      </c>
      <c r="N166" s="662">
        <f t="shared" ref="N166:N196" si="35">I166*M166</f>
        <v>187488</v>
      </c>
      <c r="O166" s="819">
        <f>L166/N166</f>
        <v>0</v>
      </c>
      <c r="P166" s="661">
        <f>100-100*O166</f>
        <v>100</v>
      </c>
      <c r="Q166" s="818">
        <f>1-L166/N166</f>
        <v>1</v>
      </c>
      <c r="R166" s="826">
        <v>0.9</v>
      </c>
    </row>
    <row r="167" spans="1:22" ht="42.75" customHeight="1">
      <c r="A167" s="284">
        <v>145</v>
      </c>
      <c r="B167" s="655" t="s">
        <v>21</v>
      </c>
      <c r="C167" s="656"/>
      <c r="D167" s="656"/>
      <c r="E167" s="717"/>
      <c r="F167" s="717"/>
      <c r="G167" s="660">
        <f t="shared" si="30"/>
        <v>0</v>
      </c>
      <c r="H167" s="660">
        <f t="shared" si="31"/>
        <v>0</v>
      </c>
      <c r="I167" s="660">
        <f t="shared" si="32"/>
        <v>744</v>
      </c>
      <c r="J167" s="661">
        <v>25</v>
      </c>
      <c r="K167" s="763">
        <f>4</f>
        <v>4</v>
      </c>
      <c r="L167" s="661">
        <f t="shared" si="33"/>
        <v>0</v>
      </c>
      <c r="M167" s="661">
        <f t="shared" si="34"/>
        <v>100</v>
      </c>
      <c r="N167" s="662">
        <f t="shared" si="35"/>
        <v>74400</v>
      </c>
      <c r="O167" s="819">
        <f t="shared" ref="O167:O196" si="36">L167/N167</f>
        <v>0</v>
      </c>
      <c r="P167" s="661">
        <f t="shared" ref="P167:P196" si="37">100-100*O167</f>
        <v>100</v>
      </c>
      <c r="Q167" s="818">
        <f t="shared" ref="Q167:Q196" si="38">1-L167/N167</f>
        <v>1</v>
      </c>
      <c r="R167" s="826">
        <v>0.9</v>
      </c>
    </row>
    <row r="168" spans="1:22" ht="42.75" customHeight="1">
      <c r="A168" s="284">
        <v>146</v>
      </c>
      <c r="B168" s="655" t="s">
        <v>25</v>
      </c>
      <c r="C168" s="656"/>
      <c r="D168" s="656"/>
      <c r="E168" s="717"/>
      <c r="F168" s="717"/>
      <c r="G168" s="660">
        <f t="shared" si="30"/>
        <v>0</v>
      </c>
      <c r="H168" s="660">
        <f t="shared" si="31"/>
        <v>0</v>
      </c>
      <c r="I168" s="660">
        <f t="shared" si="32"/>
        <v>744</v>
      </c>
      <c r="J168" s="661">
        <v>25</v>
      </c>
      <c r="K168" s="763">
        <f>4</f>
        <v>4</v>
      </c>
      <c r="L168" s="661">
        <f t="shared" si="33"/>
        <v>0</v>
      </c>
      <c r="M168" s="661">
        <f t="shared" si="34"/>
        <v>100</v>
      </c>
      <c r="N168" s="662">
        <f t="shared" si="35"/>
        <v>74400</v>
      </c>
      <c r="O168" s="819">
        <f t="shared" si="36"/>
        <v>0</v>
      </c>
      <c r="P168" s="661">
        <f t="shared" si="37"/>
        <v>100</v>
      </c>
      <c r="Q168" s="818">
        <f t="shared" si="38"/>
        <v>1</v>
      </c>
      <c r="R168" s="826">
        <v>0.9</v>
      </c>
    </row>
    <row r="169" spans="1:22" s="35" customFormat="1" ht="53.25" customHeight="1">
      <c r="A169" s="284">
        <v>147</v>
      </c>
      <c r="B169" s="655" t="s">
        <v>22</v>
      </c>
      <c r="C169" s="656"/>
      <c r="D169" s="656"/>
      <c r="E169" s="717"/>
      <c r="F169" s="717"/>
      <c r="G169" s="660">
        <f t="shared" si="30"/>
        <v>0</v>
      </c>
      <c r="H169" s="660">
        <f t="shared" si="31"/>
        <v>0</v>
      </c>
      <c r="I169" s="660">
        <f t="shared" si="32"/>
        <v>744</v>
      </c>
      <c r="J169" s="661">
        <v>50</v>
      </c>
      <c r="K169" s="763">
        <f>4</f>
        <v>4</v>
      </c>
      <c r="L169" s="661">
        <f t="shared" si="33"/>
        <v>0</v>
      </c>
      <c r="M169" s="661">
        <f t="shared" si="34"/>
        <v>200</v>
      </c>
      <c r="N169" s="662">
        <f t="shared" si="35"/>
        <v>148800</v>
      </c>
      <c r="O169" s="819">
        <f t="shared" si="36"/>
        <v>0</v>
      </c>
      <c r="P169" s="661">
        <f t="shared" si="37"/>
        <v>100</v>
      </c>
      <c r="Q169" s="818">
        <f t="shared" si="38"/>
        <v>1</v>
      </c>
      <c r="R169" s="826">
        <v>0.9</v>
      </c>
      <c r="T169" s="31"/>
      <c r="U169" s="31"/>
      <c r="V169" s="31"/>
    </row>
    <row r="170" spans="1:22" s="35" customFormat="1" ht="45.75" customHeight="1">
      <c r="A170" s="284">
        <v>148</v>
      </c>
      <c r="B170" s="655" t="s">
        <v>23</v>
      </c>
      <c r="C170" s="656"/>
      <c r="D170" s="656"/>
      <c r="E170" s="717"/>
      <c r="F170" s="717"/>
      <c r="G170" s="660">
        <f t="shared" si="30"/>
        <v>0</v>
      </c>
      <c r="H170" s="660">
        <f t="shared" si="31"/>
        <v>0</v>
      </c>
      <c r="I170" s="660">
        <f t="shared" si="32"/>
        <v>744</v>
      </c>
      <c r="J170" s="661">
        <v>50</v>
      </c>
      <c r="K170" s="763">
        <f>4</f>
        <v>4</v>
      </c>
      <c r="L170" s="661">
        <f t="shared" si="33"/>
        <v>0</v>
      </c>
      <c r="M170" s="661">
        <f t="shared" si="34"/>
        <v>200</v>
      </c>
      <c r="N170" s="662">
        <f t="shared" si="35"/>
        <v>148800</v>
      </c>
      <c r="O170" s="819">
        <f t="shared" si="36"/>
        <v>0</v>
      </c>
      <c r="P170" s="661">
        <f t="shared" si="37"/>
        <v>100</v>
      </c>
      <c r="Q170" s="818">
        <f t="shared" si="38"/>
        <v>1</v>
      </c>
      <c r="R170" s="826">
        <v>0.9</v>
      </c>
      <c r="T170" s="31"/>
      <c r="U170" s="31"/>
      <c r="V170" s="31"/>
    </row>
    <row r="171" spans="1:22" s="35" customFormat="1" ht="54" customHeight="1">
      <c r="A171" s="284">
        <v>149</v>
      </c>
      <c r="B171" s="655" t="s">
        <v>36</v>
      </c>
      <c r="C171" s="723"/>
      <c r="D171" s="723"/>
      <c r="E171" s="722"/>
      <c r="F171" s="717"/>
      <c r="G171" s="660">
        <f t="shared" si="30"/>
        <v>0</v>
      </c>
      <c r="H171" s="660">
        <f t="shared" si="31"/>
        <v>0</v>
      </c>
      <c r="I171" s="660">
        <f t="shared" si="32"/>
        <v>744</v>
      </c>
      <c r="J171" s="661">
        <v>50</v>
      </c>
      <c r="K171" s="763">
        <f>4</f>
        <v>4</v>
      </c>
      <c r="L171" s="661">
        <f t="shared" si="33"/>
        <v>0</v>
      </c>
      <c r="M171" s="661">
        <f t="shared" si="34"/>
        <v>200</v>
      </c>
      <c r="N171" s="662">
        <f t="shared" si="35"/>
        <v>148800</v>
      </c>
      <c r="O171" s="819">
        <f t="shared" si="36"/>
        <v>0</v>
      </c>
      <c r="P171" s="661">
        <f t="shared" si="37"/>
        <v>100</v>
      </c>
      <c r="Q171" s="818">
        <f t="shared" si="38"/>
        <v>1</v>
      </c>
      <c r="R171" s="826">
        <v>0.9</v>
      </c>
      <c r="T171" s="31"/>
      <c r="U171" s="31"/>
      <c r="V171" s="31"/>
    </row>
    <row r="172" spans="1:22" s="35" customFormat="1" ht="53.25" customHeight="1">
      <c r="A172" s="284">
        <v>150</v>
      </c>
      <c r="B172" s="716" t="s">
        <v>37</v>
      </c>
      <c r="C172" s="764"/>
      <c r="D172" s="764"/>
      <c r="E172" s="717"/>
      <c r="F172" s="717"/>
      <c r="G172" s="660">
        <f t="shared" si="30"/>
        <v>0</v>
      </c>
      <c r="H172" s="660">
        <f t="shared" si="31"/>
        <v>0</v>
      </c>
      <c r="I172" s="660">
        <f t="shared" si="32"/>
        <v>744</v>
      </c>
      <c r="J172" s="661">
        <v>63</v>
      </c>
      <c r="K172" s="763">
        <f>4</f>
        <v>4</v>
      </c>
      <c r="L172" s="661">
        <f t="shared" si="33"/>
        <v>0</v>
      </c>
      <c r="M172" s="661">
        <f t="shared" si="34"/>
        <v>252</v>
      </c>
      <c r="N172" s="662">
        <f t="shared" si="35"/>
        <v>187488</v>
      </c>
      <c r="O172" s="819">
        <f t="shared" si="36"/>
        <v>0</v>
      </c>
      <c r="P172" s="661">
        <f t="shared" si="37"/>
        <v>100</v>
      </c>
      <c r="Q172" s="818">
        <f t="shared" si="38"/>
        <v>1</v>
      </c>
      <c r="R172" s="826">
        <v>0.9</v>
      </c>
      <c r="T172" s="31"/>
      <c r="U172" s="31"/>
      <c r="V172" s="31"/>
    </row>
    <row r="173" spans="1:22" s="35" customFormat="1" ht="44.25" customHeight="1">
      <c r="A173" s="284">
        <v>151</v>
      </c>
      <c r="B173" s="716" t="s">
        <v>38</v>
      </c>
      <c r="C173" s="711"/>
      <c r="D173" s="711"/>
      <c r="E173" s="656"/>
      <c r="F173" s="656"/>
      <c r="G173" s="660">
        <f t="shared" si="30"/>
        <v>0</v>
      </c>
      <c r="H173" s="660">
        <f t="shared" si="31"/>
        <v>0</v>
      </c>
      <c r="I173" s="660">
        <f t="shared" si="32"/>
        <v>744</v>
      </c>
      <c r="J173" s="661">
        <v>80</v>
      </c>
      <c r="K173" s="763">
        <f>4</f>
        <v>4</v>
      </c>
      <c r="L173" s="661">
        <f t="shared" si="33"/>
        <v>0</v>
      </c>
      <c r="M173" s="661">
        <f t="shared" si="34"/>
        <v>320</v>
      </c>
      <c r="N173" s="662">
        <f t="shared" si="35"/>
        <v>238080</v>
      </c>
      <c r="O173" s="819">
        <f t="shared" si="36"/>
        <v>0</v>
      </c>
      <c r="P173" s="661">
        <f t="shared" si="37"/>
        <v>100</v>
      </c>
      <c r="Q173" s="818">
        <f t="shared" si="38"/>
        <v>1</v>
      </c>
      <c r="R173" s="826">
        <v>0.9</v>
      </c>
      <c r="T173" s="31"/>
      <c r="U173" s="31"/>
      <c r="V173" s="31"/>
    </row>
    <row r="174" spans="1:22" s="35" customFormat="1" ht="44.25" customHeight="1">
      <c r="A174" s="284">
        <v>152</v>
      </c>
      <c r="B174" s="655" t="s">
        <v>212</v>
      </c>
      <c r="C174" s="765"/>
      <c r="D174" s="765"/>
      <c r="E174" s="717"/>
      <c r="F174" s="717"/>
      <c r="G174" s="660">
        <f t="shared" si="30"/>
        <v>0</v>
      </c>
      <c r="H174" s="660">
        <f t="shared" si="31"/>
        <v>0</v>
      </c>
      <c r="I174" s="660">
        <f t="shared" si="32"/>
        <v>744</v>
      </c>
      <c r="J174" s="661">
        <v>50</v>
      </c>
      <c r="K174" s="763">
        <f>4</f>
        <v>4</v>
      </c>
      <c r="L174" s="661">
        <f t="shared" si="33"/>
        <v>0</v>
      </c>
      <c r="M174" s="661">
        <f t="shared" si="34"/>
        <v>200</v>
      </c>
      <c r="N174" s="662">
        <f t="shared" si="35"/>
        <v>148800</v>
      </c>
      <c r="O174" s="819">
        <f t="shared" si="36"/>
        <v>0</v>
      </c>
      <c r="P174" s="661">
        <f t="shared" si="37"/>
        <v>100</v>
      </c>
      <c r="Q174" s="818">
        <f t="shared" si="38"/>
        <v>1</v>
      </c>
      <c r="R174" s="826">
        <v>0.9</v>
      </c>
      <c r="T174" s="31"/>
      <c r="U174" s="31"/>
      <c r="V174" s="31"/>
    </row>
    <row r="175" spans="1:22" s="35" customFormat="1" ht="40.5" customHeight="1">
      <c r="A175" s="284">
        <v>153</v>
      </c>
      <c r="B175" s="716" t="s">
        <v>89</v>
      </c>
      <c r="C175" s="666"/>
      <c r="D175" s="666"/>
      <c r="E175" s="717"/>
      <c r="F175" s="717"/>
      <c r="G175" s="660">
        <f t="shared" si="30"/>
        <v>0</v>
      </c>
      <c r="H175" s="660">
        <f t="shared" si="31"/>
        <v>0</v>
      </c>
      <c r="I175" s="660">
        <f t="shared" si="32"/>
        <v>744</v>
      </c>
      <c r="J175" s="661">
        <v>63</v>
      </c>
      <c r="K175" s="763">
        <f>4</f>
        <v>4</v>
      </c>
      <c r="L175" s="661">
        <f t="shared" si="33"/>
        <v>0</v>
      </c>
      <c r="M175" s="661">
        <f t="shared" si="34"/>
        <v>252</v>
      </c>
      <c r="N175" s="662">
        <f t="shared" si="35"/>
        <v>187488</v>
      </c>
      <c r="O175" s="819">
        <f t="shared" si="36"/>
        <v>0</v>
      </c>
      <c r="P175" s="661">
        <f t="shared" si="37"/>
        <v>100</v>
      </c>
      <c r="Q175" s="818">
        <f t="shared" si="38"/>
        <v>1</v>
      </c>
      <c r="R175" s="826">
        <v>0.9</v>
      </c>
      <c r="T175" s="31"/>
      <c r="U175" s="31"/>
      <c r="V175" s="31"/>
    </row>
    <row r="176" spans="1:22" s="35" customFormat="1" ht="46.5" customHeight="1">
      <c r="A176" s="284">
        <v>154</v>
      </c>
      <c r="B176" s="716" t="s">
        <v>98</v>
      </c>
      <c r="C176" s="766"/>
      <c r="D176" s="766"/>
      <c r="E176" s="717"/>
      <c r="F176" s="717"/>
      <c r="G176" s="660">
        <f t="shared" si="30"/>
        <v>0</v>
      </c>
      <c r="H176" s="660">
        <f t="shared" si="31"/>
        <v>0</v>
      </c>
      <c r="I176" s="660">
        <f t="shared" si="32"/>
        <v>744</v>
      </c>
      <c r="J176" s="661">
        <v>63</v>
      </c>
      <c r="K176" s="763">
        <f>4</f>
        <v>4</v>
      </c>
      <c r="L176" s="661">
        <f t="shared" si="33"/>
        <v>0</v>
      </c>
      <c r="M176" s="661">
        <f t="shared" si="34"/>
        <v>252</v>
      </c>
      <c r="N176" s="662">
        <f t="shared" si="35"/>
        <v>187488</v>
      </c>
      <c r="O176" s="819">
        <f t="shared" si="36"/>
        <v>0</v>
      </c>
      <c r="P176" s="661">
        <f t="shared" si="37"/>
        <v>100</v>
      </c>
      <c r="Q176" s="818">
        <f t="shared" si="38"/>
        <v>1</v>
      </c>
      <c r="R176" s="826">
        <v>0.9</v>
      </c>
      <c r="T176" s="31"/>
      <c r="U176" s="31"/>
      <c r="V176" s="31"/>
    </row>
    <row r="177" spans="1:20" ht="45.75" customHeight="1">
      <c r="A177" s="284">
        <v>155</v>
      </c>
      <c r="B177" s="655" t="s">
        <v>611</v>
      </c>
      <c r="C177" s="765"/>
      <c r="D177" s="765"/>
      <c r="E177" s="656"/>
      <c r="F177" s="656"/>
      <c r="G177" s="660">
        <f t="shared" si="30"/>
        <v>0</v>
      </c>
      <c r="H177" s="660">
        <f t="shared" si="31"/>
        <v>0</v>
      </c>
      <c r="I177" s="660">
        <f t="shared" si="32"/>
        <v>744</v>
      </c>
      <c r="J177" s="661">
        <v>50</v>
      </c>
      <c r="K177" s="763">
        <f>4</f>
        <v>4</v>
      </c>
      <c r="L177" s="661">
        <f t="shared" si="33"/>
        <v>0</v>
      </c>
      <c r="M177" s="661">
        <f t="shared" si="34"/>
        <v>200</v>
      </c>
      <c r="N177" s="662">
        <f t="shared" si="35"/>
        <v>148800</v>
      </c>
      <c r="O177" s="819">
        <f t="shared" si="36"/>
        <v>0</v>
      </c>
      <c r="P177" s="661">
        <f t="shared" si="37"/>
        <v>100</v>
      </c>
      <c r="Q177" s="818">
        <f t="shared" si="38"/>
        <v>1</v>
      </c>
      <c r="R177" s="826">
        <v>0.9</v>
      </c>
    </row>
    <row r="178" spans="1:20" ht="53.25" customHeight="1">
      <c r="A178" s="284">
        <v>156</v>
      </c>
      <c r="B178" s="716" t="s">
        <v>134</v>
      </c>
      <c r="C178" s="665"/>
      <c r="D178" s="665"/>
      <c r="E178" s="717"/>
      <c r="F178" s="717"/>
      <c r="G178" s="660">
        <f t="shared" si="30"/>
        <v>0</v>
      </c>
      <c r="H178" s="660">
        <f t="shared" si="31"/>
        <v>0</v>
      </c>
      <c r="I178" s="660">
        <f t="shared" si="32"/>
        <v>744</v>
      </c>
      <c r="J178" s="661">
        <v>125</v>
      </c>
      <c r="K178" s="763">
        <f>4</f>
        <v>4</v>
      </c>
      <c r="L178" s="661">
        <f t="shared" si="33"/>
        <v>0</v>
      </c>
      <c r="M178" s="661">
        <f t="shared" si="34"/>
        <v>500</v>
      </c>
      <c r="N178" s="662">
        <f t="shared" si="35"/>
        <v>372000</v>
      </c>
      <c r="O178" s="819">
        <f t="shared" si="36"/>
        <v>0</v>
      </c>
      <c r="P178" s="661">
        <f t="shared" si="37"/>
        <v>100</v>
      </c>
      <c r="Q178" s="818">
        <f t="shared" si="38"/>
        <v>1</v>
      </c>
      <c r="R178" s="826">
        <v>0.9</v>
      </c>
      <c r="S178" s="174"/>
      <c r="T178" s="175"/>
    </row>
    <row r="179" spans="1:20" ht="42" customHeight="1">
      <c r="A179" s="284">
        <v>157</v>
      </c>
      <c r="B179" s="767" t="s">
        <v>139</v>
      </c>
      <c r="C179" s="657"/>
      <c r="D179" s="657"/>
      <c r="E179" s="721"/>
      <c r="F179" s="721"/>
      <c r="G179" s="768">
        <f t="shared" si="30"/>
        <v>0</v>
      </c>
      <c r="H179" s="768">
        <f t="shared" si="31"/>
        <v>0</v>
      </c>
      <c r="I179" s="660">
        <f t="shared" si="32"/>
        <v>744</v>
      </c>
      <c r="J179" s="769">
        <v>125</v>
      </c>
      <c r="K179" s="770">
        <f>4</f>
        <v>4</v>
      </c>
      <c r="L179" s="661">
        <f t="shared" si="33"/>
        <v>0</v>
      </c>
      <c r="M179" s="661">
        <f t="shared" si="34"/>
        <v>500</v>
      </c>
      <c r="N179" s="662">
        <f t="shared" si="35"/>
        <v>372000</v>
      </c>
      <c r="O179" s="819">
        <f t="shared" si="36"/>
        <v>0</v>
      </c>
      <c r="P179" s="661">
        <f t="shared" si="37"/>
        <v>100</v>
      </c>
      <c r="Q179" s="818">
        <f t="shared" si="38"/>
        <v>1</v>
      </c>
      <c r="R179" s="826">
        <v>0.9</v>
      </c>
      <c r="S179" s="174"/>
      <c r="T179" s="175"/>
    </row>
    <row r="180" spans="1:20" ht="51.75" customHeight="1">
      <c r="A180" s="284">
        <v>158</v>
      </c>
      <c r="B180" s="767" t="s">
        <v>172</v>
      </c>
      <c r="C180" s="657"/>
      <c r="D180" s="657"/>
      <c r="E180" s="657"/>
      <c r="F180" s="657"/>
      <c r="G180" s="768">
        <f t="shared" si="30"/>
        <v>0</v>
      </c>
      <c r="H180" s="768">
        <f t="shared" si="31"/>
        <v>0</v>
      </c>
      <c r="I180" s="660">
        <f t="shared" si="32"/>
        <v>744</v>
      </c>
      <c r="J180" s="769">
        <v>63</v>
      </c>
      <c r="K180" s="770">
        <f>4</f>
        <v>4</v>
      </c>
      <c r="L180" s="661">
        <f t="shared" si="33"/>
        <v>0</v>
      </c>
      <c r="M180" s="661">
        <f t="shared" si="34"/>
        <v>252</v>
      </c>
      <c r="N180" s="662">
        <f t="shared" si="35"/>
        <v>187488</v>
      </c>
      <c r="O180" s="819">
        <f t="shared" si="36"/>
        <v>0</v>
      </c>
      <c r="P180" s="661">
        <f t="shared" si="37"/>
        <v>100</v>
      </c>
      <c r="Q180" s="818">
        <f t="shared" si="38"/>
        <v>1</v>
      </c>
      <c r="R180" s="826">
        <v>0.9</v>
      </c>
      <c r="S180" s="174"/>
      <c r="T180" s="175"/>
    </row>
    <row r="181" spans="1:20" ht="53.25" customHeight="1">
      <c r="A181" s="284">
        <v>159</v>
      </c>
      <c r="B181" s="767" t="s">
        <v>178</v>
      </c>
      <c r="C181" s="657"/>
      <c r="D181" s="657"/>
      <c r="E181" s="657"/>
      <c r="F181" s="657"/>
      <c r="G181" s="768">
        <f t="shared" si="30"/>
        <v>0</v>
      </c>
      <c r="H181" s="768">
        <f t="shared" si="31"/>
        <v>0</v>
      </c>
      <c r="I181" s="660">
        <f t="shared" si="32"/>
        <v>744</v>
      </c>
      <c r="J181" s="769">
        <v>63</v>
      </c>
      <c r="K181" s="770">
        <f>4</f>
        <v>4</v>
      </c>
      <c r="L181" s="661">
        <f t="shared" si="33"/>
        <v>0</v>
      </c>
      <c r="M181" s="661">
        <f t="shared" si="34"/>
        <v>252</v>
      </c>
      <c r="N181" s="662">
        <f t="shared" si="35"/>
        <v>187488</v>
      </c>
      <c r="O181" s="819">
        <f t="shared" si="36"/>
        <v>0</v>
      </c>
      <c r="P181" s="661">
        <f t="shared" si="37"/>
        <v>100</v>
      </c>
      <c r="Q181" s="818">
        <f t="shared" si="38"/>
        <v>1</v>
      </c>
      <c r="R181" s="826">
        <v>0.9</v>
      </c>
      <c r="S181" s="174"/>
      <c r="T181" s="175"/>
    </row>
    <row r="182" spans="1:20" ht="42" customHeight="1">
      <c r="A182" s="284">
        <v>160</v>
      </c>
      <c r="B182" s="767" t="s">
        <v>184</v>
      </c>
      <c r="C182" s="657"/>
      <c r="D182" s="657"/>
      <c r="E182" s="657"/>
      <c r="F182" s="657"/>
      <c r="G182" s="768">
        <f t="shared" si="30"/>
        <v>0</v>
      </c>
      <c r="H182" s="768">
        <f t="shared" si="31"/>
        <v>0</v>
      </c>
      <c r="I182" s="660">
        <f t="shared" si="32"/>
        <v>744</v>
      </c>
      <c r="J182" s="769">
        <v>125</v>
      </c>
      <c r="K182" s="770">
        <f>4</f>
        <v>4</v>
      </c>
      <c r="L182" s="661">
        <f t="shared" si="33"/>
        <v>0</v>
      </c>
      <c r="M182" s="661">
        <f t="shared" si="34"/>
        <v>500</v>
      </c>
      <c r="N182" s="662">
        <f t="shared" si="35"/>
        <v>372000</v>
      </c>
      <c r="O182" s="819">
        <f t="shared" si="36"/>
        <v>0</v>
      </c>
      <c r="P182" s="661">
        <f t="shared" si="37"/>
        <v>100</v>
      </c>
      <c r="Q182" s="818">
        <f t="shared" si="38"/>
        <v>1</v>
      </c>
      <c r="R182" s="826">
        <v>0.9</v>
      </c>
      <c r="S182" s="174"/>
      <c r="T182" s="175"/>
    </row>
    <row r="183" spans="1:20" ht="44.25" customHeight="1">
      <c r="A183" s="284">
        <v>161</v>
      </c>
      <c r="B183" s="767" t="s">
        <v>180</v>
      </c>
      <c r="C183" s="657"/>
      <c r="D183" s="657"/>
      <c r="E183" s="657"/>
      <c r="F183" s="657"/>
      <c r="G183" s="768">
        <f t="shared" si="30"/>
        <v>0</v>
      </c>
      <c r="H183" s="768">
        <f t="shared" si="31"/>
        <v>0</v>
      </c>
      <c r="I183" s="660">
        <f t="shared" si="32"/>
        <v>744</v>
      </c>
      <c r="J183" s="769">
        <f>3*80</f>
        <v>240</v>
      </c>
      <c r="K183" s="770">
        <f>4</f>
        <v>4</v>
      </c>
      <c r="L183" s="661">
        <f t="shared" si="33"/>
        <v>0</v>
      </c>
      <c r="M183" s="661">
        <f t="shared" si="34"/>
        <v>960</v>
      </c>
      <c r="N183" s="662">
        <f t="shared" si="35"/>
        <v>714240</v>
      </c>
      <c r="O183" s="819">
        <f t="shared" si="36"/>
        <v>0</v>
      </c>
      <c r="P183" s="661">
        <f t="shared" si="37"/>
        <v>100</v>
      </c>
      <c r="Q183" s="818">
        <f t="shared" si="38"/>
        <v>1</v>
      </c>
      <c r="R183" s="826">
        <v>0.9</v>
      </c>
    </row>
    <row r="184" spans="1:20" ht="45.75" customHeight="1">
      <c r="A184" s="284">
        <v>162</v>
      </c>
      <c r="B184" s="767" t="s">
        <v>187</v>
      </c>
      <c r="C184" s="771"/>
      <c r="D184" s="771"/>
      <c r="E184" s="696"/>
      <c r="F184" s="696"/>
      <c r="G184" s="772">
        <f t="shared" si="30"/>
        <v>0</v>
      </c>
      <c r="H184" s="772">
        <f t="shared" si="31"/>
        <v>0</v>
      </c>
      <c r="I184" s="660">
        <f t="shared" si="32"/>
        <v>744</v>
      </c>
      <c r="J184" s="773">
        <v>63</v>
      </c>
      <c r="K184" s="774">
        <f>4</f>
        <v>4</v>
      </c>
      <c r="L184" s="661">
        <f t="shared" si="33"/>
        <v>0</v>
      </c>
      <c r="M184" s="661">
        <f t="shared" si="34"/>
        <v>252</v>
      </c>
      <c r="N184" s="662">
        <f t="shared" si="35"/>
        <v>187488</v>
      </c>
      <c r="O184" s="819">
        <f t="shared" si="36"/>
        <v>0</v>
      </c>
      <c r="P184" s="661">
        <f t="shared" si="37"/>
        <v>100</v>
      </c>
      <c r="Q184" s="818">
        <f t="shared" si="38"/>
        <v>1</v>
      </c>
      <c r="R184" s="826">
        <v>0.9</v>
      </c>
    </row>
    <row r="185" spans="1:20" ht="44.25" customHeight="1" thickBot="1">
      <c r="A185" s="284">
        <v>163</v>
      </c>
      <c r="B185" s="767" t="s">
        <v>612</v>
      </c>
      <c r="C185" s="771"/>
      <c r="D185" s="771"/>
      <c r="E185" s="696"/>
      <c r="F185" s="696"/>
      <c r="G185" s="772">
        <f t="shared" si="30"/>
        <v>0</v>
      </c>
      <c r="H185" s="772">
        <f t="shared" si="31"/>
        <v>0</v>
      </c>
      <c r="I185" s="660">
        <f t="shared" si="32"/>
        <v>744</v>
      </c>
      <c r="J185" s="773">
        <v>240</v>
      </c>
      <c r="K185" s="774">
        <f>4</f>
        <v>4</v>
      </c>
      <c r="L185" s="661">
        <f t="shared" si="33"/>
        <v>0</v>
      </c>
      <c r="M185" s="661">
        <f t="shared" si="34"/>
        <v>960</v>
      </c>
      <c r="N185" s="662">
        <f t="shared" si="35"/>
        <v>714240</v>
      </c>
      <c r="O185" s="819">
        <f t="shared" si="36"/>
        <v>0</v>
      </c>
      <c r="P185" s="661">
        <f t="shared" si="37"/>
        <v>100</v>
      </c>
      <c r="Q185" s="818">
        <f t="shared" si="38"/>
        <v>1</v>
      </c>
      <c r="R185" s="826">
        <v>0.9</v>
      </c>
    </row>
    <row r="186" spans="1:20" ht="44.25" customHeight="1">
      <c r="A186" s="284">
        <v>164</v>
      </c>
      <c r="B186" s="767" t="s">
        <v>613</v>
      </c>
      <c r="C186" s="771"/>
      <c r="D186" s="771"/>
      <c r="E186" s="696"/>
      <c r="F186" s="696"/>
      <c r="G186" s="772">
        <f t="shared" si="30"/>
        <v>0</v>
      </c>
      <c r="H186" s="772">
        <f t="shared" si="31"/>
        <v>0</v>
      </c>
      <c r="I186" s="660">
        <f t="shared" si="32"/>
        <v>744</v>
      </c>
      <c r="J186" s="773">
        <v>240</v>
      </c>
      <c r="K186" s="774">
        <f>4</f>
        <v>4</v>
      </c>
      <c r="L186" s="661">
        <f t="shared" si="33"/>
        <v>0</v>
      </c>
      <c r="M186" s="661">
        <f t="shared" si="34"/>
        <v>960</v>
      </c>
      <c r="N186" s="662">
        <f t="shared" si="35"/>
        <v>714240</v>
      </c>
      <c r="O186" s="819">
        <f t="shared" si="36"/>
        <v>0</v>
      </c>
      <c r="P186" s="661">
        <f t="shared" si="37"/>
        <v>100</v>
      </c>
      <c r="Q186" s="818">
        <f t="shared" si="38"/>
        <v>1</v>
      </c>
      <c r="R186" s="826">
        <v>0.9</v>
      </c>
      <c r="S186" s="945" t="s">
        <v>602</v>
      </c>
    </row>
    <row r="187" spans="1:20" ht="44.25" customHeight="1">
      <c r="A187" s="284">
        <v>165</v>
      </c>
      <c r="B187" s="775" t="s">
        <v>211</v>
      </c>
      <c r="C187" s="776"/>
      <c r="D187" s="776"/>
      <c r="E187" s="777"/>
      <c r="F187" s="777"/>
      <c r="G187" s="778">
        <f t="shared" si="30"/>
        <v>0</v>
      </c>
      <c r="H187" s="778">
        <f t="shared" si="31"/>
        <v>0</v>
      </c>
      <c r="I187" s="660">
        <f t="shared" si="32"/>
        <v>744</v>
      </c>
      <c r="J187" s="779">
        <v>63</v>
      </c>
      <c r="K187" s="780">
        <f>4</f>
        <v>4</v>
      </c>
      <c r="L187" s="749">
        <f t="shared" si="33"/>
        <v>0</v>
      </c>
      <c r="M187" s="749">
        <f t="shared" si="34"/>
        <v>252</v>
      </c>
      <c r="N187" s="750">
        <f t="shared" si="35"/>
        <v>187488</v>
      </c>
      <c r="O187" s="819">
        <f t="shared" si="36"/>
        <v>0</v>
      </c>
      <c r="P187" s="661">
        <f t="shared" si="37"/>
        <v>100</v>
      </c>
      <c r="Q187" s="818">
        <f t="shared" si="38"/>
        <v>1</v>
      </c>
      <c r="R187" s="826">
        <v>0.9</v>
      </c>
      <c r="S187" s="946"/>
    </row>
    <row r="188" spans="1:20" ht="44.25" customHeight="1" thickBot="1">
      <c r="A188" s="284">
        <v>166</v>
      </c>
      <c r="B188" s="767" t="s">
        <v>614</v>
      </c>
      <c r="C188" s="776"/>
      <c r="D188" s="776"/>
      <c r="E188" s="777"/>
      <c r="F188" s="777"/>
      <c r="G188" s="772">
        <f t="shared" si="30"/>
        <v>0</v>
      </c>
      <c r="H188" s="772">
        <f t="shared" si="31"/>
        <v>0</v>
      </c>
      <c r="I188" s="660">
        <f t="shared" si="32"/>
        <v>744</v>
      </c>
      <c r="J188" s="773">
        <v>240</v>
      </c>
      <c r="K188" s="774">
        <f>4</f>
        <v>4</v>
      </c>
      <c r="L188" s="661">
        <f t="shared" si="33"/>
        <v>0</v>
      </c>
      <c r="M188" s="661">
        <f t="shared" si="34"/>
        <v>960</v>
      </c>
      <c r="N188" s="662">
        <f t="shared" si="35"/>
        <v>714240</v>
      </c>
      <c r="O188" s="819">
        <f t="shared" si="36"/>
        <v>0</v>
      </c>
      <c r="P188" s="661">
        <f t="shared" si="37"/>
        <v>100</v>
      </c>
      <c r="Q188" s="818">
        <f t="shared" si="38"/>
        <v>1</v>
      </c>
      <c r="R188" s="826">
        <v>0.9</v>
      </c>
      <c r="S188" s="947"/>
    </row>
    <row r="189" spans="1:20" s="782" customFormat="1" ht="75.75" customHeight="1" thickBot="1">
      <c r="A189" s="284">
        <v>167</v>
      </c>
      <c r="B189" s="767" t="s">
        <v>615</v>
      </c>
      <c r="C189" s="776"/>
      <c r="D189" s="776"/>
      <c r="E189" s="777"/>
      <c r="F189" s="777"/>
      <c r="G189" s="772">
        <f t="shared" si="30"/>
        <v>0</v>
      </c>
      <c r="H189" s="772">
        <f t="shared" si="31"/>
        <v>0</v>
      </c>
      <c r="I189" s="660">
        <f t="shared" si="32"/>
        <v>744</v>
      </c>
      <c r="J189" s="773">
        <v>240</v>
      </c>
      <c r="K189" s="774">
        <f>4</f>
        <v>4</v>
      </c>
      <c r="L189" s="661">
        <f t="shared" si="33"/>
        <v>0</v>
      </c>
      <c r="M189" s="661">
        <f t="shared" si="34"/>
        <v>960</v>
      </c>
      <c r="N189" s="662">
        <f t="shared" si="35"/>
        <v>714240</v>
      </c>
      <c r="O189" s="819">
        <f t="shared" si="36"/>
        <v>0</v>
      </c>
      <c r="P189" s="661">
        <f t="shared" si="37"/>
        <v>100</v>
      </c>
      <c r="Q189" s="818">
        <f t="shared" si="38"/>
        <v>1</v>
      </c>
      <c r="R189" s="826">
        <v>0.9</v>
      </c>
      <c r="S189" s="781"/>
    </row>
    <row r="190" spans="1:20" s="784" customFormat="1" ht="75.75" customHeight="1">
      <c r="A190" s="284">
        <v>168</v>
      </c>
      <c r="B190" s="783" t="s">
        <v>616</v>
      </c>
      <c r="C190" s="776"/>
      <c r="D190" s="776"/>
      <c r="E190" s="777"/>
      <c r="F190" s="777"/>
      <c r="G190" s="772">
        <f t="shared" si="30"/>
        <v>0</v>
      </c>
      <c r="H190" s="772">
        <f t="shared" si="31"/>
        <v>0</v>
      </c>
      <c r="I190" s="660">
        <f t="shared" si="32"/>
        <v>744</v>
      </c>
      <c r="J190" s="773">
        <v>63</v>
      </c>
      <c r="K190" s="774">
        <f>4</f>
        <v>4</v>
      </c>
      <c r="L190" s="661">
        <f t="shared" si="33"/>
        <v>0</v>
      </c>
      <c r="M190" s="661">
        <f t="shared" si="34"/>
        <v>252</v>
      </c>
      <c r="N190" s="662">
        <f t="shared" si="35"/>
        <v>187488</v>
      </c>
      <c r="O190" s="819">
        <f t="shared" si="36"/>
        <v>0</v>
      </c>
      <c r="P190" s="661">
        <f t="shared" si="37"/>
        <v>100</v>
      </c>
      <c r="Q190" s="818">
        <f t="shared" si="38"/>
        <v>1</v>
      </c>
      <c r="R190" s="826">
        <v>0.9</v>
      </c>
      <c r="S190" s="948" t="s">
        <v>604</v>
      </c>
    </row>
    <row r="191" spans="1:20" s="784" customFormat="1" ht="75.75" customHeight="1">
      <c r="A191" s="284">
        <v>169</v>
      </c>
      <c r="B191" s="783" t="s">
        <v>617</v>
      </c>
      <c r="C191" s="776"/>
      <c r="D191" s="776"/>
      <c r="E191" s="777"/>
      <c r="F191" s="777"/>
      <c r="G191" s="772">
        <f t="shared" si="30"/>
        <v>0</v>
      </c>
      <c r="H191" s="772">
        <f t="shared" si="31"/>
        <v>0</v>
      </c>
      <c r="I191" s="660">
        <f t="shared" si="32"/>
        <v>744</v>
      </c>
      <c r="J191" s="773">
        <v>63</v>
      </c>
      <c r="K191" s="774">
        <f>4</f>
        <v>4</v>
      </c>
      <c r="L191" s="661">
        <f t="shared" si="33"/>
        <v>0</v>
      </c>
      <c r="M191" s="661">
        <f t="shared" si="34"/>
        <v>252</v>
      </c>
      <c r="N191" s="662">
        <f t="shared" si="35"/>
        <v>187488</v>
      </c>
      <c r="O191" s="819">
        <f t="shared" si="36"/>
        <v>0</v>
      </c>
      <c r="P191" s="661">
        <f t="shared" si="37"/>
        <v>100</v>
      </c>
      <c r="Q191" s="818">
        <f t="shared" si="38"/>
        <v>1</v>
      </c>
      <c r="R191" s="826">
        <v>0.9</v>
      </c>
      <c r="S191" s="949"/>
    </row>
    <row r="192" spans="1:20" s="784" customFormat="1" ht="75.75" customHeight="1">
      <c r="A192" s="284">
        <v>170</v>
      </c>
      <c r="B192" s="783" t="s">
        <v>618</v>
      </c>
      <c r="C192" s="776"/>
      <c r="D192" s="776"/>
      <c r="E192" s="777"/>
      <c r="F192" s="777"/>
      <c r="G192" s="768">
        <f t="shared" si="30"/>
        <v>0</v>
      </c>
      <c r="H192" s="768">
        <f t="shared" si="31"/>
        <v>0</v>
      </c>
      <c r="I192" s="660">
        <f t="shared" si="32"/>
        <v>744</v>
      </c>
      <c r="J192" s="769">
        <v>125</v>
      </c>
      <c r="K192" s="770">
        <f>4</f>
        <v>4</v>
      </c>
      <c r="L192" s="661">
        <f t="shared" si="33"/>
        <v>0</v>
      </c>
      <c r="M192" s="661">
        <f t="shared" si="34"/>
        <v>500</v>
      </c>
      <c r="N192" s="662">
        <f t="shared" si="35"/>
        <v>372000</v>
      </c>
      <c r="O192" s="819">
        <f t="shared" si="36"/>
        <v>0</v>
      </c>
      <c r="P192" s="661">
        <f t="shared" si="37"/>
        <v>100</v>
      </c>
      <c r="Q192" s="818">
        <f t="shared" si="38"/>
        <v>1</v>
      </c>
      <c r="R192" s="826">
        <v>0.9</v>
      </c>
      <c r="S192" s="950" t="s">
        <v>608</v>
      </c>
    </row>
    <row r="193" spans="1:22" s="784" customFormat="1" ht="75.75" customHeight="1">
      <c r="A193" s="284">
        <v>171</v>
      </c>
      <c r="B193" s="783" t="s">
        <v>619</v>
      </c>
      <c r="C193" s="776"/>
      <c r="D193" s="776"/>
      <c r="E193" s="777"/>
      <c r="F193" s="777"/>
      <c r="G193" s="768">
        <f t="shared" si="30"/>
        <v>0</v>
      </c>
      <c r="H193" s="768">
        <f t="shared" si="31"/>
        <v>0</v>
      </c>
      <c r="I193" s="660">
        <f t="shared" si="32"/>
        <v>744</v>
      </c>
      <c r="J193" s="769">
        <v>125</v>
      </c>
      <c r="K193" s="770">
        <f>4</f>
        <v>4</v>
      </c>
      <c r="L193" s="661">
        <f t="shared" si="33"/>
        <v>0</v>
      </c>
      <c r="M193" s="661">
        <f t="shared" si="34"/>
        <v>500</v>
      </c>
      <c r="N193" s="662">
        <f t="shared" si="35"/>
        <v>372000</v>
      </c>
      <c r="O193" s="819">
        <f t="shared" si="36"/>
        <v>0</v>
      </c>
      <c r="P193" s="661">
        <f t="shared" si="37"/>
        <v>100</v>
      </c>
      <c r="Q193" s="818">
        <f t="shared" si="38"/>
        <v>1</v>
      </c>
      <c r="R193" s="826">
        <v>0.9</v>
      </c>
      <c r="S193" s="951"/>
    </row>
    <row r="194" spans="1:22" s="784" customFormat="1" ht="75.75" customHeight="1">
      <c r="A194" s="284">
        <v>172</v>
      </c>
      <c r="B194" s="783" t="s">
        <v>620</v>
      </c>
      <c r="C194" s="776"/>
      <c r="D194" s="776"/>
      <c r="E194" s="777"/>
      <c r="F194" s="777"/>
      <c r="G194" s="768">
        <f t="shared" si="30"/>
        <v>0</v>
      </c>
      <c r="H194" s="768">
        <f t="shared" si="31"/>
        <v>0</v>
      </c>
      <c r="I194" s="660">
        <f t="shared" si="32"/>
        <v>744</v>
      </c>
      <c r="J194" s="769">
        <v>125</v>
      </c>
      <c r="K194" s="770">
        <f>4</f>
        <v>4</v>
      </c>
      <c r="L194" s="661">
        <f t="shared" si="33"/>
        <v>0</v>
      </c>
      <c r="M194" s="661">
        <f t="shared" si="34"/>
        <v>500</v>
      </c>
      <c r="N194" s="662">
        <f t="shared" si="35"/>
        <v>372000</v>
      </c>
      <c r="O194" s="819">
        <f t="shared" si="36"/>
        <v>0</v>
      </c>
      <c r="P194" s="661">
        <f t="shared" si="37"/>
        <v>100</v>
      </c>
      <c r="Q194" s="818">
        <f t="shared" si="38"/>
        <v>1</v>
      </c>
      <c r="R194" s="826">
        <v>0.9</v>
      </c>
      <c r="S194" s="951"/>
    </row>
    <row r="195" spans="1:22" s="782" customFormat="1" ht="75.75" customHeight="1">
      <c r="A195" s="284">
        <v>173</v>
      </c>
      <c r="B195" s="767" t="s">
        <v>621</v>
      </c>
      <c r="C195" s="776"/>
      <c r="D195" s="776"/>
      <c r="E195" s="777"/>
      <c r="F195" s="777"/>
      <c r="G195" s="772">
        <f>C195+(D195/60)</f>
        <v>0</v>
      </c>
      <c r="H195" s="772">
        <f>E195+F195/60</f>
        <v>0</v>
      </c>
      <c r="I195" s="660">
        <f>31*24-H195</f>
        <v>744</v>
      </c>
      <c r="J195" s="773">
        <v>240</v>
      </c>
      <c r="K195" s="774">
        <f>4</f>
        <v>4</v>
      </c>
      <c r="L195" s="661">
        <f>G195*J195*K195</f>
        <v>0</v>
      </c>
      <c r="M195" s="661">
        <f>J195*K195</f>
        <v>960</v>
      </c>
      <c r="N195" s="662">
        <f>I195*M195</f>
        <v>714240</v>
      </c>
      <c r="O195" s="819">
        <f t="shared" si="36"/>
        <v>0</v>
      </c>
      <c r="P195" s="661">
        <f t="shared" si="37"/>
        <v>100</v>
      </c>
      <c r="Q195" s="818">
        <f t="shared" si="38"/>
        <v>1</v>
      </c>
      <c r="R195" s="826">
        <v>0.9</v>
      </c>
      <c r="S195" s="951"/>
    </row>
    <row r="196" spans="1:22" s="784" customFormat="1" ht="75.75" customHeight="1">
      <c r="A196" s="284">
        <v>174</v>
      </c>
      <c r="B196" s="783" t="s">
        <v>622</v>
      </c>
      <c r="C196" s="776"/>
      <c r="D196" s="776"/>
      <c r="E196" s="777"/>
      <c r="F196" s="777"/>
      <c r="G196" s="772">
        <f t="shared" si="30"/>
        <v>0</v>
      </c>
      <c r="H196" s="772">
        <f t="shared" si="31"/>
        <v>0</v>
      </c>
      <c r="I196" s="660">
        <f t="shared" si="32"/>
        <v>744</v>
      </c>
      <c r="J196" s="773">
        <v>63</v>
      </c>
      <c r="K196" s="774">
        <f>4</f>
        <v>4</v>
      </c>
      <c r="L196" s="661">
        <f t="shared" si="33"/>
        <v>0</v>
      </c>
      <c r="M196" s="661">
        <f t="shared" si="34"/>
        <v>252</v>
      </c>
      <c r="N196" s="662">
        <f t="shared" si="35"/>
        <v>187488</v>
      </c>
      <c r="O196" s="819">
        <f t="shared" si="36"/>
        <v>0</v>
      </c>
      <c r="P196" s="661">
        <f t="shared" si="37"/>
        <v>100</v>
      </c>
      <c r="Q196" s="818">
        <f t="shared" si="38"/>
        <v>1</v>
      </c>
      <c r="R196" s="826">
        <v>0.9</v>
      </c>
      <c r="S196" s="951"/>
    </row>
    <row r="197" spans="1:22" s="784" customFormat="1" ht="75.75" hidden="1" customHeight="1">
      <c r="A197" s="284"/>
      <c r="B197" s="783"/>
      <c r="C197" s="776"/>
      <c r="D197" s="776"/>
      <c r="E197" s="777"/>
      <c r="F197" s="777"/>
      <c r="G197" s="772"/>
      <c r="H197" s="772"/>
      <c r="I197" s="660"/>
      <c r="J197" s="773"/>
      <c r="K197" s="774"/>
      <c r="L197" s="661"/>
      <c r="M197" s="661"/>
      <c r="N197" s="662"/>
      <c r="O197" s="662"/>
      <c r="P197" s="662"/>
      <c r="Q197" s="662"/>
      <c r="R197" s="825"/>
      <c r="S197" s="952"/>
    </row>
    <row r="198" spans="1:22" ht="54.75" hidden="1" customHeight="1">
      <c r="A198" s="661"/>
      <c r="B198" s="655" t="s">
        <v>623</v>
      </c>
      <c r="C198" s="785">
        <f>SUM(C166:C197)</f>
        <v>0</v>
      </c>
      <c r="D198" s="785">
        <f>SUM(D166:D197)</f>
        <v>0</v>
      </c>
      <c r="E198" s="785">
        <f>SUM(E166:E197)</f>
        <v>0</v>
      </c>
      <c r="F198" s="785">
        <f>SUM(F166:F197)</f>
        <v>0</v>
      </c>
      <c r="G198" s="687"/>
      <c r="H198" s="687"/>
      <c r="I198" s="687"/>
      <c r="J198" s="786">
        <f>SUM(J166:J197)</f>
        <v>3263</v>
      </c>
      <c r="K198" s="687"/>
      <c r="L198" s="675">
        <f>SUM(L166:L197)</f>
        <v>0</v>
      </c>
      <c r="M198" s="675"/>
      <c r="N198" s="786">
        <f>SUM(N166:N197)</f>
        <v>9710688</v>
      </c>
      <c r="O198" s="786"/>
      <c r="P198" s="786"/>
      <c r="Q198" s="786"/>
    </row>
    <row r="199" spans="1:22" ht="29.25" hidden="1" customHeight="1">
      <c r="A199" s="787"/>
      <c r="B199" s="632"/>
      <c r="C199" s="953">
        <f>C198+D198/60</f>
        <v>0</v>
      </c>
      <c r="D199" s="954"/>
      <c r="E199" s="955">
        <f>E198+F198/60</f>
        <v>0</v>
      </c>
      <c r="F199" s="955"/>
      <c r="G199" s="634"/>
      <c r="H199" s="634"/>
      <c r="I199" s="634"/>
      <c r="J199" s="634"/>
      <c r="K199" s="693"/>
      <c r="L199" s="694"/>
      <c r="M199" s="634"/>
      <c r="N199" s="634"/>
      <c r="O199" s="634"/>
      <c r="P199" s="634"/>
      <c r="Q199" s="634"/>
    </row>
    <row r="200" spans="1:22" ht="52.5" hidden="1" customHeight="1">
      <c r="A200" s="787"/>
      <c r="B200" s="632"/>
      <c r="C200" s="633"/>
      <c r="D200" s="633"/>
      <c r="E200" s="633"/>
      <c r="F200" s="633"/>
      <c r="G200" s="634"/>
      <c r="H200" s="634"/>
      <c r="I200" s="687" t="s">
        <v>102</v>
      </c>
      <c r="J200" s="788">
        <f>L198/N198</f>
        <v>0</v>
      </c>
      <c r="K200" s="628"/>
      <c r="L200" s="634"/>
      <c r="M200" s="634"/>
      <c r="N200" s="634"/>
      <c r="O200" s="634"/>
      <c r="P200" s="634"/>
      <c r="Q200" s="634"/>
      <c r="R200" s="827"/>
    </row>
    <row r="201" spans="1:22" ht="44.25" hidden="1" customHeight="1">
      <c r="A201" s="956" t="s">
        <v>624</v>
      </c>
      <c r="B201" s="956"/>
      <c r="C201" s="956"/>
      <c r="D201" s="956"/>
      <c r="E201" s="956"/>
      <c r="F201" s="956"/>
      <c r="G201" s="956"/>
      <c r="H201" s="956"/>
      <c r="I201" s="789" t="s">
        <v>114</v>
      </c>
      <c r="J201" s="790">
        <f>100-100*J200</f>
        <v>100</v>
      </c>
      <c r="K201" s="628"/>
      <c r="L201" s="634"/>
      <c r="M201" s="634"/>
      <c r="N201" s="634"/>
      <c r="O201" s="634"/>
      <c r="P201" s="634"/>
      <c r="Q201" s="634"/>
      <c r="R201" s="827"/>
    </row>
    <row r="202" spans="1:22" hidden="1">
      <c r="A202" s="787"/>
      <c r="B202" s="791"/>
      <c r="C202" s="633"/>
      <c r="D202" s="633"/>
      <c r="E202" s="633"/>
      <c r="F202" s="633"/>
      <c r="G202" s="634"/>
      <c r="H202" s="634"/>
      <c r="I202" s="634"/>
      <c r="J202" s="792"/>
      <c r="K202" s="628"/>
      <c r="L202" s="793"/>
      <c r="M202" s="634"/>
      <c r="N202" s="634"/>
      <c r="O202" s="634"/>
      <c r="P202" s="634"/>
      <c r="Q202" s="634"/>
      <c r="R202" s="827"/>
    </row>
    <row r="203" spans="1:22" hidden="1">
      <c r="A203" s="787"/>
      <c r="B203" s="791"/>
      <c r="C203" s="633"/>
      <c r="D203" s="633"/>
      <c r="E203" s="633"/>
      <c r="F203" s="794"/>
      <c r="G203" s="795"/>
      <c r="H203" s="795"/>
      <c r="I203" s="795"/>
      <c r="J203" s="795"/>
      <c r="K203" s="795"/>
      <c r="L203" s="795"/>
      <c r="M203" s="795"/>
      <c r="N203" s="795"/>
      <c r="O203" s="795"/>
      <c r="P203" s="795"/>
      <c r="Q203" s="795"/>
      <c r="R203" s="827"/>
    </row>
    <row r="204" spans="1:22" hidden="1">
      <c r="A204" s="787"/>
      <c r="B204" s="791"/>
      <c r="C204" s="633"/>
      <c r="D204" s="633"/>
      <c r="E204" s="633"/>
      <c r="F204" s="794"/>
      <c r="G204" s="795"/>
      <c r="H204" s="795"/>
      <c r="I204" s="795"/>
      <c r="J204" s="795"/>
      <c r="K204" s="795"/>
      <c r="L204" s="795"/>
      <c r="M204" s="795"/>
      <c r="N204" s="795"/>
      <c r="O204" s="795"/>
      <c r="P204" s="795"/>
      <c r="Q204" s="795"/>
      <c r="R204" s="827"/>
    </row>
    <row r="205" spans="1:22" hidden="1">
      <c r="A205" s="787"/>
      <c r="B205" s="791"/>
      <c r="C205" s="633"/>
      <c r="D205" s="633"/>
      <c r="E205" s="633"/>
      <c r="F205" s="794"/>
      <c r="G205" s="795"/>
      <c r="H205" s="795"/>
      <c r="I205" s="795"/>
      <c r="J205" s="795"/>
      <c r="K205" s="795"/>
      <c r="L205" s="795"/>
      <c r="M205" s="795"/>
      <c r="N205" s="795"/>
      <c r="O205" s="795"/>
      <c r="P205" s="795"/>
      <c r="Q205" s="795"/>
      <c r="R205" s="827"/>
    </row>
    <row r="206" spans="1:22" hidden="1">
      <c r="A206" s="787"/>
      <c r="B206" s="791"/>
      <c r="C206" s="633"/>
      <c r="D206" s="633"/>
      <c r="E206" s="633"/>
      <c r="F206" s="794"/>
      <c r="G206" s="957"/>
      <c r="H206" s="957"/>
      <c r="I206" s="957"/>
      <c r="J206" s="797"/>
      <c r="K206" s="798"/>
      <c r="L206" s="663" t="e">
        <f>L115+#REF!+L198</f>
        <v>#REF!</v>
      </c>
      <c r="M206" s="799"/>
      <c r="N206" s="685" t="e">
        <f>N115+#REF!+N198</f>
        <v>#REF!</v>
      </c>
      <c r="O206" s="685"/>
      <c r="P206" s="685"/>
      <c r="Q206" s="685"/>
      <c r="R206" s="827"/>
    </row>
    <row r="207" spans="1:22" s="35" customFormat="1" hidden="1">
      <c r="A207" s="787"/>
      <c r="B207" s="791"/>
      <c r="C207" s="633"/>
      <c r="D207" s="633"/>
      <c r="E207" s="633"/>
      <c r="F207" s="794"/>
      <c r="G207" s="796"/>
      <c r="H207" s="796"/>
      <c r="I207" s="796"/>
      <c r="J207" s="797"/>
      <c r="K207" s="798"/>
      <c r="L207" s="691"/>
      <c r="M207" s="799"/>
      <c r="N207" s="691"/>
      <c r="O207" s="691"/>
      <c r="P207" s="691"/>
      <c r="Q207" s="691"/>
      <c r="R207" s="827"/>
      <c r="T207" s="31"/>
      <c r="U207" s="31"/>
      <c r="V207" s="31"/>
    </row>
    <row r="208" spans="1:22" s="35" customFormat="1" ht="48" hidden="1" customHeight="1" thickBot="1">
      <c r="A208" s="787"/>
      <c r="B208" s="632"/>
      <c r="C208" s="633"/>
      <c r="D208" s="633"/>
      <c r="E208" s="633"/>
      <c r="F208" s="794"/>
      <c r="G208" s="800"/>
      <c r="H208" s="800"/>
      <c r="I208" s="801" t="s">
        <v>117</v>
      </c>
      <c r="J208" s="802" t="e">
        <f>L206/N206</f>
        <v>#REF!</v>
      </c>
      <c r="K208" s="803"/>
      <c r="L208" s="795"/>
      <c r="M208" s="795"/>
      <c r="N208" s="795"/>
      <c r="O208" s="795"/>
      <c r="P208" s="795"/>
      <c r="Q208" s="795"/>
      <c r="R208" s="827"/>
      <c r="T208" s="31"/>
      <c r="U208" s="31"/>
      <c r="V208" s="31"/>
    </row>
    <row r="209" spans="1:22" s="35" customFormat="1" ht="61.5" hidden="1" customHeight="1" thickBot="1">
      <c r="A209" s="958" t="s">
        <v>625</v>
      </c>
      <c r="B209" s="959"/>
      <c r="C209" s="959"/>
      <c r="D209" s="959"/>
      <c r="E209" s="959"/>
      <c r="F209" s="960"/>
      <c r="G209" s="961" t="s">
        <v>118</v>
      </c>
      <c r="H209" s="961"/>
      <c r="I209" s="962"/>
      <c r="J209" s="804" t="e">
        <f>100-100*J208</f>
        <v>#REF!</v>
      </c>
      <c r="K209" s="805"/>
      <c r="L209" s="795"/>
      <c r="M209" s="795"/>
      <c r="N209" s="795"/>
      <c r="O209" s="795"/>
      <c r="P209" s="795"/>
      <c r="Q209" s="795"/>
      <c r="R209" s="827"/>
      <c r="T209" s="31"/>
      <c r="U209" s="31"/>
      <c r="V209" s="31"/>
    </row>
    <row r="210" spans="1:22" s="35" customFormat="1" ht="27.75" hidden="1">
      <c r="A210" s="943"/>
      <c r="B210" s="944"/>
      <c r="C210" s="944"/>
      <c r="D210" s="944"/>
      <c r="E210" s="944"/>
      <c r="F210" s="944"/>
      <c r="G210" s="944"/>
      <c r="H210" s="944"/>
      <c r="I210" s="944"/>
      <c r="J210" s="944"/>
      <c r="K210" s="944"/>
      <c r="L210" s="944"/>
      <c r="M210" s="806"/>
      <c r="N210" s="807"/>
      <c r="O210" s="795"/>
      <c r="P210" s="795"/>
      <c r="Q210" s="795"/>
      <c r="R210" s="827"/>
      <c r="T210" s="31"/>
      <c r="U210" s="31"/>
      <c r="V210" s="31"/>
    </row>
    <row r="211" spans="1:22" s="35" customFormat="1" hidden="1">
      <c r="A211" s="808"/>
      <c r="B211" s="697"/>
      <c r="C211" s="699"/>
      <c r="D211" s="699"/>
      <c r="E211" s="699"/>
      <c r="F211" s="699"/>
      <c r="G211" s="629"/>
      <c r="H211" s="629"/>
      <c r="I211" s="629"/>
      <c r="J211" s="629"/>
      <c r="K211" s="628"/>
      <c r="L211" s="634"/>
      <c r="M211" s="634"/>
      <c r="N211" s="629"/>
      <c r="O211" s="629"/>
      <c r="P211" s="629"/>
      <c r="Q211" s="629"/>
      <c r="R211" s="827"/>
      <c r="T211" s="31"/>
      <c r="U211" s="31"/>
      <c r="V211" s="31"/>
    </row>
    <row r="212" spans="1:22" s="35" customFormat="1" hidden="1">
      <c r="A212" s="809"/>
      <c r="B212" s="810"/>
      <c r="C212" s="699"/>
      <c r="D212" s="699"/>
      <c r="E212" s="699"/>
      <c r="F212" s="699"/>
      <c r="G212" s="629"/>
      <c r="H212" s="629"/>
      <c r="I212" s="629"/>
      <c r="J212" s="629"/>
      <c r="K212" s="628"/>
      <c r="L212" s="634"/>
      <c r="M212" s="634"/>
      <c r="N212" s="629"/>
      <c r="O212" s="629"/>
      <c r="P212" s="629"/>
      <c r="Q212" s="629"/>
      <c r="R212" s="827"/>
      <c r="T212" s="31"/>
      <c r="U212" s="31"/>
      <c r="V212" s="31"/>
    </row>
    <row r="213" spans="1:22" s="35" customFormat="1" hidden="1">
      <c r="A213" s="808"/>
      <c r="B213" s="697"/>
      <c r="C213" s="699"/>
      <c r="D213" s="699"/>
      <c r="E213" s="699"/>
      <c r="F213" s="699"/>
      <c r="G213" s="629"/>
      <c r="H213" s="629"/>
      <c r="I213" s="629"/>
      <c r="J213" s="629"/>
      <c r="K213" s="628"/>
      <c r="L213" s="634"/>
      <c r="M213" s="634"/>
      <c r="N213" s="629"/>
      <c r="O213" s="629"/>
      <c r="P213" s="629"/>
      <c r="Q213" s="629"/>
      <c r="R213" s="827"/>
      <c r="T213" s="31"/>
      <c r="U213" s="31"/>
      <c r="V213" s="31"/>
    </row>
    <row r="214" spans="1:22" s="35" customFormat="1" hidden="1">
      <c r="A214" s="808"/>
      <c r="B214" s="811"/>
      <c r="C214" s="699"/>
      <c r="D214" s="699"/>
      <c r="E214" s="699"/>
      <c r="F214" s="699"/>
      <c r="G214" s="629"/>
      <c r="H214" s="629"/>
      <c r="I214" s="629"/>
      <c r="J214" s="629"/>
      <c r="K214" s="628"/>
      <c r="L214" s="793"/>
      <c r="M214" s="634"/>
      <c r="N214" s="629"/>
      <c r="O214" s="629"/>
      <c r="P214" s="629"/>
      <c r="Q214" s="629"/>
      <c r="R214" s="827"/>
      <c r="T214" s="31"/>
      <c r="U214" s="31"/>
      <c r="V214" s="31"/>
    </row>
    <row r="215" spans="1:22" s="35" customFormat="1" hidden="1">
      <c r="A215" s="812"/>
      <c r="B215" s="811"/>
      <c r="C215" s="699"/>
      <c r="D215" s="699"/>
      <c r="E215" s="699"/>
      <c r="F215" s="699"/>
      <c r="G215" s="629"/>
      <c r="H215" s="629"/>
      <c r="I215" s="629"/>
      <c r="J215" s="629"/>
      <c r="K215" s="630"/>
      <c r="L215" s="629"/>
      <c r="M215" s="629"/>
      <c r="N215" s="629"/>
      <c r="O215" s="629"/>
      <c r="P215" s="629"/>
      <c r="Q215" s="629"/>
      <c r="R215" s="827"/>
      <c r="T215" s="31"/>
      <c r="U215" s="31"/>
      <c r="V215" s="31"/>
    </row>
    <row r="216" spans="1:22" s="35" customFormat="1" hidden="1">
      <c r="A216" s="812"/>
      <c r="B216" s="813"/>
      <c r="C216" s="699"/>
      <c r="D216" s="699"/>
      <c r="E216" s="699"/>
      <c r="F216" s="699"/>
      <c r="G216" s="629"/>
      <c r="H216" s="629"/>
      <c r="I216" s="629"/>
      <c r="J216" s="629"/>
      <c r="K216" s="630"/>
      <c r="L216" s="629"/>
      <c r="M216" s="629"/>
      <c r="N216" s="629"/>
      <c r="O216" s="629"/>
      <c r="P216" s="629"/>
      <c r="Q216" s="629"/>
      <c r="R216" s="828"/>
      <c r="T216" s="31"/>
      <c r="U216" s="31"/>
      <c r="V216" s="31"/>
    </row>
    <row r="217" spans="1:22" s="35" customFormat="1" hidden="1">
      <c r="A217" s="812"/>
      <c r="B217" s="697"/>
      <c r="C217" s="699"/>
      <c r="D217" s="699"/>
      <c r="E217" s="699"/>
      <c r="F217" s="699"/>
      <c r="G217" s="629"/>
      <c r="H217" s="629"/>
      <c r="I217" s="629"/>
      <c r="J217" s="629"/>
      <c r="K217" s="630"/>
      <c r="L217" s="629"/>
      <c r="M217" s="629"/>
      <c r="N217" s="629"/>
      <c r="O217" s="629"/>
      <c r="P217" s="629"/>
      <c r="Q217" s="629"/>
      <c r="R217" s="828"/>
      <c r="T217" s="31"/>
      <c r="U217" s="31"/>
      <c r="V217" s="31"/>
    </row>
    <row r="218" spans="1:22" s="35" customFormat="1" hidden="1">
      <c r="A218" s="812"/>
      <c r="B218" s="697"/>
      <c r="C218" s="699"/>
      <c r="D218" s="699"/>
      <c r="E218" s="699"/>
      <c r="F218" s="699"/>
      <c r="G218" s="629"/>
      <c r="H218" s="629"/>
      <c r="I218" s="629"/>
      <c r="J218" s="629"/>
      <c r="K218" s="630"/>
      <c r="L218" s="629"/>
      <c r="M218" s="629"/>
      <c r="N218" s="629"/>
      <c r="O218" s="629"/>
      <c r="P218" s="629"/>
      <c r="Q218" s="629"/>
      <c r="R218" s="828"/>
      <c r="T218" s="31"/>
      <c r="U218" s="31"/>
      <c r="V218" s="31"/>
    </row>
    <row r="219" spans="1:22" s="35" customFormat="1" hidden="1">
      <c r="A219" s="812"/>
      <c r="B219" s="697"/>
      <c r="C219" s="699"/>
      <c r="D219" s="699"/>
      <c r="E219" s="699"/>
      <c r="F219" s="699"/>
      <c r="G219" s="629"/>
      <c r="H219" s="629"/>
      <c r="I219" s="629"/>
      <c r="J219" s="629"/>
      <c r="K219" s="630"/>
      <c r="L219" s="629"/>
      <c r="M219" s="629"/>
      <c r="N219" s="629"/>
      <c r="O219" s="629"/>
      <c r="P219" s="629"/>
      <c r="Q219" s="629"/>
      <c r="R219" s="828"/>
      <c r="T219" s="31"/>
      <c r="U219" s="31"/>
      <c r="V219" s="31"/>
    </row>
    <row r="220" spans="1:22" s="35" customFormat="1" hidden="1">
      <c r="A220" s="812"/>
      <c r="B220" s="697"/>
      <c r="C220" s="699"/>
      <c r="D220" s="699"/>
      <c r="E220" s="699"/>
      <c r="F220" s="699"/>
      <c r="G220" s="629"/>
      <c r="H220" s="629"/>
      <c r="I220" s="629"/>
      <c r="J220" s="629"/>
      <c r="K220" s="630"/>
      <c r="L220" s="629"/>
      <c r="M220" s="629"/>
      <c r="N220" s="629"/>
      <c r="O220" s="629"/>
      <c r="P220" s="629"/>
      <c r="Q220" s="629"/>
      <c r="R220" s="828"/>
      <c r="T220" s="31"/>
      <c r="U220" s="31"/>
      <c r="V220" s="31"/>
    </row>
    <row r="221" spans="1:22" s="35" customFormat="1" hidden="1">
      <c r="A221" s="812"/>
      <c r="B221" s="697"/>
      <c r="C221" s="699"/>
      <c r="D221" s="699"/>
      <c r="E221" s="699"/>
      <c r="F221" s="699"/>
      <c r="G221" s="629"/>
      <c r="H221" s="629"/>
      <c r="I221" s="629"/>
      <c r="J221" s="629"/>
      <c r="K221" s="630"/>
      <c r="L221" s="629"/>
      <c r="M221" s="629"/>
      <c r="N221" s="629"/>
      <c r="O221" s="629"/>
      <c r="P221" s="629"/>
      <c r="Q221" s="629"/>
      <c r="R221" s="828"/>
      <c r="T221" s="31"/>
      <c r="U221" s="31"/>
      <c r="V221" s="31"/>
    </row>
    <row r="222" spans="1:22" s="35" customFormat="1" hidden="1">
      <c r="A222" s="812"/>
      <c r="B222" s="697"/>
      <c r="C222" s="814"/>
      <c r="D222" s="814"/>
      <c r="E222" s="699"/>
      <c r="F222" s="699"/>
      <c r="G222" s="629"/>
      <c r="H222" s="629"/>
      <c r="I222" s="629"/>
      <c r="J222" s="629"/>
      <c r="K222" s="630"/>
      <c r="L222" s="629"/>
      <c r="M222" s="629"/>
      <c r="N222" s="629"/>
      <c r="O222" s="629"/>
      <c r="P222" s="629"/>
      <c r="Q222" s="629"/>
      <c r="R222" s="828"/>
      <c r="T222" s="31"/>
      <c r="U222" s="31"/>
      <c r="V222" s="31"/>
    </row>
    <row r="223" spans="1:22" s="34" customFormat="1" hidden="1">
      <c r="A223" s="812"/>
      <c r="B223" s="697"/>
      <c r="C223" s="699"/>
      <c r="D223" s="699"/>
      <c r="E223" s="699"/>
      <c r="F223" s="699"/>
      <c r="G223" s="629"/>
      <c r="H223" s="629"/>
      <c r="I223" s="629"/>
      <c r="J223" s="629"/>
      <c r="K223" s="630"/>
      <c r="L223" s="629"/>
      <c r="M223" s="629"/>
      <c r="N223" s="629"/>
      <c r="O223" s="629"/>
      <c r="P223" s="629"/>
      <c r="Q223" s="629"/>
      <c r="R223" s="828"/>
      <c r="S223" s="35"/>
      <c r="T223" s="31"/>
      <c r="U223" s="31"/>
      <c r="V223" s="31"/>
    </row>
    <row r="224" spans="1:22" s="34" customFormat="1" hidden="1">
      <c r="A224" s="812"/>
      <c r="B224" s="697"/>
      <c r="C224" s="699"/>
      <c r="D224" s="699"/>
      <c r="E224" s="699"/>
      <c r="F224" s="699"/>
      <c r="G224" s="629"/>
      <c r="H224" s="629"/>
      <c r="I224" s="629"/>
      <c r="J224" s="629"/>
      <c r="K224" s="630"/>
      <c r="L224" s="629"/>
      <c r="M224" s="629"/>
      <c r="N224" s="629"/>
      <c r="O224" s="629"/>
      <c r="P224" s="629"/>
      <c r="Q224" s="629"/>
      <c r="R224" s="828"/>
      <c r="S224" s="35"/>
      <c r="T224" s="31"/>
      <c r="U224" s="31"/>
      <c r="V224" s="31"/>
    </row>
    <row r="225" spans="1:22" s="34" customFormat="1" hidden="1">
      <c r="A225" s="815"/>
      <c r="B225" s="697"/>
      <c r="C225" s="699"/>
      <c r="D225" s="699"/>
      <c r="E225" s="699"/>
      <c r="F225" s="699"/>
      <c r="G225" s="629"/>
      <c r="H225" s="629"/>
      <c r="I225" s="629"/>
      <c r="J225" s="629"/>
      <c r="K225" s="630"/>
      <c r="L225" s="629"/>
      <c r="M225" s="629"/>
      <c r="N225" s="629"/>
      <c r="O225" s="629"/>
      <c r="P225" s="629"/>
      <c r="Q225" s="629"/>
      <c r="R225" s="828"/>
      <c r="S225" s="35"/>
      <c r="T225" s="31"/>
      <c r="U225" s="31"/>
      <c r="V225" s="31"/>
    </row>
    <row r="226" spans="1:22" s="34" customFormat="1">
      <c r="A226" s="815"/>
      <c r="B226" s="697"/>
      <c r="C226" s="699"/>
      <c r="D226" s="699"/>
      <c r="E226" s="699"/>
      <c r="F226" s="699"/>
      <c r="G226" s="629"/>
      <c r="H226" s="629"/>
      <c r="I226" s="629"/>
      <c r="J226" s="629"/>
      <c r="K226" s="630"/>
      <c r="L226" s="629"/>
      <c r="M226" s="629"/>
      <c r="N226" s="629"/>
      <c r="O226" s="629"/>
      <c r="P226" s="629"/>
      <c r="Q226" s="629"/>
      <c r="R226" s="828"/>
      <c r="S226" s="35"/>
      <c r="T226" s="31"/>
      <c r="U226" s="31"/>
      <c r="V226" s="31"/>
    </row>
    <row r="227" spans="1:22" s="34" customFormat="1">
      <c r="A227" s="815"/>
      <c r="B227" s="697"/>
      <c r="C227" s="699"/>
      <c r="D227" s="699"/>
      <c r="E227" s="699"/>
      <c r="F227" s="699"/>
      <c r="G227" s="629"/>
      <c r="H227" s="629"/>
      <c r="I227" s="629"/>
      <c r="J227" s="629"/>
      <c r="K227" s="630"/>
      <c r="L227" s="629"/>
      <c r="M227" s="629"/>
      <c r="N227" s="629"/>
      <c r="O227" s="629"/>
      <c r="P227" s="629"/>
      <c r="Q227" s="629"/>
      <c r="R227" s="828"/>
      <c r="S227" s="35"/>
      <c r="T227" s="31"/>
      <c r="U227" s="31"/>
      <c r="V227" s="31"/>
    </row>
    <row r="228" spans="1:22" s="34" customFormat="1">
      <c r="A228" s="815"/>
      <c r="B228" s="697"/>
      <c r="C228" s="699"/>
      <c r="D228" s="699"/>
      <c r="E228" s="699"/>
      <c r="F228" s="699"/>
      <c r="G228" s="629"/>
      <c r="H228" s="629"/>
      <c r="I228" s="629"/>
      <c r="J228" s="629"/>
      <c r="K228" s="630"/>
      <c r="L228" s="629"/>
      <c r="M228" s="629"/>
      <c r="N228" s="629"/>
      <c r="O228" s="629"/>
      <c r="P228" s="629"/>
      <c r="Q228" s="629"/>
      <c r="R228" s="828"/>
      <c r="S228" s="35"/>
      <c r="T228" s="31"/>
      <c r="U228" s="31"/>
      <c r="V228" s="31"/>
    </row>
    <row r="229" spans="1:22" s="34" customFormat="1">
      <c r="A229" s="815"/>
      <c r="B229" s="697"/>
      <c r="C229" s="699"/>
      <c r="D229" s="699"/>
      <c r="E229" s="699"/>
      <c r="F229" s="699"/>
      <c r="G229" s="629"/>
      <c r="H229" s="629"/>
      <c r="I229" s="629"/>
      <c r="J229" s="629"/>
      <c r="K229" s="630"/>
      <c r="L229" s="629"/>
      <c r="M229" s="629"/>
      <c r="N229" s="629"/>
      <c r="O229" s="629"/>
      <c r="P229" s="629"/>
      <c r="Q229" s="629"/>
      <c r="R229" s="828"/>
      <c r="S229" s="35"/>
      <c r="T229" s="31"/>
      <c r="U229" s="31"/>
      <c r="V229" s="31"/>
    </row>
    <row r="230" spans="1:22" s="34" customFormat="1">
      <c r="A230" s="815"/>
      <c r="B230" s="697"/>
      <c r="C230" s="699"/>
      <c r="D230" s="699"/>
      <c r="E230" s="699"/>
      <c r="F230" s="699"/>
      <c r="G230" s="629"/>
      <c r="H230" s="629"/>
      <c r="I230" s="629"/>
      <c r="J230" s="629"/>
      <c r="K230" s="630"/>
      <c r="L230" s="629"/>
      <c r="M230" s="629"/>
      <c r="N230" s="629"/>
      <c r="O230" s="629"/>
      <c r="P230" s="629"/>
      <c r="Q230" s="629"/>
      <c r="R230" s="828"/>
      <c r="S230" s="35"/>
      <c r="T230" s="31"/>
      <c r="U230" s="31"/>
      <c r="V230" s="31"/>
    </row>
    <row r="231" spans="1:22" s="34" customFormat="1">
      <c r="A231" s="815"/>
      <c r="B231" s="697"/>
      <c r="C231" s="699"/>
      <c r="D231" s="699"/>
      <c r="E231" s="699"/>
      <c r="F231" s="699"/>
      <c r="G231" s="629"/>
      <c r="H231" s="629"/>
      <c r="I231" s="629"/>
      <c r="J231" s="629"/>
      <c r="K231" s="630"/>
      <c r="L231" s="629"/>
      <c r="M231" s="629"/>
      <c r="N231" s="629"/>
      <c r="O231" s="629"/>
      <c r="P231" s="629"/>
      <c r="Q231" s="629"/>
      <c r="R231" s="828"/>
      <c r="S231" s="35"/>
      <c r="T231" s="31"/>
      <c r="U231" s="31"/>
      <c r="V231" s="31"/>
    </row>
    <row r="232" spans="1:22" s="34" customFormat="1">
      <c r="A232" s="815"/>
      <c r="B232" s="697"/>
      <c r="C232" s="699"/>
      <c r="D232" s="699"/>
      <c r="E232" s="699"/>
      <c r="F232" s="699"/>
      <c r="G232" s="629"/>
      <c r="H232" s="629"/>
      <c r="I232" s="629"/>
      <c r="J232" s="629"/>
      <c r="K232" s="630"/>
      <c r="L232" s="629"/>
      <c r="M232" s="629"/>
      <c r="N232" s="629"/>
      <c r="O232" s="629"/>
      <c r="P232" s="629"/>
      <c r="Q232" s="629"/>
      <c r="R232" s="829"/>
      <c r="S232" s="35"/>
      <c r="T232" s="31"/>
      <c r="U232" s="31"/>
      <c r="V232" s="31"/>
    </row>
    <row r="233" spans="1:22" s="34" customFormat="1">
      <c r="A233" s="815"/>
      <c r="B233" s="697"/>
      <c r="C233" s="699"/>
      <c r="D233" s="699"/>
      <c r="E233" s="699"/>
      <c r="F233" s="699"/>
      <c r="G233" s="629"/>
      <c r="H233" s="629"/>
      <c r="I233" s="629"/>
      <c r="J233" s="629"/>
      <c r="K233" s="630"/>
      <c r="L233" s="629"/>
      <c r="M233" s="629"/>
      <c r="N233" s="629"/>
      <c r="O233" s="629"/>
      <c r="P233" s="629"/>
      <c r="Q233" s="629"/>
      <c r="R233" s="829"/>
      <c r="S233" s="35"/>
      <c r="T233" s="31"/>
      <c r="U233" s="31"/>
      <c r="V233" s="31"/>
    </row>
    <row r="234" spans="1:22" s="34" customFormat="1">
      <c r="A234" s="815"/>
      <c r="B234" s="697"/>
      <c r="C234" s="699"/>
      <c r="D234" s="699"/>
      <c r="E234" s="699"/>
      <c r="F234" s="699"/>
      <c r="G234" s="629"/>
      <c r="H234" s="629"/>
      <c r="I234" s="629"/>
      <c r="J234" s="629"/>
      <c r="K234" s="630"/>
      <c r="L234" s="629"/>
      <c r="M234" s="629"/>
      <c r="N234" s="629"/>
      <c r="O234" s="629"/>
      <c r="P234" s="629"/>
      <c r="Q234" s="629"/>
      <c r="R234" s="829"/>
      <c r="S234" s="35"/>
      <c r="T234" s="31"/>
      <c r="U234" s="31"/>
      <c r="V234" s="31"/>
    </row>
    <row r="235" spans="1:22" s="34" customFormat="1">
      <c r="A235" s="815"/>
      <c r="B235" s="697"/>
      <c r="C235" s="699"/>
      <c r="D235" s="699"/>
      <c r="E235" s="699"/>
      <c r="F235" s="699"/>
      <c r="G235" s="629"/>
      <c r="H235" s="629"/>
      <c r="I235" s="629"/>
      <c r="J235" s="629"/>
      <c r="K235" s="630"/>
      <c r="L235" s="629"/>
      <c r="M235" s="629"/>
      <c r="N235" s="629"/>
      <c r="O235" s="629"/>
      <c r="P235" s="629"/>
      <c r="Q235" s="629"/>
      <c r="R235" s="829"/>
      <c r="S235" s="35"/>
      <c r="T235" s="31"/>
      <c r="U235" s="31"/>
      <c r="V235" s="31"/>
    </row>
    <row r="236" spans="1:22" s="34" customFormat="1">
      <c r="A236" s="815"/>
      <c r="B236" s="697"/>
      <c r="C236" s="699"/>
      <c r="D236" s="699"/>
      <c r="E236" s="699"/>
      <c r="F236" s="699"/>
      <c r="G236" s="629"/>
      <c r="H236" s="629"/>
      <c r="I236" s="629"/>
      <c r="J236" s="629"/>
      <c r="K236" s="630"/>
      <c r="L236" s="629"/>
      <c r="M236" s="629"/>
      <c r="N236" s="629"/>
      <c r="O236" s="629"/>
      <c r="P236" s="629"/>
      <c r="Q236" s="629"/>
      <c r="R236" s="829"/>
      <c r="S236" s="35"/>
      <c r="T236" s="31"/>
      <c r="U236" s="31"/>
      <c r="V236" s="31"/>
    </row>
    <row r="237" spans="1:22" s="34" customFormat="1">
      <c r="A237" s="815"/>
      <c r="B237" s="697"/>
      <c r="C237" s="699"/>
      <c r="D237" s="699"/>
      <c r="E237" s="699"/>
      <c r="F237" s="699"/>
      <c r="G237" s="629"/>
      <c r="H237" s="629"/>
      <c r="I237" s="629"/>
      <c r="J237" s="629"/>
      <c r="K237" s="630"/>
      <c r="L237" s="629"/>
      <c r="M237" s="629"/>
      <c r="N237" s="629"/>
      <c r="O237" s="629"/>
      <c r="P237" s="629"/>
      <c r="Q237" s="629"/>
      <c r="R237" s="829"/>
      <c r="S237" s="35"/>
      <c r="T237" s="31"/>
      <c r="U237" s="31"/>
      <c r="V237" s="31"/>
    </row>
    <row r="238" spans="1:22" s="34" customFormat="1">
      <c r="A238" s="815"/>
      <c r="B238" s="697"/>
      <c r="C238" s="699"/>
      <c r="D238" s="699"/>
      <c r="E238" s="699"/>
      <c r="F238" s="699"/>
      <c r="G238" s="629"/>
      <c r="H238" s="629"/>
      <c r="I238" s="629"/>
      <c r="J238" s="629"/>
      <c r="K238" s="630"/>
      <c r="L238" s="629"/>
      <c r="M238" s="629"/>
      <c r="N238" s="629"/>
      <c r="O238" s="629"/>
      <c r="P238" s="629"/>
      <c r="Q238" s="629"/>
      <c r="R238" s="829"/>
      <c r="S238" s="35"/>
      <c r="T238" s="31"/>
      <c r="U238" s="31"/>
      <c r="V238" s="31"/>
    </row>
    <row r="239" spans="1:22" s="231" customFormat="1">
      <c r="A239" s="815"/>
      <c r="B239" s="697"/>
      <c r="C239" s="699"/>
      <c r="D239" s="699"/>
      <c r="E239" s="699"/>
      <c r="F239" s="699"/>
      <c r="G239" s="629"/>
      <c r="H239" s="629"/>
      <c r="I239" s="629"/>
      <c r="J239" s="629"/>
      <c r="K239" s="630"/>
      <c r="L239" s="629"/>
      <c r="M239" s="629"/>
      <c r="N239" s="629"/>
      <c r="O239" s="629"/>
      <c r="P239" s="629"/>
      <c r="Q239" s="629"/>
      <c r="R239" s="829"/>
      <c r="S239" s="35"/>
      <c r="T239" s="31"/>
      <c r="U239" s="31"/>
      <c r="V239" s="31"/>
    </row>
    <row r="240" spans="1:22" s="231" customFormat="1">
      <c r="A240" s="815"/>
      <c r="B240" s="697"/>
      <c r="C240" s="699"/>
      <c r="D240" s="699"/>
      <c r="E240" s="699"/>
      <c r="F240" s="699"/>
      <c r="G240" s="629"/>
      <c r="H240" s="629"/>
      <c r="I240" s="629"/>
      <c r="J240" s="629"/>
      <c r="K240" s="630"/>
      <c r="L240" s="629"/>
      <c r="M240" s="629"/>
      <c r="N240" s="629"/>
      <c r="O240" s="629"/>
      <c r="P240" s="629"/>
      <c r="Q240" s="629"/>
      <c r="R240" s="829"/>
      <c r="S240" s="35"/>
      <c r="T240" s="31"/>
      <c r="U240" s="31"/>
      <c r="V240" s="31"/>
    </row>
    <row r="241" spans="1:22" s="231" customFormat="1">
      <c r="A241" s="815"/>
      <c r="B241" s="697"/>
      <c r="C241" s="699"/>
      <c r="D241" s="699"/>
      <c r="E241" s="699"/>
      <c r="F241" s="699"/>
      <c r="G241" s="629"/>
      <c r="H241" s="629"/>
      <c r="I241" s="629"/>
      <c r="J241" s="629"/>
      <c r="K241" s="630"/>
      <c r="L241" s="629"/>
      <c r="M241" s="629"/>
      <c r="N241" s="629"/>
      <c r="O241" s="629"/>
      <c r="P241" s="629"/>
      <c r="Q241" s="629"/>
      <c r="R241" s="829"/>
      <c r="S241" s="35"/>
      <c r="T241" s="31"/>
      <c r="U241" s="31"/>
      <c r="V241" s="31"/>
    </row>
    <row r="242" spans="1:22" s="231" customFormat="1">
      <c r="A242" s="815"/>
      <c r="B242" s="697"/>
      <c r="C242" s="699"/>
      <c r="D242" s="699"/>
      <c r="E242" s="699"/>
      <c r="F242" s="699"/>
      <c r="G242" s="629"/>
      <c r="H242" s="629"/>
      <c r="I242" s="629"/>
      <c r="J242" s="629"/>
      <c r="K242" s="630"/>
      <c r="L242" s="629"/>
      <c r="M242" s="629"/>
      <c r="N242" s="629"/>
      <c r="O242" s="629"/>
      <c r="P242" s="629"/>
      <c r="Q242" s="629"/>
      <c r="R242" s="829"/>
      <c r="S242" s="35"/>
      <c r="T242" s="31"/>
      <c r="U242" s="31"/>
      <c r="V242" s="31"/>
    </row>
    <row r="243" spans="1:22" s="231" customFormat="1">
      <c r="A243" s="815"/>
      <c r="B243" s="697"/>
      <c r="C243" s="699"/>
      <c r="D243" s="699"/>
      <c r="E243" s="699"/>
      <c r="F243" s="699"/>
      <c r="G243" s="629"/>
      <c r="H243" s="629"/>
      <c r="I243" s="629"/>
      <c r="J243" s="629"/>
      <c r="K243" s="630"/>
      <c r="L243" s="629"/>
      <c r="M243" s="629"/>
      <c r="N243" s="629"/>
      <c r="O243" s="629"/>
      <c r="P243" s="629"/>
      <c r="Q243" s="629"/>
      <c r="R243" s="829"/>
      <c r="S243" s="35"/>
      <c r="T243" s="31"/>
      <c r="U243" s="31"/>
      <c r="V243" s="31"/>
    </row>
    <row r="244" spans="1:22" s="231" customFormat="1">
      <c r="A244" s="815"/>
      <c r="B244" s="697"/>
      <c r="C244" s="699"/>
      <c r="D244" s="699"/>
      <c r="E244" s="699"/>
      <c r="F244" s="699"/>
      <c r="G244" s="629"/>
      <c r="H244" s="629"/>
      <c r="I244" s="629"/>
      <c r="J244" s="629"/>
      <c r="K244" s="630"/>
      <c r="L244" s="629"/>
      <c r="M244" s="629"/>
      <c r="N244" s="629"/>
      <c r="O244" s="629"/>
      <c r="P244" s="629"/>
      <c r="Q244" s="629"/>
      <c r="R244" s="829"/>
      <c r="S244" s="35"/>
      <c r="T244" s="31"/>
      <c r="U244" s="31"/>
      <c r="V244" s="31"/>
    </row>
    <row r="245" spans="1:22" s="231" customFormat="1">
      <c r="A245" s="815"/>
      <c r="B245" s="697"/>
      <c r="C245" s="699"/>
      <c r="D245" s="699"/>
      <c r="E245" s="699"/>
      <c r="F245" s="699"/>
      <c r="G245" s="629"/>
      <c r="H245" s="629"/>
      <c r="I245" s="629"/>
      <c r="J245" s="629"/>
      <c r="K245" s="630"/>
      <c r="L245" s="629"/>
      <c r="M245" s="629"/>
      <c r="N245" s="629"/>
      <c r="O245" s="629"/>
      <c r="P245" s="629"/>
      <c r="Q245" s="629"/>
      <c r="R245" s="829"/>
      <c r="S245" s="35"/>
      <c r="T245" s="31"/>
      <c r="U245" s="31"/>
      <c r="V245" s="31"/>
    </row>
    <row r="246" spans="1:22" s="231" customFormat="1">
      <c r="A246" s="815"/>
      <c r="B246" s="697"/>
      <c r="C246" s="699"/>
      <c r="D246" s="699"/>
      <c r="E246" s="699"/>
      <c r="F246" s="699"/>
      <c r="G246" s="629"/>
      <c r="H246" s="629"/>
      <c r="I246" s="629"/>
      <c r="J246" s="629"/>
      <c r="K246" s="630"/>
      <c r="L246" s="629"/>
      <c r="M246" s="629"/>
      <c r="N246" s="629"/>
      <c r="O246" s="629"/>
      <c r="P246" s="629"/>
      <c r="Q246" s="629"/>
      <c r="R246" s="829"/>
      <c r="S246" s="35"/>
      <c r="T246" s="31"/>
      <c r="U246" s="31"/>
      <c r="V246" s="31"/>
    </row>
    <row r="247" spans="1:22" s="231" customFormat="1">
      <c r="A247" s="815"/>
      <c r="B247" s="697"/>
      <c r="C247" s="699"/>
      <c r="D247" s="699"/>
      <c r="E247" s="699"/>
      <c r="F247" s="699"/>
      <c r="G247" s="629"/>
      <c r="H247" s="629"/>
      <c r="I247" s="629"/>
      <c r="J247" s="629"/>
      <c r="K247" s="630"/>
      <c r="L247" s="629"/>
      <c r="M247" s="629"/>
      <c r="N247" s="629"/>
      <c r="O247" s="629"/>
      <c r="P247" s="629"/>
      <c r="Q247" s="629"/>
      <c r="R247" s="829"/>
      <c r="S247" s="35"/>
      <c r="T247" s="31"/>
      <c r="U247" s="31"/>
      <c r="V247" s="31"/>
    </row>
    <row r="248" spans="1:22" s="231" customFormat="1">
      <c r="A248" s="815"/>
      <c r="B248" s="697"/>
      <c r="C248" s="699"/>
      <c r="D248" s="699"/>
      <c r="E248" s="699"/>
      <c r="F248" s="699"/>
      <c r="G248" s="629"/>
      <c r="H248" s="629"/>
      <c r="I248" s="629"/>
      <c r="J248" s="629"/>
      <c r="K248" s="630"/>
      <c r="L248" s="629"/>
      <c r="M248" s="629"/>
      <c r="N248" s="629"/>
      <c r="O248" s="629"/>
      <c r="P248" s="629"/>
      <c r="Q248" s="629"/>
      <c r="R248" s="829"/>
      <c r="S248" s="35"/>
      <c r="T248" s="31"/>
      <c r="U248" s="31"/>
      <c r="V248" s="31"/>
    </row>
    <row r="249" spans="1:22" s="231" customFormat="1">
      <c r="A249" s="815"/>
      <c r="B249" s="697"/>
      <c r="C249" s="699"/>
      <c r="D249" s="699"/>
      <c r="E249" s="699"/>
      <c r="F249" s="699"/>
      <c r="G249" s="629"/>
      <c r="H249" s="629"/>
      <c r="I249" s="629"/>
      <c r="J249" s="629"/>
      <c r="K249" s="630"/>
      <c r="L249" s="629"/>
      <c r="M249" s="629"/>
      <c r="N249" s="629"/>
      <c r="O249" s="629"/>
      <c r="P249" s="629"/>
      <c r="Q249" s="629"/>
      <c r="R249" s="829"/>
      <c r="S249" s="35"/>
      <c r="T249" s="31"/>
      <c r="U249" s="31"/>
      <c r="V249" s="31"/>
    </row>
    <row r="250" spans="1:22" s="231" customFormat="1">
      <c r="A250" s="815"/>
      <c r="B250" s="697"/>
      <c r="C250" s="699"/>
      <c r="D250" s="699"/>
      <c r="E250" s="699"/>
      <c r="F250" s="699"/>
      <c r="G250" s="629"/>
      <c r="H250" s="629"/>
      <c r="I250" s="629"/>
      <c r="J250" s="629"/>
      <c r="K250" s="630"/>
      <c r="L250" s="629"/>
      <c r="M250" s="629"/>
      <c r="N250" s="629"/>
      <c r="O250" s="629"/>
      <c r="P250" s="629"/>
      <c r="Q250" s="629"/>
      <c r="R250" s="825"/>
      <c r="S250" s="35"/>
      <c r="T250" s="31"/>
      <c r="U250" s="31"/>
      <c r="V250" s="31"/>
    </row>
    <row r="251" spans="1:22" s="231" customFormat="1">
      <c r="A251" s="815"/>
      <c r="B251" s="697"/>
      <c r="C251" s="699"/>
      <c r="D251" s="699"/>
      <c r="E251" s="699"/>
      <c r="F251" s="699"/>
      <c r="G251" s="629"/>
      <c r="H251" s="629"/>
      <c r="I251" s="629"/>
      <c r="J251" s="629"/>
      <c r="K251" s="630"/>
      <c r="L251" s="629"/>
      <c r="M251" s="629"/>
      <c r="N251" s="629"/>
      <c r="O251" s="629"/>
      <c r="P251" s="629"/>
      <c r="Q251" s="629"/>
      <c r="R251" s="825"/>
      <c r="S251" s="35"/>
      <c r="T251" s="31"/>
      <c r="U251" s="31"/>
      <c r="V251" s="31"/>
    </row>
    <row r="252" spans="1:22" s="231" customFormat="1">
      <c r="A252" s="815"/>
      <c r="B252" s="697"/>
      <c r="C252" s="699"/>
      <c r="D252" s="699"/>
      <c r="E252" s="699"/>
      <c r="F252" s="699"/>
      <c r="G252" s="629"/>
      <c r="H252" s="629"/>
      <c r="I252" s="629"/>
      <c r="J252" s="629"/>
      <c r="K252" s="630"/>
      <c r="L252" s="629"/>
      <c r="M252" s="629"/>
      <c r="N252" s="629"/>
      <c r="O252" s="629"/>
      <c r="P252" s="629"/>
      <c r="Q252" s="629"/>
      <c r="R252" s="825"/>
      <c r="S252" s="35"/>
      <c r="T252" s="31"/>
      <c r="U252" s="31"/>
      <c r="V252" s="31"/>
    </row>
    <row r="253" spans="1:22" s="231" customFormat="1">
      <c r="A253" s="815"/>
      <c r="B253" s="697"/>
      <c r="C253" s="699"/>
      <c r="D253" s="699"/>
      <c r="E253" s="699"/>
      <c r="F253" s="699"/>
      <c r="G253" s="629"/>
      <c r="H253" s="629"/>
      <c r="I253" s="629"/>
      <c r="J253" s="629"/>
      <c r="K253" s="630"/>
      <c r="L253" s="629"/>
      <c r="M253" s="629"/>
      <c r="N253" s="629"/>
      <c r="O253" s="629"/>
      <c r="P253" s="629"/>
      <c r="Q253" s="629"/>
      <c r="R253" s="825"/>
      <c r="S253" s="35"/>
      <c r="T253" s="31"/>
      <c r="U253" s="31"/>
      <c r="V253" s="31"/>
    </row>
    <row r="254" spans="1:22" s="231" customFormat="1">
      <c r="A254" s="815"/>
      <c r="B254" s="697"/>
      <c r="C254" s="699"/>
      <c r="D254" s="699"/>
      <c r="E254" s="699"/>
      <c r="F254" s="699"/>
      <c r="G254" s="629"/>
      <c r="H254" s="629"/>
      <c r="I254" s="629"/>
      <c r="J254" s="629"/>
      <c r="K254" s="630"/>
      <c r="L254" s="629"/>
      <c r="M254" s="629"/>
      <c r="N254" s="629"/>
      <c r="O254" s="629"/>
      <c r="P254" s="629"/>
      <c r="Q254" s="629"/>
      <c r="R254" s="825"/>
      <c r="S254" s="35"/>
      <c r="T254" s="31"/>
      <c r="U254" s="31"/>
      <c r="V254" s="31"/>
    </row>
    <row r="255" spans="1:22" s="231" customFormat="1">
      <c r="A255" s="815"/>
      <c r="B255" s="697"/>
      <c r="C255" s="699"/>
      <c r="D255" s="699"/>
      <c r="E255" s="699"/>
      <c r="F255" s="699"/>
      <c r="G255" s="629"/>
      <c r="H255" s="629"/>
      <c r="I255" s="629"/>
      <c r="J255" s="629"/>
      <c r="K255" s="630"/>
      <c r="L255" s="629"/>
      <c r="M255" s="629"/>
      <c r="N255" s="629"/>
      <c r="O255" s="629"/>
      <c r="P255" s="629"/>
      <c r="Q255" s="629"/>
      <c r="R255" s="825"/>
      <c r="S255" s="35"/>
      <c r="T255" s="31"/>
      <c r="U255" s="31"/>
      <c r="V255" s="31"/>
    </row>
    <row r="256" spans="1:22" s="231" customFormat="1">
      <c r="A256" s="815"/>
      <c r="B256" s="697"/>
      <c r="C256" s="699"/>
      <c r="D256" s="699"/>
      <c r="E256" s="699"/>
      <c r="F256" s="699"/>
      <c r="G256" s="629"/>
      <c r="H256" s="629"/>
      <c r="I256" s="629"/>
      <c r="J256" s="629"/>
      <c r="K256" s="630"/>
      <c r="L256" s="629"/>
      <c r="M256" s="629"/>
      <c r="N256" s="629"/>
      <c r="O256" s="629"/>
      <c r="P256" s="629"/>
      <c r="Q256" s="629"/>
      <c r="R256" s="825"/>
      <c r="S256" s="35"/>
      <c r="T256" s="31"/>
      <c r="U256" s="31"/>
      <c r="V256" s="31"/>
    </row>
  </sheetData>
  <dataConsolidate/>
  <mergeCells count="33">
    <mergeCell ref="Q125:Q129"/>
    <mergeCell ref="S160:S163"/>
    <mergeCell ref="A210:L210"/>
    <mergeCell ref="S186:S188"/>
    <mergeCell ref="S190:S191"/>
    <mergeCell ref="S192:S197"/>
    <mergeCell ref="C199:D199"/>
    <mergeCell ref="E199:F199"/>
    <mergeCell ref="A201:H201"/>
    <mergeCell ref="G206:I206"/>
    <mergeCell ref="A209:F209"/>
    <mergeCell ref="G209:I209"/>
    <mergeCell ref="Q5:Q9"/>
    <mergeCell ref="A126:A129"/>
    <mergeCell ref="L126:L129"/>
    <mergeCell ref="M126:M129"/>
    <mergeCell ref="S109:S110"/>
    <mergeCell ref="S113:S114"/>
    <mergeCell ref="C118:D118"/>
    <mergeCell ref="E118:F118"/>
    <mergeCell ref="A120:J120"/>
    <mergeCell ref="A124:N124"/>
    <mergeCell ref="R5:R9"/>
    <mergeCell ref="R125:R129"/>
    <mergeCell ref="B125:B129"/>
    <mergeCell ref="C125:D126"/>
    <mergeCell ref="E125:F126"/>
    <mergeCell ref="N125:N129"/>
    <mergeCell ref="A2:M2"/>
    <mergeCell ref="A3:M3"/>
    <mergeCell ref="B5:B6"/>
    <mergeCell ref="C5:D6"/>
    <mergeCell ref="E5:F6"/>
  </mergeCells>
  <printOptions horizontalCentered="1" verticalCentered="1"/>
  <pageMargins left="0" right="0" top="0" bottom="0" header="0" footer="0"/>
  <pageSetup paperSize="9" scale="33" fitToHeight="5" orientation="landscape" r:id="rId1"/>
  <headerFooter alignWithMargins="0"/>
  <rowBreaks count="2" manualBreakCount="2">
    <brk id="102" max="17" man="1"/>
    <brk id="12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F727"/>
  <sheetViews>
    <sheetView tabSelected="1" view="pageBreakPreview" topLeftCell="A705" zoomScale="50" zoomScaleNormal="40" zoomScaleSheetLayoutView="50" workbookViewId="0">
      <selection activeCell="A705" sqref="A1:XFD1048576"/>
    </sheetView>
  </sheetViews>
  <sheetFormatPr defaultRowHeight="28.5"/>
  <cols>
    <col min="1" max="1" width="10.28515625" style="399" customWidth="1"/>
    <col min="2" max="2" width="17.42578125" style="399" customWidth="1"/>
    <col min="3" max="3" width="78.140625" style="400" customWidth="1"/>
    <col min="4" max="4" width="23" style="399" customWidth="1"/>
    <col min="5" max="5" width="22.42578125" style="399" customWidth="1"/>
    <col min="6" max="6" width="24.7109375" style="399" customWidth="1"/>
    <col min="7" max="7" width="23.5703125" style="399" customWidth="1"/>
    <col min="8" max="8" width="19.28515625" style="600" customWidth="1"/>
    <col min="9" max="10" width="19.28515625" style="483" customWidth="1"/>
    <col min="11" max="11" width="19.28515625" style="399" customWidth="1"/>
    <col min="12" max="13" width="19.28515625" style="485" customWidth="1"/>
    <col min="14" max="14" width="19.28515625" style="399" customWidth="1"/>
    <col min="15" max="16" width="19.28515625" style="485" customWidth="1"/>
    <col min="17" max="17" width="19.28515625" style="399" customWidth="1"/>
    <col min="18" max="19" width="19.28515625" style="486" customWidth="1"/>
    <col min="20" max="20" width="14.7109375" style="399" customWidth="1"/>
    <col min="21" max="21" width="98.140625" style="400" customWidth="1"/>
    <col min="22" max="22" width="21.28515625" style="401" hidden="1" customWidth="1"/>
    <col min="23" max="23" width="23" style="401" hidden="1" customWidth="1"/>
    <col min="24" max="24" width="30.7109375" style="361" hidden="1" customWidth="1"/>
    <col min="25" max="29" width="30.7109375" style="362" hidden="1" customWidth="1"/>
    <col min="30" max="30" width="44.7109375" style="362" hidden="1" customWidth="1"/>
    <col min="31" max="31" width="30.7109375" style="362" hidden="1" customWidth="1"/>
    <col min="32" max="32" width="30.7109375" style="362" customWidth="1"/>
    <col min="33" max="16384" width="9.140625" style="362"/>
  </cols>
  <sheetData>
    <row r="1" spans="1:32" ht="61.5" customHeight="1" thickBot="1">
      <c r="A1" s="967" t="s">
        <v>1115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968"/>
      <c r="T1" s="968"/>
      <c r="U1" s="968"/>
      <c r="V1" s="968"/>
      <c r="W1" s="968"/>
    </row>
    <row r="2" spans="1:32" s="364" customFormat="1" ht="68.25" customHeight="1">
      <c r="A2" s="969" t="s">
        <v>259</v>
      </c>
      <c r="B2" s="969" t="s">
        <v>301</v>
      </c>
      <c r="C2" s="969" t="s">
        <v>302</v>
      </c>
      <c r="D2" s="969" t="s">
        <v>303</v>
      </c>
      <c r="E2" s="969" t="s">
        <v>304</v>
      </c>
      <c r="F2" s="969" t="s">
        <v>305</v>
      </c>
      <c r="G2" s="969" t="s">
        <v>306</v>
      </c>
      <c r="H2" s="974" t="s">
        <v>308</v>
      </c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3" t="s">
        <v>320</v>
      </c>
      <c r="U2" s="969" t="s">
        <v>321</v>
      </c>
      <c r="V2" s="969" t="s">
        <v>310</v>
      </c>
      <c r="W2" s="969"/>
      <c r="X2" s="965" t="s">
        <v>381</v>
      </c>
      <c r="Y2" s="965" t="s">
        <v>382</v>
      </c>
      <c r="Z2" s="963" t="s">
        <v>383</v>
      </c>
      <c r="AA2" s="963" t="s">
        <v>384</v>
      </c>
      <c r="AB2" s="965" t="s">
        <v>596</v>
      </c>
      <c r="AC2" s="963" t="s">
        <v>385</v>
      </c>
      <c r="AD2" s="963" t="s">
        <v>386</v>
      </c>
      <c r="AE2" s="963" t="s">
        <v>102</v>
      </c>
      <c r="AF2" s="963" t="s">
        <v>387</v>
      </c>
    </row>
    <row r="3" spans="1:32" s="364" customFormat="1" ht="120.75" customHeight="1" thickBot="1">
      <c r="A3" s="969"/>
      <c r="B3" s="969"/>
      <c r="C3" s="969"/>
      <c r="D3" s="969"/>
      <c r="E3" s="969"/>
      <c r="F3" s="969"/>
      <c r="G3" s="969"/>
      <c r="H3" s="970" t="s">
        <v>307</v>
      </c>
      <c r="I3" s="971"/>
      <c r="J3" s="972"/>
      <c r="K3" s="975" t="s">
        <v>109</v>
      </c>
      <c r="L3" s="976"/>
      <c r="M3" s="977"/>
      <c r="N3" s="970" t="s">
        <v>313</v>
      </c>
      <c r="O3" s="971"/>
      <c r="P3" s="972"/>
      <c r="Q3" s="970" t="s">
        <v>309</v>
      </c>
      <c r="R3" s="971"/>
      <c r="S3" s="972"/>
      <c r="T3" s="973"/>
      <c r="U3" s="969"/>
      <c r="V3" s="363" t="s">
        <v>314</v>
      </c>
      <c r="W3" s="363" t="s">
        <v>315</v>
      </c>
      <c r="X3" s="966"/>
      <c r="Y3" s="966"/>
      <c r="Z3" s="964"/>
      <c r="AA3" s="964"/>
      <c r="AB3" s="966"/>
      <c r="AC3" s="964"/>
      <c r="AD3" s="964"/>
      <c r="AE3" s="964"/>
      <c r="AF3" s="964"/>
    </row>
    <row r="4" spans="1:32" s="364" customFormat="1" ht="60.75" thickBot="1">
      <c r="A4" s="887"/>
      <c r="B4" s="887"/>
      <c r="C4" s="887"/>
      <c r="D4" s="887"/>
      <c r="E4" s="887"/>
      <c r="F4" s="887"/>
      <c r="G4" s="887"/>
      <c r="H4" s="354"/>
      <c r="I4" s="407" t="s">
        <v>394</v>
      </c>
      <c r="J4" s="407" t="s">
        <v>395</v>
      </c>
      <c r="K4" s="408"/>
      <c r="L4" s="407" t="s">
        <v>394</v>
      </c>
      <c r="M4" s="407" t="s">
        <v>395</v>
      </c>
      <c r="N4" s="408"/>
      <c r="O4" s="407" t="s">
        <v>394</v>
      </c>
      <c r="P4" s="407" t="s">
        <v>395</v>
      </c>
      <c r="Q4" s="408"/>
      <c r="R4" s="407" t="s">
        <v>394</v>
      </c>
      <c r="S4" s="407" t="s">
        <v>395</v>
      </c>
      <c r="T4" s="888"/>
      <c r="U4" s="887"/>
      <c r="V4" s="1017"/>
      <c r="W4" s="363"/>
      <c r="X4" s="402" t="s">
        <v>120</v>
      </c>
      <c r="Y4" s="403" t="s">
        <v>121</v>
      </c>
      <c r="Z4" s="403" t="s">
        <v>388</v>
      </c>
      <c r="AA4" s="404" t="s">
        <v>389</v>
      </c>
      <c r="AB4" s="415">
        <f>(31*24)</f>
        <v>744</v>
      </c>
      <c r="AC4" s="403" t="s">
        <v>390</v>
      </c>
      <c r="AD4" s="404" t="s">
        <v>391</v>
      </c>
      <c r="AE4" s="405" t="s">
        <v>392</v>
      </c>
      <c r="AF4" s="406" t="s">
        <v>393</v>
      </c>
    </row>
    <row r="5" spans="1:32" s="353" customFormat="1" ht="33.75">
      <c r="A5" s="409">
        <v>1</v>
      </c>
      <c r="B5" s="409"/>
      <c r="C5" s="410" t="s">
        <v>396</v>
      </c>
      <c r="D5" s="494"/>
      <c r="E5" s="495"/>
      <c r="F5" s="494"/>
      <c r="G5" s="495"/>
      <c r="H5" s="409" t="s">
        <v>335</v>
      </c>
      <c r="I5" s="412"/>
      <c r="J5" s="412"/>
      <c r="K5" s="496"/>
      <c r="L5" s="432"/>
      <c r="M5" s="432"/>
      <c r="N5" s="409" t="s">
        <v>335</v>
      </c>
      <c r="O5" s="412"/>
      <c r="P5" s="412"/>
      <c r="Q5" s="409" t="s">
        <v>335</v>
      </c>
      <c r="R5" s="412"/>
      <c r="S5" s="412"/>
      <c r="T5" s="497"/>
      <c r="U5" s="498"/>
      <c r="V5" s="1018"/>
      <c r="W5" s="540"/>
    </row>
    <row r="6" spans="1:32" ht="41.25" customHeight="1">
      <c r="A6" s="378"/>
      <c r="B6" s="379"/>
      <c r="C6" s="380" t="s">
        <v>325</v>
      </c>
      <c r="D6" s="381"/>
      <c r="E6" s="382"/>
      <c r="F6" s="383"/>
      <c r="G6" s="384"/>
      <c r="H6" s="385">
        <f t="shared" ref="H6:S6" si="0">SUM(H5:H5)</f>
        <v>0</v>
      </c>
      <c r="I6" s="481">
        <f t="shared" si="0"/>
        <v>0</v>
      </c>
      <c r="J6" s="481">
        <f t="shared" si="0"/>
        <v>0</v>
      </c>
      <c r="K6" s="385">
        <f t="shared" si="0"/>
        <v>0</v>
      </c>
      <c r="L6" s="481">
        <f t="shared" si="0"/>
        <v>0</v>
      </c>
      <c r="M6" s="481">
        <f t="shared" si="0"/>
        <v>0</v>
      </c>
      <c r="N6" s="385">
        <f t="shared" si="0"/>
        <v>0</v>
      </c>
      <c r="O6" s="481">
        <f t="shared" si="0"/>
        <v>0</v>
      </c>
      <c r="P6" s="481">
        <f t="shared" si="0"/>
        <v>0</v>
      </c>
      <c r="Q6" s="385">
        <f t="shared" si="0"/>
        <v>0</v>
      </c>
      <c r="R6" s="481">
        <f t="shared" si="0"/>
        <v>0</v>
      </c>
      <c r="S6" s="481">
        <f t="shared" si="0"/>
        <v>0</v>
      </c>
      <c r="T6" s="378"/>
      <c r="U6" s="386"/>
      <c r="V6" s="1019"/>
      <c r="W6" s="387"/>
      <c r="X6" s="388"/>
      <c r="Y6" s="389"/>
    </row>
    <row r="7" spans="1:32" s="353" customFormat="1" ht="41.25" customHeight="1">
      <c r="A7" s="355"/>
      <c r="B7" s="416"/>
      <c r="C7" s="410" t="s">
        <v>398</v>
      </c>
      <c r="D7" s="417"/>
      <c r="E7" s="418"/>
      <c r="F7" s="419"/>
      <c r="G7" s="420"/>
      <c r="H7" s="421"/>
      <c r="I7" s="422"/>
      <c r="J7" s="423">
        <f>I6+J6/60</f>
        <v>0</v>
      </c>
      <c r="K7" s="424"/>
      <c r="L7" s="426"/>
      <c r="M7" s="423">
        <f>L6+M6/60</f>
        <v>0</v>
      </c>
      <c r="N7" s="425"/>
      <c r="O7" s="426"/>
      <c r="P7" s="423">
        <f>O6+P6/60</f>
        <v>0</v>
      </c>
      <c r="Q7" s="425"/>
      <c r="R7" s="426"/>
      <c r="S7" s="423">
        <f>R6+S6/60</f>
        <v>0</v>
      </c>
      <c r="T7" s="355"/>
      <c r="U7" s="427"/>
      <c r="V7" s="1020"/>
      <c r="W7" s="428"/>
      <c r="X7" s="429">
        <v>79</v>
      </c>
      <c r="Y7" s="430">
        <v>2</v>
      </c>
      <c r="Z7" s="423">
        <f>J7</f>
        <v>0</v>
      </c>
      <c r="AA7" s="423">
        <f>X7*Y7*Z7</f>
        <v>0</v>
      </c>
      <c r="AB7" s="423">
        <f>($AB$4-M7-P7)</f>
        <v>744</v>
      </c>
      <c r="AC7" s="430">
        <f>X7*Y7</f>
        <v>158</v>
      </c>
      <c r="AD7" s="430">
        <f>AB7*AC7</f>
        <v>117552</v>
      </c>
      <c r="AE7" s="423">
        <f>AA7/AD7</f>
        <v>0</v>
      </c>
      <c r="AF7" s="431">
        <f>1-(1*AE7)</f>
        <v>1</v>
      </c>
    </row>
    <row r="8" spans="1:32" s="506" customFormat="1" ht="30">
      <c r="A8" s="499"/>
      <c r="B8" s="499"/>
      <c r="C8" s="499"/>
      <c r="D8" s="499"/>
      <c r="E8" s="499"/>
      <c r="F8" s="499"/>
      <c r="G8" s="499"/>
      <c r="H8" s="500"/>
      <c r="I8" s="407"/>
      <c r="J8" s="407"/>
      <c r="K8" s="408"/>
      <c r="L8" s="407"/>
      <c r="M8" s="407"/>
      <c r="N8" s="408"/>
      <c r="O8" s="407"/>
      <c r="P8" s="407"/>
      <c r="Q8" s="408"/>
      <c r="R8" s="407"/>
      <c r="S8" s="407"/>
      <c r="T8" s="501"/>
      <c r="U8" s="499"/>
      <c r="V8" s="1021"/>
      <c r="W8" s="499"/>
      <c r="X8" s="502"/>
      <c r="Y8" s="502"/>
      <c r="Z8" s="502"/>
      <c r="AA8" s="503"/>
      <c r="AB8" s="502"/>
      <c r="AC8" s="502"/>
      <c r="AD8" s="503"/>
      <c r="AE8" s="504"/>
      <c r="AF8" s="505"/>
    </row>
    <row r="9" spans="1:32" s="607" customFormat="1" ht="35.25">
      <c r="A9" s="409">
        <v>2</v>
      </c>
      <c r="B9" s="410"/>
      <c r="C9" s="410" t="s">
        <v>397</v>
      </c>
      <c r="D9" s="494"/>
      <c r="E9" s="622"/>
      <c r="F9" s="494"/>
      <c r="G9" s="495"/>
      <c r="H9" s="541"/>
      <c r="I9" s="441"/>
      <c r="J9" s="441"/>
      <c r="K9" s="1046" t="str">
        <f>IF((RIGHT(T9,1)="U"),(F9+G9)-(D9+E9),"-")</f>
        <v>-</v>
      </c>
      <c r="L9" s="1047"/>
      <c r="M9" s="1047"/>
      <c r="N9" s="1048" t="str">
        <f>IF((RIGHT(T9,1)="C"),(F9+G9)-(D9+E9),"-")</f>
        <v>-</v>
      </c>
      <c r="O9" s="1047"/>
      <c r="P9" s="1047"/>
      <c r="Q9" s="1049" t="str">
        <f>IF((RIGHT(T9,1)="D"),(F9+G9)-(D9+E9),"-")</f>
        <v>-</v>
      </c>
      <c r="R9" s="1047"/>
      <c r="S9" s="1047"/>
      <c r="T9" s="497"/>
      <c r="U9" s="543"/>
      <c r="V9" s="1022"/>
      <c r="W9" s="606"/>
      <c r="X9" s="603"/>
      <c r="Y9" s="604"/>
    </row>
    <row r="10" spans="1:32" ht="41.25" customHeight="1">
      <c r="A10" s="378"/>
      <c r="B10" s="379"/>
      <c r="C10" s="380" t="s">
        <v>325</v>
      </c>
      <c r="D10" s="381"/>
      <c r="E10" s="382"/>
      <c r="F10" s="383"/>
      <c r="G10" s="384"/>
      <c r="H10" s="385">
        <f t="shared" ref="H10:S10" si="1">SUM(H9:H9)</f>
        <v>0</v>
      </c>
      <c r="I10" s="481">
        <f t="shared" si="1"/>
        <v>0</v>
      </c>
      <c r="J10" s="481">
        <f t="shared" si="1"/>
        <v>0</v>
      </c>
      <c r="K10" s="385">
        <f t="shared" si="1"/>
        <v>0</v>
      </c>
      <c r="L10" s="481">
        <f t="shared" si="1"/>
        <v>0</v>
      </c>
      <c r="M10" s="481">
        <f t="shared" si="1"/>
        <v>0</v>
      </c>
      <c r="N10" s="385">
        <f t="shared" si="1"/>
        <v>0</v>
      </c>
      <c r="O10" s="481">
        <f t="shared" si="1"/>
        <v>0</v>
      </c>
      <c r="P10" s="481">
        <f t="shared" si="1"/>
        <v>0</v>
      </c>
      <c r="Q10" s="385">
        <f t="shared" si="1"/>
        <v>0</v>
      </c>
      <c r="R10" s="481">
        <f t="shared" si="1"/>
        <v>0</v>
      </c>
      <c r="S10" s="481">
        <f t="shared" si="1"/>
        <v>0</v>
      </c>
      <c r="T10" s="378"/>
      <c r="U10" s="386"/>
      <c r="V10" s="1019"/>
      <c r="W10" s="387"/>
      <c r="X10" s="388"/>
      <c r="Y10" s="389"/>
    </row>
    <row r="11" spans="1:32" s="353" customFormat="1" ht="41.25" customHeight="1">
      <c r="A11" s="355"/>
      <c r="B11" s="416"/>
      <c r="C11" s="410" t="s">
        <v>398</v>
      </c>
      <c r="D11" s="417"/>
      <c r="E11" s="418"/>
      <c r="F11" s="419"/>
      <c r="G11" s="420"/>
      <c r="H11" s="421"/>
      <c r="I11" s="422"/>
      <c r="J11" s="423">
        <f>I9+J9/60</f>
        <v>0</v>
      </c>
      <c r="K11" s="424"/>
      <c r="L11" s="426"/>
      <c r="M11" s="423">
        <f>L9+M9/60</f>
        <v>0</v>
      </c>
      <c r="N11" s="425"/>
      <c r="O11" s="426"/>
      <c r="P11" s="423">
        <f>O9+P9/60</f>
        <v>0</v>
      </c>
      <c r="Q11" s="425"/>
      <c r="R11" s="426"/>
      <c r="S11" s="423">
        <f>R9+S9/60</f>
        <v>0</v>
      </c>
      <c r="T11" s="355"/>
      <c r="U11" s="427"/>
      <c r="V11" s="1020"/>
      <c r="W11" s="428"/>
      <c r="X11" s="429">
        <v>207</v>
      </c>
      <c r="Y11" s="430">
        <v>2</v>
      </c>
      <c r="Z11" s="423">
        <f>J11</f>
        <v>0</v>
      </c>
      <c r="AA11" s="423">
        <f>X11*Y11*Z11</f>
        <v>0</v>
      </c>
      <c r="AB11" s="423">
        <f>($AB$4-M11-P11)</f>
        <v>744</v>
      </c>
      <c r="AC11" s="430">
        <f>X11*Y11</f>
        <v>414</v>
      </c>
      <c r="AD11" s="430">
        <f>AB11*AC11</f>
        <v>308016</v>
      </c>
      <c r="AE11" s="423">
        <f>AA11/(AD11)</f>
        <v>0</v>
      </c>
      <c r="AF11" s="431">
        <f>1-(1*AE11)</f>
        <v>1</v>
      </c>
    </row>
    <row r="12" spans="1:32" s="525" customFormat="1" ht="41.25" customHeight="1">
      <c r="A12" s="507"/>
      <c r="B12" s="508"/>
      <c r="C12" s="509"/>
      <c r="D12" s="510"/>
      <c r="E12" s="511"/>
      <c r="F12" s="512"/>
      <c r="G12" s="513"/>
      <c r="H12" s="514"/>
      <c r="I12" s="515"/>
      <c r="J12" s="516"/>
      <c r="K12" s="517"/>
      <c r="L12" s="518"/>
      <c r="M12" s="516"/>
      <c r="N12" s="519"/>
      <c r="O12" s="518"/>
      <c r="P12" s="516"/>
      <c r="Q12" s="519"/>
      <c r="R12" s="518"/>
      <c r="S12" s="516"/>
      <c r="T12" s="507"/>
      <c r="U12" s="520"/>
      <c r="V12" s="1023"/>
      <c r="W12" s="521"/>
      <c r="X12" s="522"/>
      <c r="Y12" s="522"/>
      <c r="Z12" s="523"/>
      <c r="AA12" s="523"/>
      <c r="AB12" s="523"/>
      <c r="AC12" s="522"/>
      <c r="AD12" s="522"/>
      <c r="AE12" s="523"/>
      <c r="AF12" s="524"/>
    </row>
    <row r="13" spans="1:32" s="610" customFormat="1" ht="30">
      <c r="A13" s="477">
        <v>3</v>
      </c>
      <c r="B13" s="619"/>
      <c r="C13" s="614" t="s">
        <v>322</v>
      </c>
      <c r="D13" s="612"/>
      <c r="E13" s="615"/>
      <c r="F13" s="612"/>
      <c r="G13" s="615"/>
      <c r="H13" s="616" t="str">
        <f>IF((RIGHT(T13,1)="T"),(F13+G13)-(D13+E13),"-")</f>
        <v>-</v>
      </c>
      <c r="I13" s="616"/>
      <c r="J13" s="616"/>
      <c r="K13" s="616"/>
      <c r="L13" s="441"/>
      <c r="M13" s="441"/>
      <c r="N13" s="616" t="str">
        <f>IF((RIGHT(T13,1)="C"),(F13+G13)-(D13+E13),"-")</f>
        <v>-</v>
      </c>
      <c r="O13" s="616"/>
      <c r="P13" s="616"/>
      <c r="Q13" s="616" t="str">
        <f>IF((RIGHT(T13,1)="D"),(F13+G13)-(D13+E13),"-")</f>
        <v>-</v>
      </c>
      <c r="R13" s="616"/>
      <c r="S13" s="616"/>
      <c r="T13" s="617"/>
      <c r="U13" s="618"/>
      <c r="V13" s="1024"/>
      <c r="W13" s="619"/>
      <c r="X13" s="609"/>
      <c r="Y13" s="609"/>
    </row>
    <row r="14" spans="1:32" ht="41.25" customHeight="1">
      <c r="A14" s="378"/>
      <c r="B14" s="379"/>
      <c r="C14" s="380" t="s">
        <v>325</v>
      </c>
      <c r="D14" s="381"/>
      <c r="E14" s="382"/>
      <c r="F14" s="383"/>
      <c r="G14" s="384"/>
      <c r="H14" s="385">
        <f t="shared" ref="H14:S14" si="2">SUM(H13:H13)</f>
        <v>0</v>
      </c>
      <c r="I14" s="481">
        <f t="shared" si="2"/>
        <v>0</v>
      </c>
      <c r="J14" s="481">
        <f t="shared" si="2"/>
        <v>0</v>
      </c>
      <c r="K14" s="385">
        <f t="shared" si="2"/>
        <v>0</v>
      </c>
      <c r="L14" s="481">
        <f t="shared" si="2"/>
        <v>0</v>
      </c>
      <c r="M14" s="481">
        <f t="shared" si="2"/>
        <v>0</v>
      </c>
      <c r="N14" s="385">
        <f t="shared" si="2"/>
        <v>0</v>
      </c>
      <c r="O14" s="481">
        <f t="shared" si="2"/>
        <v>0</v>
      </c>
      <c r="P14" s="481">
        <f t="shared" si="2"/>
        <v>0</v>
      </c>
      <c r="Q14" s="385">
        <f t="shared" si="2"/>
        <v>0</v>
      </c>
      <c r="R14" s="481">
        <f t="shared" si="2"/>
        <v>0</v>
      </c>
      <c r="S14" s="481">
        <f t="shared" si="2"/>
        <v>0</v>
      </c>
      <c r="T14" s="378"/>
      <c r="U14" s="386"/>
      <c r="V14" s="1019"/>
      <c r="W14" s="387"/>
      <c r="X14" s="388"/>
      <c r="Y14" s="389"/>
    </row>
    <row r="15" spans="1:32" s="353" customFormat="1" ht="41.25" customHeight="1">
      <c r="A15" s="355"/>
      <c r="B15" s="416"/>
      <c r="C15" s="410" t="s">
        <v>398</v>
      </c>
      <c r="D15" s="417"/>
      <c r="E15" s="418"/>
      <c r="F15" s="419"/>
      <c r="G15" s="420"/>
      <c r="H15" s="421"/>
      <c r="I15" s="422"/>
      <c r="J15" s="423">
        <f>I13+J13/60</f>
        <v>0</v>
      </c>
      <c r="K15" s="424"/>
      <c r="L15" s="426"/>
      <c r="M15" s="423">
        <f>L13+M13/60</f>
        <v>0</v>
      </c>
      <c r="N15" s="425"/>
      <c r="O15" s="426"/>
      <c r="P15" s="423">
        <f>O13+P13/60</f>
        <v>0</v>
      </c>
      <c r="Q15" s="425"/>
      <c r="R15" s="426"/>
      <c r="S15" s="423">
        <f>R13+S13/60</f>
        <v>0</v>
      </c>
      <c r="T15" s="355"/>
      <c r="U15" s="427"/>
      <c r="V15" s="1020"/>
      <c r="W15" s="428"/>
      <c r="X15" s="429">
        <v>214</v>
      </c>
      <c r="Y15" s="430">
        <v>2</v>
      </c>
      <c r="Z15" s="423">
        <f>J15</f>
        <v>0</v>
      </c>
      <c r="AA15" s="423">
        <f>X15*Y15*Z15</f>
        <v>0</v>
      </c>
      <c r="AB15" s="423">
        <f>($AB$4-M15-P15)</f>
        <v>744</v>
      </c>
      <c r="AC15" s="430">
        <f>X15*Y15</f>
        <v>428</v>
      </c>
      <c r="AD15" s="430">
        <f>AB15*AC15</f>
        <v>318432</v>
      </c>
      <c r="AE15" s="423">
        <f>AA15/(AD15)</f>
        <v>0</v>
      </c>
      <c r="AF15" s="431">
        <f>1-(1*AE15)</f>
        <v>1</v>
      </c>
    </row>
    <row r="16" spans="1:32" s="525" customFormat="1" ht="41.25" customHeight="1">
      <c r="A16" s="507"/>
      <c r="B16" s="508"/>
      <c r="C16" s="509"/>
      <c r="D16" s="510"/>
      <c r="E16" s="511"/>
      <c r="F16" s="512"/>
      <c r="G16" s="513"/>
      <c r="H16" s="514"/>
      <c r="I16" s="515"/>
      <c r="J16" s="516"/>
      <c r="K16" s="517"/>
      <c r="L16" s="518"/>
      <c r="M16" s="516"/>
      <c r="N16" s="519"/>
      <c r="O16" s="518"/>
      <c r="P16" s="516"/>
      <c r="Q16" s="519"/>
      <c r="R16" s="518"/>
      <c r="S16" s="516"/>
      <c r="T16" s="507"/>
      <c r="U16" s="520"/>
      <c r="V16" s="1023"/>
      <c r="W16" s="521"/>
      <c r="X16" s="522"/>
      <c r="Y16" s="522"/>
      <c r="Z16" s="523"/>
      <c r="AA16" s="523"/>
      <c r="AB16" s="523"/>
      <c r="AC16" s="522"/>
      <c r="AD16" s="522"/>
      <c r="AE16" s="523"/>
      <c r="AF16" s="524"/>
    </row>
    <row r="17" spans="1:32" s="610" customFormat="1" ht="30">
      <c r="A17" s="477">
        <v>4</v>
      </c>
      <c r="B17" s="619"/>
      <c r="C17" s="614" t="s">
        <v>326</v>
      </c>
      <c r="D17" s="612"/>
      <c r="E17" s="620"/>
      <c r="F17" s="612"/>
      <c r="G17" s="615"/>
      <c r="H17" s="616" t="str">
        <f>IF((RIGHT(T17,1)="T"),(F17+G17)-(D17+E17),"-")</f>
        <v>-</v>
      </c>
      <c r="I17" s="616"/>
      <c r="J17" s="616"/>
      <c r="K17" s="616" t="str">
        <f>IF((RIGHT(T17,1)="U"),(F17+G17)-(D17+E17),"-")</f>
        <v>-</v>
      </c>
      <c r="L17" s="616"/>
      <c r="M17" s="616"/>
      <c r="N17" s="616" t="str">
        <f>IF((RIGHT(T17,1)="C"),(F17+G17)-(D17+E17),"-")</f>
        <v>-</v>
      </c>
      <c r="O17" s="616"/>
      <c r="P17" s="616"/>
      <c r="Q17" s="616"/>
      <c r="R17" s="441"/>
      <c r="S17" s="441"/>
      <c r="T17" s="617"/>
      <c r="U17" s="618"/>
      <c r="V17" s="1024"/>
      <c r="W17" s="619"/>
      <c r="X17" s="609"/>
      <c r="Y17" s="609"/>
    </row>
    <row r="18" spans="1:32" ht="41.25" customHeight="1">
      <c r="A18" s="378"/>
      <c r="B18" s="379"/>
      <c r="C18" s="380" t="s">
        <v>325</v>
      </c>
      <c r="D18" s="381"/>
      <c r="E18" s="382"/>
      <c r="F18" s="383"/>
      <c r="G18" s="384"/>
      <c r="H18" s="385">
        <f t="shared" ref="H18:S18" si="3">SUM(H17:H17)</f>
        <v>0</v>
      </c>
      <c r="I18" s="481">
        <f t="shared" si="3"/>
        <v>0</v>
      </c>
      <c r="J18" s="481">
        <f t="shared" si="3"/>
        <v>0</v>
      </c>
      <c r="K18" s="385">
        <f t="shared" si="3"/>
        <v>0</v>
      </c>
      <c r="L18" s="481">
        <f t="shared" si="3"/>
        <v>0</v>
      </c>
      <c r="M18" s="481">
        <f t="shared" si="3"/>
        <v>0</v>
      </c>
      <c r="N18" s="385">
        <f t="shared" si="3"/>
        <v>0</v>
      </c>
      <c r="O18" s="481">
        <f t="shared" si="3"/>
        <v>0</v>
      </c>
      <c r="P18" s="481">
        <f t="shared" si="3"/>
        <v>0</v>
      </c>
      <c r="Q18" s="385">
        <f t="shared" si="3"/>
        <v>0</v>
      </c>
      <c r="R18" s="481">
        <f t="shared" si="3"/>
        <v>0</v>
      </c>
      <c r="S18" s="481">
        <f t="shared" si="3"/>
        <v>0</v>
      </c>
      <c r="T18" s="378"/>
      <c r="U18" s="386"/>
      <c r="V18" s="1019"/>
      <c r="W18" s="387"/>
      <c r="X18" s="388"/>
      <c r="Y18" s="389"/>
    </row>
    <row r="19" spans="1:32" s="353" customFormat="1" ht="41.25" customHeight="1">
      <c r="A19" s="355"/>
      <c r="B19" s="416"/>
      <c r="C19" s="410" t="s">
        <v>398</v>
      </c>
      <c r="D19" s="417"/>
      <c r="E19" s="418"/>
      <c r="F19" s="419"/>
      <c r="G19" s="420"/>
      <c r="H19" s="421"/>
      <c r="I19" s="422"/>
      <c r="J19" s="423">
        <f>I17+J17/60</f>
        <v>0</v>
      </c>
      <c r="K19" s="424"/>
      <c r="L19" s="426"/>
      <c r="M19" s="423">
        <f>L17+M17/60</f>
        <v>0</v>
      </c>
      <c r="N19" s="425"/>
      <c r="O19" s="426"/>
      <c r="P19" s="423">
        <f>O17+P17/60</f>
        <v>0</v>
      </c>
      <c r="Q19" s="425"/>
      <c r="R19" s="426"/>
      <c r="S19" s="423">
        <f>R17+S17/60</f>
        <v>0</v>
      </c>
      <c r="T19" s="355"/>
      <c r="U19" s="427"/>
      <c r="V19" s="1020"/>
      <c r="W19" s="428"/>
      <c r="X19" s="429">
        <v>289</v>
      </c>
      <c r="Y19" s="430">
        <v>2</v>
      </c>
      <c r="Z19" s="423">
        <f>J19</f>
        <v>0</v>
      </c>
      <c r="AA19" s="423">
        <f>X19*Y19*Z19</f>
        <v>0</v>
      </c>
      <c r="AB19" s="423">
        <f>($AB$4-M19-P19)</f>
        <v>744</v>
      </c>
      <c r="AC19" s="430">
        <f>X19*Y19</f>
        <v>578</v>
      </c>
      <c r="AD19" s="430">
        <f>AB19*AC19</f>
        <v>430032</v>
      </c>
      <c r="AE19" s="423">
        <f>AA19/(AD19)</f>
        <v>0</v>
      </c>
      <c r="AF19" s="431">
        <f>1-(1*AE19)</f>
        <v>1</v>
      </c>
    </row>
    <row r="20" spans="1:32" s="539" customFormat="1" ht="41.25" customHeight="1">
      <c r="A20" s="526"/>
      <c r="B20" s="527"/>
      <c r="C20" s="528"/>
      <c r="D20" s="529"/>
      <c r="E20" s="530"/>
      <c r="F20" s="531"/>
      <c r="G20" s="532"/>
      <c r="H20" s="533"/>
      <c r="I20" s="534"/>
      <c r="J20" s="534"/>
      <c r="K20" s="533"/>
      <c r="L20" s="534"/>
      <c r="M20" s="534"/>
      <c r="N20" s="533"/>
      <c r="O20" s="534"/>
      <c r="P20" s="534"/>
      <c r="Q20" s="533"/>
      <c r="R20" s="534"/>
      <c r="S20" s="534"/>
      <c r="T20" s="526"/>
      <c r="U20" s="535"/>
      <c r="V20" s="1025"/>
      <c r="W20" s="536"/>
      <c r="X20" s="537"/>
      <c r="Y20" s="538"/>
    </row>
    <row r="21" spans="1:32" s="610" customFormat="1" ht="30">
      <c r="A21" s="1050">
        <v>5</v>
      </c>
      <c r="B21" s="552">
        <v>910039</v>
      </c>
      <c r="C21" s="830" t="s">
        <v>399</v>
      </c>
      <c r="D21" s="831">
        <v>41556</v>
      </c>
      <c r="E21" s="832" t="s">
        <v>525</v>
      </c>
      <c r="F21" s="831">
        <v>41556</v>
      </c>
      <c r="G21" s="832" t="s">
        <v>626</v>
      </c>
      <c r="H21" s="833" t="str">
        <f>IF((RIGHT(T21,1)="T"),(F21+G21)-(D21+E21),"-")</f>
        <v>-</v>
      </c>
      <c r="I21" s="833"/>
      <c r="J21" s="833"/>
      <c r="K21" s="833" t="str">
        <f>IF((RIGHT(T21,1)="U"),(F21+G21)-(D21+E21),"-")</f>
        <v>-</v>
      </c>
      <c r="L21" s="833"/>
      <c r="M21" s="833"/>
      <c r="N21" s="833" t="str">
        <f>IF((RIGHT(T21,1)="C"),(F21+G21)-(D21+E21),"-")</f>
        <v>-</v>
      </c>
      <c r="O21" s="833"/>
      <c r="P21" s="833"/>
      <c r="Q21" s="833">
        <f>IF((RIGHT(T21,1)="D"),(F21+G21)-(D21+E21),"-")</f>
        <v>0.26527777777664596</v>
      </c>
      <c r="R21" s="441">
        <f>HOUR(Q21)</f>
        <v>6</v>
      </c>
      <c r="S21" s="441">
        <f>MINUTE(Q21)</f>
        <v>22</v>
      </c>
      <c r="T21" s="834" t="s">
        <v>324</v>
      </c>
      <c r="U21" s="835" t="s">
        <v>535</v>
      </c>
      <c r="V21" s="1022" t="s">
        <v>627</v>
      </c>
      <c r="W21" s="552" t="s">
        <v>628</v>
      </c>
      <c r="X21" s="609"/>
      <c r="Y21" s="609"/>
    </row>
    <row r="22" spans="1:32" s="610" customFormat="1" ht="120">
      <c r="A22" s="1050"/>
      <c r="B22" s="552">
        <v>910090</v>
      </c>
      <c r="C22" s="830" t="s">
        <v>399</v>
      </c>
      <c r="D22" s="831">
        <v>41569</v>
      </c>
      <c r="E22" s="832" t="s">
        <v>629</v>
      </c>
      <c r="F22" s="831">
        <v>41569</v>
      </c>
      <c r="G22" s="832" t="s">
        <v>629</v>
      </c>
      <c r="H22" s="833">
        <f>IF((RIGHT(T22,1)="T"),(F22+G22)-(D22+E22),"-")</f>
        <v>0</v>
      </c>
      <c r="I22" s="441">
        <f>HOUR(H22)</f>
        <v>0</v>
      </c>
      <c r="J22" s="441">
        <f>MINUTE(H22)</f>
        <v>0</v>
      </c>
      <c r="K22" s="833" t="str">
        <f>IF((RIGHT(T22,1)="U"),(F22+G22)-(D22+E22),"-")</f>
        <v>-</v>
      </c>
      <c r="L22" s="833"/>
      <c r="M22" s="833"/>
      <c r="N22" s="833" t="str">
        <f>IF((RIGHT(T22,1)="C"),(F22+G22)-(D22+E22),"-")</f>
        <v>-</v>
      </c>
      <c r="O22" s="833"/>
      <c r="P22" s="833"/>
      <c r="Q22" s="833" t="str">
        <f>IF((RIGHT(T22,1)="D"),(F22+G22)-(D22+E22),"-")</f>
        <v>-</v>
      </c>
      <c r="R22" s="833"/>
      <c r="S22" s="833"/>
      <c r="T22" s="834" t="s">
        <v>329</v>
      </c>
      <c r="U22" s="835" t="s">
        <v>630</v>
      </c>
      <c r="V22" s="1022"/>
      <c r="W22" s="552"/>
      <c r="X22" s="609"/>
      <c r="Y22" s="609"/>
    </row>
    <row r="23" spans="1:32" ht="41.25" customHeight="1">
      <c r="A23" s="378"/>
      <c r="B23" s="379"/>
      <c r="C23" s="380" t="s">
        <v>325</v>
      </c>
      <c r="D23" s="381"/>
      <c r="E23" s="382"/>
      <c r="F23" s="383"/>
      <c r="G23" s="384"/>
      <c r="H23" s="385">
        <f>SUM(H21:H22)</f>
        <v>0</v>
      </c>
      <c r="I23" s="481">
        <f>SUM(I21:I22)</f>
        <v>0</v>
      </c>
      <c r="J23" s="481">
        <f t="shared" ref="J23:S23" si="4">SUM(J21:J22)</f>
        <v>0</v>
      </c>
      <c r="K23" s="385">
        <f t="shared" si="4"/>
        <v>0</v>
      </c>
      <c r="L23" s="481">
        <f t="shared" si="4"/>
        <v>0</v>
      </c>
      <c r="M23" s="481">
        <f t="shared" si="4"/>
        <v>0</v>
      </c>
      <c r="N23" s="385">
        <f t="shared" si="4"/>
        <v>0</v>
      </c>
      <c r="O23" s="481">
        <f t="shared" si="4"/>
        <v>0</v>
      </c>
      <c r="P23" s="481">
        <f t="shared" si="4"/>
        <v>0</v>
      </c>
      <c r="Q23" s="385">
        <f t="shared" si="4"/>
        <v>0.26527777777664596</v>
      </c>
      <c r="R23" s="481">
        <f t="shared" si="4"/>
        <v>6</v>
      </c>
      <c r="S23" s="481">
        <f t="shared" si="4"/>
        <v>22</v>
      </c>
      <c r="T23" s="378"/>
      <c r="U23" s="386"/>
      <c r="V23" s="1019"/>
      <c r="W23" s="387"/>
      <c r="X23" s="388"/>
      <c r="Y23" s="389"/>
    </row>
    <row r="24" spans="1:32" s="353" customFormat="1" ht="41.25" customHeight="1">
      <c r="A24" s="355"/>
      <c r="B24" s="416"/>
      <c r="C24" s="410" t="s">
        <v>398</v>
      </c>
      <c r="D24" s="417"/>
      <c r="E24" s="418"/>
      <c r="F24" s="419"/>
      <c r="G24" s="420"/>
      <c r="H24" s="421"/>
      <c r="I24" s="422"/>
      <c r="J24" s="423">
        <f>I23+J23/60</f>
        <v>0</v>
      </c>
      <c r="K24" s="424"/>
      <c r="L24" s="426"/>
      <c r="M24" s="423">
        <f>L23+M23/60</f>
        <v>0</v>
      </c>
      <c r="N24" s="425"/>
      <c r="O24" s="426"/>
      <c r="P24" s="423">
        <f>O23+P23/60</f>
        <v>0</v>
      </c>
      <c r="Q24" s="425"/>
      <c r="R24" s="426"/>
      <c r="S24" s="423">
        <f>R23+S23/60</f>
        <v>6.3666666666666663</v>
      </c>
      <c r="T24" s="355"/>
      <c r="U24" s="427"/>
      <c r="V24" s="1020"/>
      <c r="W24" s="428"/>
      <c r="X24" s="429">
        <v>273</v>
      </c>
      <c r="Y24" s="430">
        <v>2</v>
      </c>
      <c r="Z24" s="423">
        <f>J24</f>
        <v>0</v>
      </c>
      <c r="AA24" s="423">
        <f>X24*Y24*Z24</f>
        <v>0</v>
      </c>
      <c r="AB24" s="423">
        <f>($AB$4-M24-P24)</f>
        <v>744</v>
      </c>
      <c r="AC24" s="430">
        <f>X24*Y24</f>
        <v>546</v>
      </c>
      <c r="AD24" s="430">
        <f>AB24*AC24</f>
        <v>406224</v>
      </c>
      <c r="AE24" s="423">
        <f>AA24/(AD24)</f>
        <v>0</v>
      </c>
      <c r="AF24" s="431">
        <f>1-(1*AE24)</f>
        <v>1</v>
      </c>
    </row>
    <row r="25" spans="1:32" s="551" customFormat="1" ht="30">
      <c r="A25" s="544"/>
      <c r="B25" s="544"/>
      <c r="C25" s="491"/>
      <c r="D25" s="393"/>
      <c r="E25" s="394"/>
      <c r="F25" s="393"/>
      <c r="G25" s="394"/>
      <c r="H25" s="545"/>
      <c r="I25" s="546"/>
      <c r="J25" s="546"/>
      <c r="K25" s="547"/>
      <c r="L25" s="548"/>
      <c r="M25" s="548"/>
      <c r="N25" s="547"/>
      <c r="O25" s="548"/>
      <c r="P25" s="548"/>
      <c r="Q25" s="547"/>
      <c r="R25" s="549"/>
      <c r="S25" s="549"/>
      <c r="T25" s="550"/>
      <c r="U25" s="491"/>
      <c r="V25" s="1026"/>
      <c r="W25" s="544"/>
    </row>
    <row r="26" spans="1:32" s="610" customFormat="1" ht="60">
      <c r="A26" s="477">
        <v>6</v>
      </c>
      <c r="B26" s="552">
        <v>910089</v>
      </c>
      <c r="C26" s="830" t="s">
        <v>328</v>
      </c>
      <c r="D26" s="831">
        <v>41569</v>
      </c>
      <c r="E26" s="832" t="s">
        <v>500</v>
      </c>
      <c r="F26" s="831">
        <v>41570</v>
      </c>
      <c r="G26" s="832" t="s">
        <v>631</v>
      </c>
      <c r="H26" s="833" t="str">
        <f>IF((RIGHT(T26,1)="T"),(F26+G26)-(D26+E26),"-")</f>
        <v>-</v>
      </c>
      <c r="I26" s="833"/>
      <c r="J26" s="833"/>
      <c r="K26" s="833" t="str">
        <f>IF((RIGHT(T26,1)="U"),(F26+G26)-(D26+E26),"-")</f>
        <v>-</v>
      </c>
      <c r="L26" s="833"/>
      <c r="M26" s="833"/>
      <c r="N26" s="833" t="str">
        <f>IF((RIGHT(T26,1)="C"),(F26+G26)-(D26+E26),"-")</f>
        <v>-</v>
      </c>
      <c r="O26" s="833"/>
      <c r="P26" s="833"/>
      <c r="Q26" s="833">
        <f>IF((RIGHT(T26,1)="D"),(F26+G26)-(D26+E26),"-")</f>
        <v>0.98333333332993789</v>
      </c>
      <c r="R26" s="441">
        <f>HOUR(Q26)</f>
        <v>23</v>
      </c>
      <c r="S26" s="441">
        <f>MINUTE(Q26)</f>
        <v>36</v>
      </c>
      <c r="T26" s="834" t="s">
        <v>341</v>
      </c>
      <c r="U26" s="835" t="s">
        <v>632</v>
      </c>
      <c r="V26" s="1022" t="s">
        <v>633</v>
      </c>
      <c r="W26" s="552" t="s">
        <v>634</v>
      </c>
      <c r="X26" s="609"/>
      <c r="Y26" s="609"/>
    </row>
    <row r="27" spans="1:32" s="560" customFormat="1" ht="41.25" customHeight="1">
      <c r="A27" s="553"/>
      <c r="B27" s="554"/>
      <c r="C27" s="555" t="s">
        <v>325</v>
      </c>
      <c r="D27" s="554"/>
      <c r="E27" s="554"/>
      <c r="F27" s="553"/>
      <c r="G27" s="553"/>
      <c r="H27" s="385">
        <f t="shared" ref="H27:S27" si="5">SUM(H26:H26)</f>
        <v>0</v>
      </c>
      <c r="I27" s="481">
        <f t="shared" si="5"/>
        <v>0</v>
      </c>
      <c r="J27" s="481">
        <f t="shared" si="5"/>
        <v>0</v>
      </c>
      <c r="K27" s="385">
        <f t="shared" si="5"/>
        <v>0</v>
      </c>
      <c r="L27" s="481">
        <f t="shared" si="5"/>
        <v>0</v>
      </c>
      <c r="M27" s="481">
        <f t="shared" si="5"/>
        <v>0</v>
      </c>
      <c r="N27" s="385">
        <f t="shared" si="5"/>
        <v>0</v>
      </c>
      <c r="O27" s="481">
        <f t="shared" si="5"/>
        <v>0</v>
      </c>
      <c r="P27" s="481">
        <f t="shared" si="5"/>
        <v>0</v>
      </c>
      <c r="Q27" s="385">
        <f t="shared" si="5"/>
        <v>0.98333333332993789</v>
      </c>
      <c r="R27" s="481">
        <f t="shared" si="5"/>
        <v>23</v>
      </c>
      <c r="S27" s="481">
        <f t="shared" si="5"/>
        <v>36</v>
      </c>
      <c r="T27" s="553"/>
      <c r="U27" s="556"/>
      <c r="V27" s="1027"/>
      <c r="W27" s="557"/>
      <c r="X27" s="558"/>
      <c r="Y27" s="559"/>
    </row>
    <row r="28" spans="1:32" s="353" customFormat="1" ht="41.25" customHeight="1">
      <c r="A28" s="355"/>
      <c r="B28" s="416"/>
      <c r="C28" s="410" t="s">
        <v>398</v>
      </c>
      <c r="D28" s="417"/>
      <c r="E28" s="418"/>
      <c r="F28" s="419"/>
      <c r="G28" s="420"/>
      <c r="H28" s="421"/>
      <c r="I28" s="422"/>
      <c r="J28" s="423">
        <f>I27+J27/60</f>
        <v>0</v>
      </c>
      <c r="K28" s="424"/>
      <c r="L28" s="426"/>
      <c r="M28" s="423">
        <f>L27+M27/60</f>
        <v>0</v>
      </c>
      <c r="N28" s="425"/>
      <c r="O28" s="426"/>
      <c r="P28" s="423">
        <f>O27+P27/60</f>
        <v>0</v>
      </c>
      <c r="Q28" s="425"/>
      <c r="R28" s="426"/>
      <c r="S28" s="423">
        <f>R27+S27/60</f>
        <v>23.6</v>
      </c>
      <c r="T28" s="355"/>
      <c r="U28" s="427"/>
      <c r="V28" s="1020"/>
      <c r="W28" s="428"/>
      <c r="X28" s="429">
        <v>360</v>
      </c>
      <c r="Y28" s="430">
        <v>2</v>
      </c>
      <c r="Z28" s="423">
        <f>J28</f>
        <v>0</v>
      </c>
      <c r="AA28" s="423">
        <f>X28*Y28*Z28</f>
        <v>0</v>
      </c>
      <c r="AB28" s="423">
        <f>($AB$4-M28-P28)</f>
        <v>744</v>
      </c>
      <c r="AC28" s="430">
        <f>X28*Y28</f>
        <v>720</v>
      </c>
      <c r="AD28" s="430">
        <f>AB28*AC28</f>
        <v>535680</v>
      </c>
      <c r="AE28" s="423">
        <f>AA28/(AD28)</f>
        <v>0</v>
      </c>
      <c r="AF28" s="431">
        <f>1-(1*AE28)</f>
        <v>1</v>
      </c>
    </row>
    <row r="29" spans="1:32" s="525" customFormat="1" ht="41.25" customHeight="1">
      <c r="A29" s="507"/>
      <c r="B29" s="508"/>
      <c r="C29" s="509"/>
      <c r="D29" s="510"/>
      <c r="E29" s="511"/>
      <c r="F29" s="512"/>
      <c r="G29" s="513"/>
      <c r="H29" s="514"/>
      <c r="I29" s="515"/>
      <c r="J29" s="561"/>
      <c r="K29" s="517"/>
      <c r="L29" s="518"/>
      <c r="M29" s="561"/>
      <c r="N29" s="519"/>
      <c r="O29" s="518"/>
      <c r="P29" s="561"/>
      <c r="Q29" s="519"/>
      <c r="R29" s="518"/>
      <c r="S29" s="561"/>
      <c r="T29" s="507"/>
      <c r="U29" s="520"/>
      <c r="V29" s="1023"/>
      <c r="W29" s="521"/>
      <c r="X29" s="522"/>
      <c r="Y29" s="522"/>
      <c r="Z29" s="523"/>
      <c r="AA29" s="523"/>
      <c r="AB29" s="523"/>
      <c r="AC29" s="522"/>
      <c r="AD29" s="522"/>
      <c r="AE29" s="523"/>
      <c r="AF29" s="524"/>
    </row>
    <row r="30" spans="1:32" s="377" customFormat="1" ht="76.5" customHeight="1">
      <c r="A30" s="1051">
        <v>7</v>
      </c>
      <c r="B30" s="552">
        <v>910093</v>
      </c>
      <c r="C30" s="830" t="s">
        <v>330</v>
      </c>
      <c r="D30" s="831">
        <v>41570</v>
      </c>
      <c r="E30" s="832" t="s">
        <v>494</v>
      </c>
      <c r="F30" s="831">
        <v>41571</v>
      </c>
      <c r="G30" s="832" t="s">
        <v>548</v>
      </c>
      <c r="H30" s="833" t="str">
        <f>IF((RIGHT(T30,1)="T"),(F30+G30)-(D30+E30),"-")</f>
        <v>-</v>
      </c>
      <c r="I30" s="833"/>
      <c r="J30" s="833"/>
      <c r="K30" s="833" t="str">
        <f>IF((RIGHT(T30,1)="U"),(F30+G30)-(D30+E30),"-")</f>
        <v>-</v>
      </c>
      <c r="L30" s="833"/>
      <c r="M30" s="833"/>
      <c r="N30" s="833" t="str">
        <f>IF((RIGHT(T30,1)="C"),(F30+G30)-(D30+E30),"-")</f>
        <v>-</v>
      </c>
      <c r="O30" s="833"/>
      <c r="P30" s="833"/>
      <c r="Q30" s="833">
        <f>IF((RIGHT(T30,1)="D"),(F30+G30)-(D30+E30),"-")</f>
        <v>1.1187499999941792</v>
      </c>
      <c r="R30" s="441">
        <v>26</v>
      </c>
      <c r="S30" s="441">
        <f>MINUTE(Q30)</f>
        <v>51</v>
      </c>
      <c r="T30" s="834" t="s">
        <v>341</v>
      </c>
      <c r="U30" s="836" t="s">
        <v>635</v>
      </c>
      <c r="V30" s="1022" t="s">
        <v>636</v>
      </c>
      <c r="W30" s="552" t="s">
        <v>637</v>
      </c>
    </row>
    <row r="31" spans="1:32" s="377" customFormat="1" ht="76.5" customHeight="1">
      <c r="A31" s="1051"/>
      <c r="B31" s="552">
        <v>910115</v>
      </c>
      <c r="C31" s="830" t="s">
        <v>330</v>
      </c>
      <c r="D31" s="831">
        <v>41576</v>
      </c>
      <c r="E31" s="832" t="s">
        <v>638</v>
      </c>
      <c r="F31" s="831">
        <v>41576</v>
      </c>
      <c r="G31" s="832" t="s">
        <v>540</v>
      </c>
      <c r="H31" s="833">
        <f>IF((RIGHT(T31,1)="T"),(F31+G31)-(D31+E31),"-")</f>
        <v>0.13402777777810115</v>
      </c>
      <c r="I31" s="441">
        <f>HOUR(H31)</f>
        <v>3</v>
      </c>
      <c r="J31" s="441">
        <f>MINUTE(H31)</f>
        <v>13</v>
      </c>
      <c r="K31" s="833" t="str">
        <f>IF((RIGHT(T31,1)="U"),(F31+G31)-(D31+E31),"-")</f>
        <v>-</v>
      </c>
      <c r="L31" s="833"/>
      <c r="M31" s="833"/>
      <c r="N31" s="833" t="str">
        <f>IF((RIGHT(T31,1)="C"),(F31+G31)-(D31+E31),"-")</f>
        <v>-</v>
      </c>
      <c r="O31" s="833"/>
      <c r="P31" s="833"/>
      <c r="Q31" s="833" t="str">
        <f>IF((RIGHT(T31,1)="D"),(F31+G31)-(D31+E31),"-")</f>
        <v>-</v>
      </c>
      <c r="R31" s="833"/>
      <c r="S31" s="833"/>
      <c r="T31" s="834" t="s">
        <v>496</v>
      </c>
      <c r="U31" s="835" t="s">
        <v>639</v>
      </c>
      <c r="V31" s="1022" t="s">
        <v>640</v>
      </c>
      <c r="W31" s="552" t="s">
        <v>641</v>
      </c>
    </row>
    <row r="32" spans="1:32" ht="41.25" customHeight="1">
      <c r="A32" s="378"/>
      <c r="B32" s="379"/>
      <c r="C32" s="380" t="s">
        <v>325</v>
      </c>
      <c r="D32" s="381"/>
      <c r="E32" s="382"/>
      <c r="F32" s="383"/>
      <c r="G32" s="384"/>
      <c r="H32" s="385">
        <f t="shared" ref="H32:S32" si="6">SUM(H30:H31)</f>
        <v>0.13402777777810115</v>
      </c>
      <c r="I32" s="481">
        <f t="shared" si="6"/>
        <v>3</v>
      </c>
      <c r="J32" s="481">
        <f t="shared" si="6"/>
        <v>13</v>
      </c>
      <c r="K32" s="385">
        <f t="shared" si="6"/>
        <v>0</v>
      </c>
      <c r="L32" s="481">
        <f t="shared" si="6"/>
        <v>0</v>
      </c>
      <c r="M32" s="481">
        <f t="shared" si="6"/>
        <v>0</v>
      </c>
      <c r="N32" s="385">
        <f t="shared" si="6"/>
        <v>0</v>
      </c>
      <c r="O32" s="481">
        <f t="shared" si="6"/>
        <v>0</v>
      </c>
      <c r="P32" s="481">
        <f t="shared" si="6"/>
        <v>0</v>
      </c>
      <c r="Q32" s="385">
        <f t="shared" si="6"/>
        <v>1.1187499999941792</v>
      </c>
      <c r="R32" s="481">
        <f t="shared" si="6"/>
        <v>26</v>
      </c>
      <c r="S32" s="481">
        <f t="shared" si="6"/>
        <v>51</v>
      </c>
      <c r="T32" s="378"/>
      <c r="U32" s="386"/>
      <c r="V32" s="1019"/>
      <c r="W32" s="387"/>
      <c r="X32" s="388"/>
      <c r="Y32" s="389"/>
    </row>
    <row r="33" spans="1:32" s="353" customFormat="1" ht="41.25" customHeight="1">
      <c r="A33" s="355"/>
      <c r="B33" s="416"/>
      <c r="C33" s="410" t="s">
        <v>398</v>
      </c>
      <c r="D33" s="417"/>
      <c r="E33" s="418"/>
      <c r="F33" s="419"/>
      <c r="G33" s="420"/>
      <c r="H33" s="421"/>
      <c r="I33" s="422"/>
      <c r="J33" s="423">
        <f>I32+J32/60</f>
        <v>3.2166666666666668</v>
      </c>
      <c r="K33" s="424"/>
      <c r="L33" s="426"/>
      <c r="M33" s="423">
        <f>L32+M32/60</f>
        <v>0</v>
      </c>
      <c r="N33" s="425"/>
      <c r="O33" s="426"/>
      <c r="P33" s="423">
        <f>O32+P32/60</f>
        <v>0</v>
      </c>
      <c r="Q33" s="425"/>
      <c r="R33" s="426"/>
      <c r="S33" s="423">
        <f>R32+S32/60</f>
        <v>26.85</v>
      </c>
      <c r="T33" s="355"/>
      <c r="U33" s="427"/>
      <c r="V33" s="1020"/>
      <c r="W33" s="428"/>
      <c r="X33" s="429">
        <v>360</v>
      </c>
      <c r="Y33" s="430">
        <v>2</v>
      </c>
      <c r="Z33" s="423">
        <f>J33</f>
        <v>3.2166666666666668</v>
      </c>
      <c r="AA33" s="423">
        <f>X33*Y33*Z33</f>
        <v>2316</v>
      </c>
      <c r="AB33" s="423">
        <f>($AB$4-M33-P33)</f>
        <v>744</v>
      </c>
      <c r="AC33" s="430">
        <f>X33*Y33</f>
        <v>720</v>
      </c>
      <c r="AD33" s="430">
        <f>AB33*AC33</f>
        <v>535680</v>
      </c>
      <c r="AE33" s="423">
        <f>AA33/(AD33)</f>
        <v>4.3234767025089604E-3</v>
      </c>
      <c r="AF33" s="431">
        <f>1-(1*AE33)</f>
        <v>0.99567652329749101</v>
      </c>
    </row>
    <row r="34" spans="1:32" s="525" customFormat="1" ht="41.25" customHeight="1">
      <c r="A34" s="507"/>
      <c r="B34" s="508"/>
      <c r="C34" s="509"/>
      <c r="D34" s="510"/>
      <c r="E34" s="511"/>
      <c r="F34" s="512"/>
      <c r="G34" s="513"/>
      <c r="H34" s="514"/>
      <c r="I34" s="515"/>
      <c r="J34" s="561"/>
      <c r="K34" s="517"/>
      <c r="L34" s="518"/>
      <c r="M34" s="561"/>
      <c r="N34" s="519"/>
      <c r="O34" s="518"/>
      <c r="P34" s="561"/>
      <c r="Q34" s="519"/>
      <c r="R34" s="518"/>
      <c r="S34" s="561"/>
      <c r="T34" s="507"/>
      <c r="U34" s="520"/>
      <c r="V34" s="1023"/>
      <c r="W34" s="521"/>
      <c r="X34" s="522"/>
      <c r="Y34" s="522"/>
      <c r="Z34" s="523"/>
      <c r="AA34" s="523"/>
      <c r="AB34" s="523"/>
      <c r="AC34" s="522"/>
      <c r="AD34" s="522"/>
      <c r="AE34" s="523"/>
      <c r="AF34" s="524"/>
    </row>
    <row r="35" spans="1:32" s="607" customFormat="1" ht="30">
      <c r="A35" s="477">
        <v>8</v>
      </c>
      <c r="B35" s="619"/>
      <c r="C35" s="618" t="s">
        <v>331</v>
      </c>
      <c r="D35" s="612"/>
      <c r="E35" s="615"/>
      <c r="F35" s="612"/>
      <c r="G35" s="615"/>
      <c r="H35" s="616"/>
      <c r="I35" s="441"/>
      <c r="J35" s="441"/>
      <c r="K35" s="616"/>
      <c r="L35" s="616"/>
      <c r="M35" s="616"/>
      <c r="N35" s="616"/>
      <c r="O35" s="616"/>
      <c r="P35" s="616"/>
      <c r="Q35" s="616"/>
      <c r="R35" s="616"/>
      <c r="S35" s="616"/>
      <c r="T35" s="617"/>
      <c r="U35" s="618"/>
      <c r="V35" s="1028"/>
      <c r="W35" s="613"/>
      <c r="X35" s="603"/>
      <c r="Y35" s="604"/>
    </row>
    <row r="36" spans="1:32" ht="41.25" customHeight="1">
      <c r="A36" s="378"/>
      <c r="B36" s="379"/>
      <c r="C36" s="380" t="s">
        <v>325</v>
      </c>
      <c r="D36" s="381"/>
      <c r="E36" s="382"/>
      <c r="F36" s="383"/>
      <c r="G36" s="384"/>
      <c r="H36" s="385">
        <f t="shared" ref="H36:S36" si="7">SUM(H35:H35)</f>
        <v>0</v>
      </c>
      <c r="I36" s="481">
        <f t="shared" si="7"/>
        <v>0</v>
      </c>
      <c r="J36" s="481">
        <f t="shared" si="7"/>
        <v>0</v>
      </c>
      <c r="K36" s="385">
        <f t="shared" si="7"/>
        <v>0</v>
      </c>
      <c r="L36" s="481">
        <f t="shared" si="7"/>
        <v>0</v>
      </c>
      <c r="M36" s="481">
        <f t="shared" si="7"/>
        <v>0</v>
      </c>
      <c r="N36" s="385">
        <f t="shared" si="7"/>
        <v>0</v>
      </c>
      <c r="O36" s="481">
        <f t="shared" si="7"/>
        <v>0</v>
      </c>
      <c r="P36" s="481">
        <f t="shared" si="7"/>
        <v>0</v>
      </c>
      <c r="Q36" s="385">
        <f t="shared" si="7"/>
        <v>0</v>
      </c>
      <c r="R36" s="481">
        <f t="shared" si="7"/>
        <v>0</v>
      </c>
      <c r="S36" s="481">
        <f t="shared" si="7"/>
        <v>0</v>
      </c>
      <c r="T36" s="378"/>
      <c r="U36" s="386"/>
      <c r="V36" s="1019"/>
      <c r="W36" s="387"/>
      <c r="X36" s="388"/>
      <c r="Y36" s="389"/>
    </row>
    <row r="37" spans="1:32" s="353" customFormat="1" ht="41.25" customHeight="1">
      <c r="A37" s="355"/>
      <c r="B37" s="416"/>
      <c r="C37" s="410" t="s">
        <v>398</v>
      </c>
      <c r="D37" s="417"/>
      <c r="E37" s="418"/>
      <c r="F37" s="419"/>
      <c r="G37" s="420"/>
      <c r="H37" s="421"/>
      <c r="I37" s="422"/>
      <c r="J37" s="423">
        <f>I36+J36/60</f>
        <v>0</v>
      </c>
      <c r="K37" s="424"/>
      <c r="L37" s="426"/>
      <c r="M37" s="423">
        <f>L36+M36/60</f>
        <v>0</v>
      </c>
      <c r="N37" s="425"/>
      <c r="O37" s="426"/>
      <c r="P37" s="423">
        <f>O36+P36/60</f>
        <v>0</v>
      </c>
      <c r="Q37" s="425"/>
      <c r="R37" s="426"/>
      <c r="S37" s="423">
        <f>R36+S36/60</f>
        <v>0</v>
      </c>
      <c r="T37" s="355"/>
      <c r="U37" s="427"/>
      <c r="V37" s="1020"/>
      <c r="W37" s="428"/>
      <c r="X37" s="429">
        <v>232</v>
      </c>
      <c r="Y37" s="430">
        <v>2</v>
      </c>
      <c r="Z37" s="423">
        <f>J37</f>
        <v>0</v>
      </c>
      <c r="AA37" s="423">
        <f>X37*Y37*Z37</f>
        <v>0</v>
      </c>
      <c r="AB37" s="423">
        <f>($AB$4-M37-P37)</f>
        <v>744</v>
      </c>
      <c r="AC37" s="430">
        <f>X37*Y37</f>
        <v>464</v>
      </c>
      <c r="AD37" s="430">
        <f>AB37*AC37</f>
        <v>345216</v>
      </c>
      <c r="AE37" s="423">
        <f>AA37/(AD37)</f>
        <v>0</v>
      </c>
      <c r="AF37" s="431">
        <f>1-(1*AE37)</f>
        <v>1</v>
      </c>
    </row>
    <row r="38" spans="1:32" s="539" customFormat="1" ht="41.25" customHeight="1">
      <c r="A38" s="526"/>
      <c r="B38" s="527"/>
      <c r="C38" s="528"/>
      <c r="D38" s="529"/>
      <c r="E38" s="530"/>
      <c r="F38" s="531"/>
      <c r="G38" s="532"/>
      <c r="H38" s="533"/>
      <c r="I38" s="534"/>
      <c r="J38" s="534"/>
      <c r="K38" s="533"/>
      <c r="L38" s="534"/>
      <c r="M38" s="534"/>
      <c r="N38" s="533"/>
      <c r="O38" s="534"/>
      <c r="P38" s="534"/>
      <c r="Q38" s="533"/>
      <c r="R38" s="534"/>
      <c r="S38" s="534"/>
      <c r="T38" s="526"/>
      <c r="U38" s="535"/>
      <c r="V38" s="1025"/>
      <c r="W38" s="536"/>
      <c r="X38" s="537"/>
      <c r="Y38" s="538"/>
    </row>
    <row r="39" spans="1:32" s="607" customFormat="1" ht="30">
      <c r="A39" s="477">
        <v>9</v>
      </c>
      <c r="B39" s="619"/>
      <c r="C39" s="614" t="s">
        <v>332</v>
      </c>
      <c r="D39" s="612"/>
      <c r="E39" s="615"/>
      <c r="F39" s="612"/>
      <c r="G39" s="615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441"/>
      <c r="S39" s="441"/>
      <c r="T39" s="617"/>
      <c r="U39" s="618"/>
      <c r="V39" s="1028"/>
      <c r="W39" s="613"/>
      <c r="X39" s="603"/>
      <c r="Y39" s="604"/>
    </row>
    <row r="40" spans="1:32" ht="41.25" customHeight="1">
      <c r="A40" s="378"/>
      <c r="B40" s="379"/>
      <c r="C40" s="380" t="s">
        <v>325</v>
      </c>
      <c r="D40" s="381"/>
      <c r="E40" s="382"/>
      <c r="F40" s="383"/>
      <c r="G40" s="384"/>
      <c r="H40" s="385">
        <f>SUM(H39)</f>
        <v>0</v>
      </c>
      <c r="I40" s="481">
        <f t="shared" ref="I40:S40" si="8">SUM(I39)</f>
        <v>0</v>
      </c>
      <c r="J40" s="481">
        <f t="shared" si="8"/>
        <v>0</v>
      </c>
      <c r="K40" s="385">
        <f t="shared" si="8"/>
        <v>0</v>
      </c>
      <c r="L40" s="481">
        <f t="shared" si="8"/>
        <v>0</v>
      </c>
      <c r="M40" s="481">
        <f t="shared" si="8"/>
        <v>0</v>
      </c>
      <c r="N40" s="385">
        <f t="shared" si="8"/>
        <v>0</v>
      </c>
      <c r="O40" s="481">
        <f t="shared" si="8"/>
        <v>0</v>
      </c>
      <c r="P40" s="481">
        <f t="shared" si="8"/>
        <v>0</v>
      </c>
      <c r="Q40" s="385">
        <f t="shared" si="8"/>
        <v>0</v>
      </c>
      <c r="R40" s="481">
        <f t="shared" si="8"/>
        <v>0</v>
      </c>
      <c r="S40" s="481">
        <f t="shared" si="8"/>
        <v>0</v>
      </c>
      <c r="T40" s="378"/>
      <c r="U40" s="386"/>
      <c r="V40" s="1019"/>
      <c r="W40" s="387"/>
      <c r="X40" s="388"/>
      <c r="Y40" s="389"/>
    </row>
    <row r="41" spans="1:32" s="353" customFormat="1" ht="41.25" customHeight="1">
      <c r="A41" s="355"/>
      <c r="B41" s="416"/>
      <c r="C41" s="410" t="s">
        <v>398</v>
      </c>
      <c r="D41" s="417"/>
      <c r="E41" s="418"/>
      <c r="F41" s="419"/>
      <c r="G41" s="420"/>
      <c r="H41" s="421"/>
      <c r="I41" s="422"/>
      <c r="J41" s="423">
        <f>I40+J40/60</f>
        <v>0</v>
      </c>
      <c r="K41" s="424"/>
      <c r="L41" s="426"/>
      <c r="M41" s="423">
        <f>L40+M40/60</f>
        <v>0</v>
      </c>
      <c r="N41" s="425"/>
      <c r="O41" s="426"/>
      <c r="P41" s="423">
        <f>O40+P40/60</f>
        <v>0</v>
      </c>
      <c r="Q41" s="425"/>
      <c r="R41" s="426"/>
      <c r="S41" s="423">
        <f>R40+S40/60</f>
        <v>0</v>
      </c>
      <c r="T41" s="355"/>
      <c r="U41" s="427"/>
      <c r="V41" s="1020"/>
      <c r="W41" s="428"/>
      <c r="X41" s="429">
        <v>232</v>
      </c>
      <c r="Y41" s="430">
        <v>2</v>
      </c>
      <c r="Z41" s="423">
        <f>J41</f>
        <v>0</v>
      </c>
      <c r="AA41" s="423">
        <f>X41*Y41*Z41</f>
        <v>0</v>
      </c>
      <c r="AB41" s="423">
        <f>($AB$4-M41-P41)</f>
        <v>744</v>
      </c>
      <c r="AC41" s="430">
        <f>X41*Y41</f>
        <v>464</v>
      </c>
      <c r="AD41" s="430">
        <f>AB41*AC41</f>
        <v>345216</v>
      </c>
      <c r="AE41" s="423">
        <f>AA41/(AD41)</f>
        <v>0</v>
      </c>
      <c r="AF41" s="431">
        <f>1-(1*AE41)</f>
        <v>1</v>
      </c>
    </row>
    <row r="42" spans="1:32" s="525" customFormat="1" ht="41.25" customHeight="1">
      <c r="A42" s="507"/>
      <c r="B42" s="508"/>
      <c r="C42" s="509"/>
      <c r="D42" s="510"/>
      <c r="E42" s="511"/>
      <c r="F42" s="512"/>
      <c r="G42" s="513"/>
      <c r="H42" s="514"/>
      <c r="I42" s="515"/>
      <c r="J42" s="561"/>
      <c r="K42" s="517"/>
      <c r="L42" s="518"/>
      <c r="M42" s="561"/>
      <c r="N42" s="519"/>
      <c r="O42" s="518"/>
      <c r="P42" s="561"/>
      <c r="Q42" s="519"/>
      <c r="R42" s="518"/>
      <c r="S42" s="561"/>
      <c r="T42" s="507"/>
      <c r="U42" s="520"/>
      <c r="V42" s="1023"/>
      <c r="W42" s="521"/>
      <c r="X42" s="522"/>
      <c r="Y42" s="522"/>
      <c r="Z42" s="523"/>
      <c r="AA42" s="523"/>
      <c r="AB42" s="523"/>
      <c r="AC42" s="522"/>
      <c r="AD42" s="522"/>
      <c r="AE42" s="523"/>
      <c r="AF42" s="524"/>
    </row>
    <row r="43" spans="1:32" s="353" customFormat="1" ht="30">
      <c r="A43" s="409">
        <v>10</v>
      </c>
      <c r="B43" s="409"/>
      <c r="C43" s="440" t="s">
        <v>400</v>
      </c>
      <c r="D43" s="409"/>
      <c r="E43" s="409"/>
      <c r="F43" s="409"/>
      <c r="G43" s="409"/>
      <c r="H43" s="409" t="s">
        <v>335</v>
      </c>
      <c r="I43" s="412"/>
      <c r="J43" s="412"/>
      <c r="K43" s="409" t="s">
        <v>335</v>
      </c>
      <c r="L43" s="412"/>
      <c r="M43" s="412"/>
      <c r="N43" s="409" t="s">
        <v>335</v>
      </c>
      <c r="O43" s="412"/>
      <c r="P43" s="412"/>
      <c r="Q43" s="409" t="s">
        <v>335</v>
      </c>
      <c r="R43" s="412"/>
      <c r="S43" s="412"/>
      <c r="T43" s="409"/>
      <c r="U43" s="414"/>
      <c r="V43" s="1018"/>
      <c r="W43" s="411"/>
    </row>
    <row r="44" spans="1:32" s="353" customFormat="1" ht="41.25" customHeight="1">
      <c r="A44" s="355"/>
      <c r="B44" s="416"/>
      <c r="C44" s="410" t="s">
        <v>398</v>
      </c>
      <c r="D44" s="417"/>
      <c r="E44" s="418"/>
      <c r="F44" s="419"/>
      <c r="G44" s="420"/>
      <c r="H44" s="421"/>
      <c r="I44" s="422"/>
      <c r="J44" s="423">
        <f>I43+J43/60</f>
        <v>0</v>
      </c>
      <c r="K44" s="424"/>
      <c r="L44" s="426"/>
      <c r="M44" s="423">
        <f>L43+M43/60</f>
        <v>0</v>
      </c>
      <c r="N44" s="425"/>
      <c r="O44" s="426"/>
      <c r="P44" s="423">
        <f>O43+P43/60</f>
        <v>0</v>
      </c>
      <c r="Q44" s="425"/>
      <c r="R44" s="426"/>
      <c r="S44" s="423">
        <f>R43+S43/60</f>
        <v>0</v>
      </c>
      <c r="T44" s="355"/>
      <c r="U44" s="427"/>
      <c r="V44" s="1020"/>
      <c r="W44" s="428"/>
      <c r="X44" s="429">
        <v>157</v>
      </c>
      <c r="Y44" s="430">
        <v>2</v>
      </c>
      <c r="Z44" s="423">
        <f>J44</f>
        <v>0</v>
      </c>
      <c r="AA44" s="423">
        <f>X44*Y44*Z44</f>
        <v>0</v>
      </c>
      <c r="AB44" s="423">
        <f>($AB$4-M44-P44)</f>
        <v>744</v>
      </c>
      <c r="AC44" s="430">
        <f>X44*Y44</f>
        <v>314</v>
      </c>
      <c r="AD44" s="430">
        <f>AB44*AC44</f>
        <v>233616</v>
      </c>
      <c r="AE44" s="423">
        <f>AA44/(AD44)</f>
        <v>0</v>
      </c>
      <c r="AF44" s="431">
        <f>1-(1*AE44)</f>
        <v>1</v>
      </c>
    </row>
    <row r="45" spans="1:32" s="525" customFormat="1" ht="30">
      <c r="A45" s="563"/>
      <c r="B45" s="563"/>
      <c r="C45" s="509"/>
      <c r="D45" s="563"/>
      <c r="E45" s="563"/>
      <c r="F45" s="563"/>
      <c r="G45" s="563"/>
      <c r="H45" s="563"/>
      <c r="I45" s="565"/>
      <c r="J45" s="565"/>
      <c r="K45" s="563"/>
      <c r="L45" s="565"/>
      <c r="M45" s="565"/>
      <c r="N45" s="563"/>
      <c r="O45" s="565"/>
      <c r="P45" s="565"/>
      <c r="Q45" s="563"/>
      <c r="R45" s="566"/>
      <c r="S45" s="566"/>
      <c r="T45" s="563"/>
      <c r="U45" s="567"/>
      <c r="V45" s="1029"/>
      <c r="W45" s="564"/>
    </row>
    <row r="46" spans="1:32" s="353" customFormat="1" ht="30">
      <c r="A46" s="409">
        <v>11</v>
      </c>
      <c r="B46" s="409"/>
      <c r="C46" s="440" t="s">
        <v>401</v>
      </c>
      <c r="D46" s="409"/>
      <c r="E46" s="409"/>
      <c r="F46" s="409"/>
      <c r="G46" s="409"/>
      <c r="H46" s="409" t="s">
        <v>335</v>
      </c>
      <c r="I46" s="412"/>
      <c r="J46" s="412"/>
      <c r="K46" s="409" t="s">
        <v>335</v>
      </c>
      <c r="L46" s="412"/>
      <c r="M46" s="412"/>
      <c r="N46" s="409" t="s">
        <v>335</v>
      </c>
      <c r="O46" s="412"/>
      <c r="P46" s="412"/>
      <c r="Q46" s="409" t="s">
        <v>335</v>
      </c>
      <c r="R46" s="412"/>
      <c r="S46" s="412"/>
      <c r="T46" s="409"/>
      <c r="U46" s="414"/>
      <c r="V46" s="1018"/>
      <c r="W46" s="411"/>
    </row>
    <row r="47" spans="1:32" s="353" customFormat="1" ht="41.25" customHeight="1">
      <c r="A47" s="355"/>
      <c r="B47" s="416"/>
      <c r="C47" s="410" t="s">
        <v>398</v>
      </c>
      <c r="D47" s="417"/>
      <c r="E47" s="418"/>
      <c r="F47" s="419"/>
      <c r="G47" s="420"/>
      <c r="H47" s="421"/>
      <c r="I47" s="422"/>
      <c r="J47" s="423">
        <f>I46+J46/60</f>
        <v>0</v>
      </c>
      <c r="K47" s="424"/>
      <c r="L47" s="426"/>
      <c r="M47" s="423">
        <f>L46+M46/60</f>
        <v>0</v>
      </c>
      <c r="N47" s="425"/>
      <c r="O47" s="426"/>
      <c r="P47" s="423">
        <f>O46+P46/60</f>
        <v>0</v>
      </c>
      <c r="Q47" s="425"/>
      <c r="R47" s="426"/>
      <c r="S47" s="423">
        <f>R46+S46/60</f>
        <v>0</v>
      </c>
      <c r="T47" s="355"/>
      <c r="U47" s="427"/>
      <c r="V47" s="1020"/>
      <c r="W47" s="428"/>
      <c r="X47" s="429">
        <v>157</v>
      </c>
      <c r="Y47" s="430">
        <v>2</v>
      </c>
      <c r="Z47" s="423">
        <f>J47</f>
        <v>0</v>
      </c>
      <c r="AA47" s="423">
        <f>X47*Y47*Z47</f>
        <v>0</v>
      </c>
      <c r="AB47" s="423">
        <f>($AB$4-M47-P47)</f>
        <v>744</v>
      </c>
      <c r="AC47" s="430">
        <f>X47*Y47</f>
        <v>314</v>
      </c>
      <c r="AD47" s="430">
        <f>AB47*AC47</f>
        <v>233616</v>
      </c>
      <c r="AE47" s="423">
        <f>AA47/(AD47)</f>
        <v>0</v>
      </c>
      <c r="AF47" s="431">
        <f>1-(1*AE47)</f>
        <v>1</v>
      </c>
    </row>
    <row r="48" spans="1:32" s="525" customFormat="1" ht="30">
      <c r="A48" s="563"/>
      <c r="B48" s="563"/>
      <c r="C48" s="568"/>
      <c r="D48" s="563"/>
      <c r="E48" s="563"/>
      <c r="F48" s="563"/>
      <c r="G48" s="563"/>
      <c r="H48" s="563"/>
      <c r="I48" s="565"/>
      <c r="J48" s="565"/>
      <c r="K48" s="563"/>
      <c r="L48" s="565"/>
      <c r="M48" s="565"/>
      <c r="N48" s="563"/>
      <c r="O48" s="565"/>
      <c r="P48" s="565"/>
      <c r="Q48" s="563"/>
      <c r="R48" s="565"/>
      <c r="S48" s="565"/>
      <c r="T48" s="563"/>
      <c r="U48" s="567"/>
      <c r="V48" s="1029"/>
      <c r="W48" s="564"/>
    </row>
    <row r="49" spans="1:32" s="607" customFormat="1" ht="38.25" customHeight="1">
      <c r="A49" s="477">
        <v>12</v>
      </c>
      <c r="B49" s="552">
        <v>910098</v>
      </c>
      <c r="C49" s="830" t="s">
        <v>642</v>
      </c>
      <c r="D49" s="831">
        <v>41572</v>
      </c>
      <c r="E49" s="832" t="s">
        <v>562</v>
      </c>
      <c r="F49" s="831">
        <v>41572</v>
      </c>
      <c r="G49" s="832" t="s">
        <v>530</v>
      </c>
      <c r="H49" s="833" t="str">
        <f>IF((RIGHT(T49,1)="T"),(F49+G49)-(D49+E49),"-")</f>
        <v>-</v>
      </c>
      <c r="I49" s="833"/>
      <c r="J49" s="833"/>
      <c r="K49" s="833" t="str">
        <f>IF((RIGHT(T49,1)="U"),(F49+G49)-(D49+E49),"-")</f>
        <v>-</v>
      </c>
      <c r="L49" s="833"/>
      <c r="M49" s="833"/>
      <c r="N49" s="833" t="str">
        <f>IF((RIGHT(T49,1)="C"),(F49+G49)-(D49+E49),"-")</f>
        <v>-</v>
      </c>
      <c r="O49" s="833"/>
      <c r="P49" s="833"/>
      <c r="Q49" s="833">
        <f>IF((RIGHT(T49,1)="D"),(F49+G49)-(D49+E49),"-")</f>
        <v>0.43472222222044365</v>
      </c>
      <c r="R49" s="441">
        <f>HOUR(Q49)</f>
        <v>10</v>
      </c>
      <c r="S49" s="441">
        <f>MINUTE(Q49)</f>
        <v>26</v>
      </c>
      <c r="T49" s="834" t="s">
        <v>341</v>
      </c>
      <c r="U49" s="835" t="s">
        <v>643</v>
      </c>
      <c r="V49" s="1022" t="s">
        <v>644</v>
      </c>
      <c r="W49" s="552" t="s">
        <v>645</v>
      </c>
      <c r="X49" s="603"/>
      <c r="Y49" s="604"/>
    </row>
    <row r="50" spans="1:32" ht="41.25" customHeight="1">
      <c r="A50" s="378"/>
      <c r="B50" s="379"/>
      <c r="C50" s="380" t="s">
        <v>325</v>
      </c>
      <c r="D50" s="381"/>
      <c r="E50" s="382"/>
      <c r="F50" s="383"/>
      <c r="G50" s="384"/>
      <c r="H50" s="385">
        <f>SUM(H49)</f>
        <v>0</v>
      </c>
      <c r="I50" s="481">
        <f t="shared" ref="I50:S50" si="9">SUM(I49)</f>
        <v>0</v>
      </c>
      <c r="J50" s="481">
        <f t="shared" si="9"/>
        <v>0</v>
      </c>
      <c r="K50" s="385">
        <f t="shared" si="9"/>
        <v>0</v>
      </c>
      <c r="L50" s="481">
        <f t="shared" si="9"/>
        <v>0</v>
      </c>
      <c r="M50" s="481">
        <f t="shared" si="9"/>
        <v>0</v>
      </c>
      <c r="N50" s="385">
        <f t="shared" si="9"/>
        <v>0</v>
      </c>
      <c r="O50" s="481">
        <f t="shared" si="9"/>
        <v>0</v>
      </c>
      <c r="P50" s="481">
        <f t="shared" si="9"/>
        <v>0</v>
      </c>
      <c r="Q50" s="385">
        <f t="shared" si="9"/>
        <v>0.43472222222044365</v>
      </c>
      <c r="R50" s="481">
        <f t="shared" si="9"/>
        <v>10</v>
      </c>
      <c r="S50" s="481">
        <f t="shared" si="9"/>
        <v>26</v>
      </c>
      <c r="T50" s="378"/>
      <c r="U50" s="386"/>
      <c r="V50" s="1019"/>
      <c r="W50" s="387"/>
      <c r="X50" s="388"/>
      <c r="Y50" s="389"/>
    </row>
    <row r="51" spans="1:32" s="353" customFormat="1" ht="41.25" customHeight="1">
      <c r="A51" s="355"/>
      <c r="B51" s="416"/>
      <c r="C51" s="410" t="s">
        <v>398</v>
      </c>
      <c r="D51" s="417"/>
      <c r="E51" s="418"/>
      <c r="F51" s="419"/>
      <c r="G51" s="420"/>
      <c r="H51" s="421"/>
      <c r="I51" s="422"/>
      <c r="J51" s="423">
        <f>I49+J49/60</f>
        <v>0</v>
      </c>
      <c r="K51" s="424"/>
      <c r="L51" s="426"/>
      <c r="M51" s="423">
        <f>L49+M49/60</f>
        <v>0</v>
      </c>
      <c r="N51" s="425"/>
      <c r="O51" s="426"/>
      <c r="P51" s="423">
        <f>O49+P49/60</f>
        <v>0</v>
      </c>
      <c r="Q51" s="425"/>
      <c r="R51" s="426"/>
      <c r="S51" s="423">
        <f>R49+S49/60</f>
        <v>10.433333333333334</v>
      </c>
      <c r="T51" s="355"/>
      <c r="U51" s="427"/>
      <c r="V51" s="1020"/>
      <c r="W51" s="428"/>
      <c r="X51" s="429">
        <v>376</v>
      </c>
      <c r="Y51" s="430">
        <v>2</v>
      </c>
      <c r="Z51" s="423">
        <f>J51</f>
        <v>0</v>
      </c>
      <c r="AA51" s="423">
        <f>X51*Y51*Z51</f>
        <v>0</v>
      </c>
      <c r="AB51" s="423">
        <f>($AB$4-M51-P51)</f>
        <v>744</v>
      </c>
      <c r="AC51" s="430">
        <f>X51*Y51</f>
        <v>752</v>
      </c>
      <c r="AD51" s="430">
        <f>AB51*AC51</f>
        <v>559488</v>
      </c>
      <c r="AE51" s="423">
        <f>AA51/(AD51)</f>
        <v>0</v>
      </c>
      <c r="AF51" s="431">
        <f>1-(1*AE51)</f>
        <v>1</v>
      </c>
    </row>
    <row r="52" spans="1:32" s="525" customFormat="1" ht="30">
      <c r="A52" s="563"/>
      <c r="B52" s="563"/>
      <c r="C52" s="568"/>
      <c r="D52" s="563"/>
      <c r="E52" s="563"/>
      <c r="F52" s="563"/>
      <c r="G52" s="563"/>
      <c r="H52" s="563"/>
      <c r="I52" s="565"/>
      <c r="J52" s="565"/>
      <c r="K52" s="563"/>
      <c r="L52" s="565"/>
      <c r="M52" s="565"/>
      <c r="N52" s="563"/>
      <c r="O52" s="565"/>
      <c r="P52" s="565"/>
      <c r="Q52" s="563"/>
      <c r="R52" s="565"/>
      <c r="S52" s="565"/>
      <c r="T52" s="563"/>
      <c r="U52" s="567"/>
      <c r="V52" s="1029"/>
      <c r="W52" s="564"/>
    </row>
    <row r="53" spans="1:32" s="360" customFormat="1" ht="71.25" customHeight="1">
      <c r="A53" s="355">
        <v>13</v>
      </c>
      <c r="B53" s="569"/>
      <c r="C53" s="440" t="s">
        <v>197</v>
      </c>
      <c r="D53" s="494"/>
      <c r="E53" s="495"/>
      <c r="F53" s="494"/>
      <c r="G53" s="495"/>
      <c r="H53" s="541"/>
      <c r="I53" s="412"/>
      <c r="J53" s="412"/>
      <c r="K53" s="409"/>
      <c r="L53" s="412"/>
      <c r="M53" s="412"/>
      <c r="N53" s="409"/>
      <c r="O53" s="412"/>
      <c r="P53" s="412"/>
      <c r="Q53" s="409"/>
      <c r="R53" s="412"/>
      <c r="S53" s="412"/>
      <c r="T53" s="497"/>
      <c r="U53" s="498"/>
      <c r="V53" s="1030"/>
      <c r="W53" s="540"/>
    </row>
    <row r="54" spans="1:32" ht="41.25" customHeight="1">
      <c r="A54" s="378"/>
      <c r="B54" s="379"/>
      <c r="C54" s="380" t="s">
        <v>325</v>
      </c>
      <c r="D54" s="381"/>
      <c r="E54" s="382"/>
      <c r="F54" s="383"/>
      <c r="G54" s="384"/>
      <c r="H54" s="385">
        <f t="shared" ref="H54:S54" si="10">SUM(H53:H53)</f>
        <v>0</v>
      </c>
      <c r="I54" s="481">
        <f t="shared" si="10"/>
        <v>0</v>
      </c>
      <c r="J54" s="481">
        <f t="shared" si="10"/>
        <v>0</v>
      </c>
      <c r="K54" s="385">
        <f t="shared" si="10"/>
        <v>0</v>
      </c>
      <c r="L54" s="481">
        <f t="shared" si="10"/>
        <v>0</v>
      </c>
      <c r="M54" s="481">
        <f t="shared" si="10"/>
        <v>0</v>
      </c>
      <c r="N54" s="385">
        <f t="shared" si="10"/>
        <v>0</v>
      </c>
      <c r="O54" s="481">
        <f t="shared" si="10"/>
        <v>0</v>
      </c>
      <c r="P54" s="481">
        <f t="shared" si="10"/>
        <v>0</v>
      </c>
      <c r="Q54" s="385">
        <f t="shared" si="10"/>
        <v>0</v>
      </c>
      <c r="R54" s="481">
        <f t="shared" si="10"/>
        <v>0</v>
      </c>
      <c r="S54" s="481">
        <f t="shared" si="10"/>
        <v>0</v>
      </c>
      <c r="T54" s="378"/>
      <c r="U54" s="386"/>
      <c r="V54" s="1019"/>
      <c r="W54" s="387"/>
      <c r="X54" s="388"/>
      <c r="Y54" s="389"/>
    </row>
    <row r="55" spans="1:32" s="353" customFormat="1" ht="41.25" customHeight="1">
      <c r="A55" s="355"/>
      <c r="B55" s="416"/>
      <c r="C55" s="410" t="s">
        <v>398</v>
      </c>
      <c r="D55" s="417"/>
      <c r="E55" s="418"/>
      <c r="F55" s="419"/>
      <c r="G55" s="420"/>
      <c r="H55" s="421"/>
      <c r="I55" s="422"/>
      <c r="J55" s="423">
        <f>I54+J54/60</f>
        <v>0</v>
      </c>
      <c r="K55" s="424"/>
      <c r="L55" s="426"/>
      <c r="M55" s="423">
        <f>L54+M54/60</f>
        <v>0</v>
      </c>
      <c r="N55" s="425"/>
      <c r="O55" s="426"/>
      <c r="P55" s="423">
        <f>O54+P54/60</f>
        <v>0</v>
      </c>
      <c r="Q55" s="425"/>
      <c r="R55" s="426"/>
      <c r="S55" s="423">
        <f>R54+S54/60</f>
        <v>0</v>
      </c>
      <c r="T55" s="355"/>
      <c r="U55" s="427"/>
      <c r="V55" s="1020"/>
      <c r="W55" s="428"/>
      <c r="X55" s="429">
        <v>21</v>
      </c>
      <c r="Y55" s="430">
        <v>2</v>
      </c>
      <c r="Z55" s="423">
        <f>J55</f>
        <v>0</v>
      </c>
      <c r="AA55" s="423">
        <f>X55*Y55*Z55</f>
        <v>0</v>
      </c>
      <c r="AB55" s="423">
        <f>($AB$4-M55-P55)</f>
        <v>744</v>
      </c>
      <c r="AC55" s="430">
        <f>X55*Y55</f>
        <v>42</v>
      </c>
      <c r="AD55" s="430">
        <f>AB55*AC55</f>
        <v>31248</v>
      </c>
      <c r="AE55" s="423">
        <f>AA55/(AD55)</f>
        <v>0</v>
      </c>
      <c r="AF55" s="431">
        <f>1-(1*AE55)</f>
        <v>1</v>
      </c>
    </row>
    <row r="56" spans="1:32" s="525" customFormat="1" ht="41.25" customHeight="1">
      <c r="A56" s="507"/>
      <c r="B56" s="508"/>
      <c r="C56" s="509"/>
      <c r="D56" s="510"/>
      <c r="E56" s="511"/>
      <c r="F56" s="512"/>
      <c r="G56" s="513"/>
      <c r="H56" s="514"/>
      <c r="I56" s="515"/>
      <c r="J56" s="516"/>
      <c r="K56" s="517"/>
      <c r="L56" s="518"/>
      <c r="M56" s="516"/>
      <c r="N56" s="519"/>
      <c r="O56" s="518"/>
      <c r="P56" s="516"/>
      <c r="Q56" s="519"/>
      <c r="R56" s="518"/>
      <c r="S56" s="516"/>
      <c r="T56" s="507"/>
      <c r="U56" s="520"/>
      <c r="V56" s="1023"/>
      <c r="W56" s="521"/>
      <c r="X56" s="522"/>
      <c r="Y56" s="522"/>
      <c r="Z56" s="523"/>
      <c r="AA56" s="523"/>
      <c r="AB56" s="523"/>
      <c r="AC56" s="522"/>
      <c r="AD56" s="522"/>
      <c r="AE56" s="523"/>
      <c r="AF56" s="524"/>
    </row>
    <row r="57" spans="1:32" s="367" customFormat="1" ht="60">
      <c r="A57" s="368">
        <v>14</v>
      </c>
      <c r="B57" s="552">
        <v>910031</v>
      </c>
      <c r="C57" s="830" t="s">
        <v>336</v>
      </c>
      <c r="D57" s="831">
        <v>41554</v>
      </c>
      <c r="E57" s="832" t="s">
        <v>646</v>
      </c>
      <c r="F57" s="831">
        <v>41554</v>
      </c>
      <c r="G57" s="832" t="s">
        <v>646</v>
      </c>
      <c r="H57" s="833">
        <f>IF((RIGHT(T57,1)="T"),(F57+G57)-(D57+E57),"-")</f>
        <v>0</v>
      </c>
      <c r="I57" s="833"/>
      <c r="J57" s="833"/>
      <c r="K57" s="833" t="str">
        <f>IF((RIGHT(T57,1)="U"),(F57+G57)-(D57+E57),"-")</f>
        <v>-</v>
      </c>
      <c r="L57" s="833"/>
      <c r="M57" s="833"/>
      <c r="N57" s="833" t="str">
        <f>IF((RIGHT(T57,1)="C"),(F57+G57)-(D57+E57),"-")</f>
        <v>-</v>
      </c>
      <c r="O57" s="833"/>
      <c r="P57" s="833"/>
      <c r="Q57" s="833" t="str">
        <f>IF((RIGHT(T57,1)="D"),(F57+G57)-(D57+E57),"-")</f>
        <v>-</v>
      </c>
      <c r="R57" s="833"/>
      <c r="S57" s="833"/>
      <c r="T57" s="834" t="s">
        <v>329</v>
      </c>
      <c r="U57" s="835" t="s">
        <v>647</v>
      </c>
      <c r="V57" s="1031"/>
      <c r="W57" s="369"/>
      <c r="X57" s="391"/>
    </row>
    <row r="58" spans="1:32" s="353" customFormat="1" ht="41.25" customHeight="1">
      <c r="A58" s="355"/>
      <c r="B58" s="416"/>
      <c r="C58" s="410" t="s">
        <v>398</v>
      </c>
      <c r="D58" s="417"/>
      <c r="E58" s="418"/>
      <c r="F58" s="419"/>
      <c r="G58" s="420"/>
      <c r="H58" s="421"/>
      <c r="I58" s="422"/>
      <c r="J58" s="423">
        <f>I57+J57/60</f>
        <v>0</v>
      </c>
      <c r="K58" s="424"/>
      <c r="L58" s="426"/>
      <c r="M58" s="423">
        <f>L57+M57/60</f>
        <v>0</v>
      </c>
      <c r="N58" s="425"/>
      <c r="O58" s="426"/>
      <c r="P58" s="423">
        <f>O57+P57/60</f>
        <v>0</v>
      </c>
      <c r="Q58" s="425"/>
      <c r="R58" s="426"/>
      <c r="S58" s="423">
        <f>R57+S57/60</f>
        <v>0</v>
      </c>
      <c r="T58" s="355"/>
      <c r="U58" s="427"/>
      <c r="V58" s="1020"/>
      <c r="W58" s="428"/>
      <c r="X58" s="429">
        <v>389</v>
      </c>
      <c r="Y58" s="430">
        <v>2</v>
      </c>
      <c r="Z58" s="423">
        <f>J58</f>
        <v>0</v>
      </c>
      <c r="AA58" s="423">
        <f>X58*Y58*Z58</f>
        <v>0</v>
      </c>
      <c r="AB58" s="423">
        <f>($AB$4-M58-P58)</f>
        <v>744</v>
      </c>
      <c r="AC58" s="430">
        <f>X58*Y58</f>
        <v>778</v>
      </c>
      <c r="AD58" s="430">
        <f>AB58*AC58</f>
        <v>578832</v>
      </c>
      <c r="AE58" s="423">
        <f>AA58/(AD58)</f>
        <v>0</v>
      </c>
      <c r="AF58" s="431">
        <f>1-(1*AE58)</f>
        <v>1</v>
      </c>
    </row>
    <row r="59" spans="1:32" s="525" customFormat="1" ht="41.25" customHeight="1">
      <c r="A59" s="507"/>
      <c r="B59" s="508"/>
      <c r="C59" s="509"/>
      <c r="D59" s="510"/>
      <c r="E59" s="511"/>
      <c r="F59" s="512"/>
      <c r="G59" s="513"/>
      <c r="H59" s="514"/>
      <c r="I59" s="515"/>
      <c r="J59" s="516"/>
      <c r="K59" s="517"/>
      <c r="L59" s="518"/>
      <c r="M59" s="516"/>
      <c r="N59" s="519"/>
      <c r="O59" s="518"/>
      <c r="P59" s="516"/>
      <c r="Q59" s="519"/>
      <c r="R59" s="518"/>
      <c r="S59" s="516"/>
      <c r="T59" s="507"/>
      <c r="U59" s="520"/>
      <c r="V59" s="1023"/>
      <c r="W59" s="521"/>
      <c r="X59" s="522"/>
      <c r="Y59" s="522"/>
      <c r="Z59" s="523"/>
      <c r="AA59" s="523"/>
      <c r="AB59" s="523"/>
      <c r="AC59" s="522"/>
      <c r="AD59" s="522"/>
      <c r="AE59" s="523"/>
      <c r="AF59" s="524"/>
    </row>
    <row r="60" spans="1:32" s="607" customFormat="1" ht="30">
      <c r="A60" s="477">
        <v>15</v>
      </c>
      <c r="B60" s="619"/>
      <c r="C60" s="614" t="s">
        <v>333</v>
      </c>
      <c r="D60" s="612"/>
      <c r="E60" s="615"/>
      <c r="F60" s="612"/>
      <c r="G60" s="615"/>
      <c r="H60" s="616" t="str">
        <f>IF((RIGHT(T60,1)="T"),(F60+G60)-(D60+E60),"-")</f>
        <v>-</v>
      </c>
      <c r="I60" s="616"/>
      <c r="J60" s="616"/>
      <c r="K60" s="616" t="str">
        <f>IF((RIGHT(T60,1)="U"),(F60+G60)-(D60+E60),"-")</f>
        <v>-</v>
      </c>
      <c r="L60" s="616"/>
      <c r="M60" s="616"/>
      <c r="N60" s="616" t="str">
        <f>IF((RIGHT(T60,1)="C"),(F60+G60)-(D60+E60),"-")</f>
        <v>-</v>
      </c>
      <c r="O60" s="616"/>
      <c r="P60" s="616"/>
      <c r="Q60" s="616"/>
      <c r="R60" s="441"/>
      <c r="S60" s="441"/>
      <c r="T60" s="617"/>
      <c r="U60" s="618"/>
      <c r="V60" s="1028"/>
      <c r="W60" s="613"/>
      <c r="X60" s="603"/>
      <c r="Y60" s="604"/>
    </row>
    <row r="61" spans="1:32" ht="41.25" customHeight="1">
      <c r="A61" s="378"/>
      <c r="B61" s="379"/>
      <c r="C61" s="380" t="s">
        <v>325</v>
      </c>
      <c r="D61" s="381"/>
      <c r="E61" s="382"/>
      <c r="F61" s="383"/>
      <c r="G61" s="384"/>
      <c r="H61" s="385">
        <f>SUM(H60)</f>
        <v>0</v>
      </c>
      <c r="I61" s="481">
        <f t="shared" ref="I61:S61" si="11">SUM(I60)</f>
        <v>0</v>
      </c>
      <c r="J61" s="481">
        <f t="shared" si="11"/>
        <v>0</v>
      </c>
      <c r="K61" s="385">
        <f t="shared" si="11"/>
        <v>0</v>
      </c>
      <c r="L61" s="481">
        <f t="shared" si="11"/>
        <v>0</v>
      </c>
      <c r="M61" s="481">
        <f t="shared" si="11"/>
        <v>0</v>
      </c>
      <c r="N61" s="385">
        <f t="shared" si="11"/>
        <v>0</v>
      </c>
      <c r="O61" s="481">
        <f t="shared" si="11"/>
        <v>0</v>
      </c>
      <c r="P61" s="481">
        <f t="shared" si="11"/>
        <v>0</v>
      </c>
      <c r="Q61" s="385">
        <f t="shared" si="11"/>
        <v>0</v>
      </c>
      <c r="R61" s="481">
        <f t="shared" si="11"/>
        <v>0</v>
      </c>
      <c r="S61" s="481">
        <f t="shared" si="11"/>
        <v>0</v>
      </c>
      <c r="T61" s="378"/>
      <c r="U61" s="386"/>
      <c r="V61" s="1019"/>
      <c r="W61" s="387"/>
      <c r="X61" s="388"/>
      <c r="Y61" s="389"/>
    </row>
    <row r="62" spans="1:32" s="353" customFormat="1" ht="41.25" customHeight="1">
      <c r="A62" s="355"/>
      <c r="B62" s="416"/>
      <c r="C62" s="410" t="s">
        <v>398</v>
      </c>
      <c r="D62" s="417"/>
      <c r="E62" s="418"/>
      <c r="F62" s="419"/>
      <c r="G62" s="420"/>
      <c r="H62" s="421"/>
      <c r="I62" s="422"/>
      <c r="J62" s="423">
        <f>I60+J60/60</f>
        <v>0</v>
      </c>
      <c r="K62" s="424"/>
      <c r="L62" s="426"/>
      <c r="M62" s="423">
        <f>L60+M60/60</f>
        <v>0</v>
      </c>
      <c r="N62" s="425"/>
      <c r="O62" s="426"/>
      <c r="P62" s="423">
        <f>O60+P60/60</f>
        <v>0</v>
      </c>
      <c r="Q62" s="425"/>
      <c r="R62" s="426"/>
      <c r="S62" s="423">
        <f>R60+S60/60</f>
        <v>0</v>
      </c>
      <c r="T62" s="355"/>
      <c r="U62" s="427"/>
      <c r="V62" s="1020"/>
      <c r="W62" s="428"/>
      <c r="X62" s="429">
        <v>234</v>
      </c>
      <c r="Y62" s="430">
        <v>2</v>
      </c>
      <c r="Z62" s="423">
        <f>J62</f>
        <v>0</v>
      </c>
      <c r="AA62" s="423">
        <f>X62*Y62*Z62</f>
        <v>0</v>
      </c>
      <c r="AB62" s="423">
        <f>($AB$4-M62-P62)</f>
        <v>744</v>
      </c>
      <c r="AC62" s="430">
        <f>X62*Y62</f>
        <v>468</v>
      </c>
      <c r="AD62" s="430">
        <f>AB62*AC62</f>
        <v>348192</v>
      </c>
      <c r="AE62" s="423">
        <f>AA62/(AD62)</f>
        <v>0</v>
      </c>
      <c r="AF62" s="431">
        <f>1-(1*AE62)</f>
        <v>1</v>
      </c>
    </row>
    <row r="63" spans="1:32" s="539" customFormat="1" ht="41.25" customHeight="1">
      <c r="A63" s="526"/>
      <c r="B63" s="527"/>
      <c r="C63" s="528"/>
      <c r="D63" s="529"/>
      <c r="E63" s="530"/>
      <c r="F63" s="531"/>
      <c r="G63" s="532"/>
      <c r="H63" s="533"/>
      <c r="I63" s="534"/>
      <c r="J63" s="534"/>
      <c r="K63" s="533"/>
      <c r="L63" s="534"/>
      <c r="M63" s="534"/>
      <c r="N63" s="533"/>
      <c r="O63" s="534"/>
      <c r="P63" s="534"/>
      <c r="Q63" s="533"/>
      <c r="R63" s="534"/>
      <c r="S63" s="534"/>
      <c r="T63" s="526"/>
      <c r="U63" s="535"/>
      <c r="V63" s="1025"/>
      <c r="W63" s="536"/>
      <c r="X63" s="537"/>
      <c r="Y63" s="538"/>
    </row>
    <row r="64" spans="1:32" s="607" customFormat="1" ht="60">
      <c r="A64" s="1050">
        <v>16</v>
      </c>
      <c r="B64" s="552">
        <v>909094</v>
      </c>
      <c r="C64" s="830" t="s">
        <v>334</v>
      </c>
      <c r="D64" s="831">
        <v>41537</v>
      </c>
      <c r="E64" s="832" t="s">
        <v>549</v>
      </c>
      <c r="F64" s="831">
        <v>41556</v>
      </c>
      <c r="G64" s="837" t="s">
        <v>648</v>
      </c>
      <c r="H64" s="833" t="s">
        <v>335</v>
      </c>
      <c r="I64" s="833"/>
      <c r="J64" s="833"/>
      <c r="K64" s="833" t="s">
        <v>335</v>
      </c>
      <c r="L64" s="833"/>
      <c r="M64" s="833"/>
      <c r="N64" s="833" t="s">
        <v>335</v>
      </c>
      <c r="O64" s="833"/>
      <c r="P64" s="833"/>
      <c r="Q64" s="833">
        <v>8.3777777777777782</v>
      </c>
      <c r="R64" s="441">
        <v>201</v>
      </c>
      <c r="S64" s="441">
        <f>MINUTE(Q64)</f>
        <v>4</v>
      </c>
      <c r="T64" s="834" t="s">
        <v>324</v>
      </c>
      <c r="U64" s="835" t="s">
        <v>649</v>
      </c>
      <c r="V64" s="1022" t="s">
        <v>550</v>
      </c>
      <c r="W64" s="552" t="s">
        <v>650</v>
      </c>
      <c r="X64" s="603"/>
      <c r="Y64" s="604"/>
    </row>
    <row r="65" spans="1:32" s="607" customFormat="1" ht="30">
      <c r="A65" s="1050"/>
      <c r="B65" s="552">
        <v>910043</v>
      </c>
      <c r="C65" s="830" t="s">
        <v>334</v>
      </c>
      <c r="D65" s="831">
        <v>41556</v>
      </c>
      <c r="E65" s="832" t="s">
        <v>651</v>
      </c>
      <c r="F65" s="831">
        <v>41564</v>
      </c>
      <c r="G65" s="832" t="s">
        <v>652</v>
      </c>
      <c r="H65" s="833" t="str">
        <f>IF((RIGHT(T65,1)="T"),(F65+G65)-(D65+E65),"-")</f>
        <v>-</v>
      </c>
      <c r="I65" s="833"/>
      <c r="J65" s="833"/>
      <c r="K65" s="833" t="str">
        <f>IF((RIGHT(T65,1)="U"),(F65+G65)-(D65+E65),"-")</f>
        <v>-</v>
      </c>
      <c r="L65" s="833"/>
      <c r="M65" s="833"/>
      <c r="N65" s="833" t="str">
        <f>IF((RIGHT(T65,1)="C"),(F65+G65)-(D65+E65),"-")</f>
        <v>-</v>
      </c>
      <c r="O65" s="833"/>
      <c r="P65" s="833"/>
      <c r="Q65" s="833">
        <f>IF((RIGHT(T65,1)="D"),(F65+G65)-(D65+E65),"-")</f>
        <v>7.4250000000029104</v>
      </c>
      <c r="R65" s="441">
        <v>178</v>
      </c>
      <c r="S65" s="441">
        <f>MINUTE(Q65)</f>
        <v>12</v>
      </c>
      <c r="T65" s="834" t="s">
        <v>324</v>
      </c>
      <c r="U65" s="835" t="s">
        <v>535</v>
      </c>
      <c r="V65" s="1022" t="s">
        <v>653</v>
      </c>
      <c r="W65" s="552" t="s">
        <v>654</v>
      </c>
      <c r="X65" s="603"/>
      <c r="Y65" s="604"/>
    </row>
    <row r="66" spans="1:32" s="610" customFormat="1" ht="60">
      <c r="A66" s="1050"/>
      <c r="B66" s="552">
        <v>910092</v>
      </c>
      <c r="C66" s="830" t="s">
        <v>334</v>
      </c>
      <c r="D66" s="831">
        <v>41570</v>
      </c>
      <c r="E66" s="832" t="s">
        <v>511</v>
      </c>
      <c r="F66" s="831">
        <v>41570</v>
      </c>
      <c r="G66" s="832" t="s">
        <v>655</v>
      </c>
      <c r="H66" s="833">
        <f>IF((RIGHT(T66,1)="T"),(F66+G66)-(D66+E66),"-")</f>
        <v>0.13055555555911269</v>
      </c>
      <c r="I66" s="441">
        <f>HOUR(H66)</f>
        <v>3</v>
      </c>
      <c r="J66" s="441">
        <f>MINUTE(H66)</f>
        <v>8</v>
      </c>
      <c r="K66" s="833" t="str">
        <f>IF((RIGHT(T66,1)="U"),(F66+G66)-(D66+E66),"-")</f>
        <v>-</v>
      </c>
      <c r="L66" s="833"/>
      <c r="M66" s="833"/>
      <c r="N66" s="833" t="str">
        <f>IF((RIGHT(T66,1)="C"),(F66+G66)-(D66+E66),"-")</f>
        <v>-</v>
      </c>
      <c r="O66" s="833"/>
      <c r="P66" s="833"/>
      <c r="Q66" s="833" t="str">
        <f>IF((RIGHT(T66,1)="D"),(F66+G66)-(D66+E66),"-")</f>
        <v>-</v>
      </c>
      <c r="R66" s="833"/>
      <c r="S66" s="833"/>
      <c r="T66" s="834" t="s">
        <v>496</v>
      </c>
      <c r="U66" s="835" t="s">
        <v>656</v>
      </c>
      <c r="V66" s="1022" t="s">
        <v>657</v>
      </c>
      <c r="W66" s="552" t="s">
        <v>658</v>
      </c>
      <c r="X66" s="609"/>
      <c r="Y66" s="609"/>
    </row>
    <row r="67" spans="1:32" ht="41.25" customHeight="1">
      <c r="A67" s="378"/>
      <c r="B67" s="379"/>
      <c r="C67" s="380" t="s">
        <v>325</v>
      </c>
      <c r="D67" s="381"/>
      <c r="E67" s="382"/>
      <c r="F67" s="383"/>
      <c r="G67" s="384"/>
      <c r="H67" s="385">
        <f>SUM(H64:H66)</f>
        <v>0.13055555555911269</v>
      </c>
      <c r="I67" s="481">
        <f>SUM(I64:I66)</f>
        <v>3</v>
      </c>
      <c r="J67" s="481">
        <f t="shared" ref="J67:S67" si="12">SUM(J64:J66)</f>
        <v>8</v>
      </c>
      <c r="K67" s="385">
        <f t="shared" si="12"/>
        <v>0</v>
      </c>
      <c r="L67" s="481">
        <f t="shared" si="12"/>
        <v>0</v>
      </c>
      <c r="M67" s="481">
        <f t="shared" si="12"/>
        <v>0</v>
      </c>
      <c r="N67" s="481">
        <f t="shared" si="12"/>
        <v>0</v>
      </c>
      <c r="O67" s="481">
        <f t="shared" si="12"/>
        <v>0</v>
      </c>
      <c r="P67" s="385">
        <f t="shared" si="12"/>
        <v>0</v>
      </c>
      <c r="Q67" s="385">
        <f t="shared" si="12"/>
        <v>15.802777777780689</v>
      </c>
      <c r="R67" s="481">
        <f t="shared" si="12"/>
        <v>379</v>
      </c>
      <c r="S67" s="481">
        <f t="shared" si="12"/>
        <v>16</v>
      </c>
      <c r="T67" s="378"/>
      <c r="U67" s="386"/>
      <c r="V67" s="1019"/>
      <c r="W67" s="387"/>
      <c r="X67" s="388"/>
      <c r="Y67" s="389"/>
    </row>
    <row r="68" spans="1:32" s="353" customFormat="1" ht="41.25" customHeight="1">
      <c r="A68" s="355"/>
      <c r="B68" s="416"/>
      <c r="C68" s="410" t="s">
        <v>398</v>
      </c>
      <c r="D68" s="417"/>
      <c r="E68" s="418"/>
      <c r="F68" s="419"/>
      <c r="G68" s="420"/>
      <c r="H68" s="421"/>
      <c r="I68" s="422"/>
      <c r="J68" s="423">
        <f>I67+J67/60</f>
        <v>3.1333333333333333</v>
      </c>
      <c r="K68" s="424"/>
      <c r="L68" s="426"/>
      <c r="M68" s="423">
        <f>L67+M67/60</f>
        <v>0</v>
      </c>
      <c r="N68" s="425"/>
      <c r="O68" s="426"/>
      <c r="P68" s="423">
        <f>O67+P67/60</f>
        <v>0</v>
      </c>
      <c r="Q68" s="425"/>
      <c r="R68" s="426"/>
      <c r="S68" s="423">
        <f>R67+S67/60</f>
        <v>379.26666666666665</v>
      </c>
      <c r="T68" s="355"/>
      <c r="U68" s="427"/>
      <c r="V68" s="1020"/>
      <c r="W68" s="428"/>
      <c r="X68" s="429">
        <v>234</v>
      </c>
      <c r="Y68" s="430">
        <v>2</v>
      </c>
      <c r="Z68" s="423">
        <f>J68</f>
        <v>3.1333333333333333</v>
      </c>
      <c r="AA68" s="423">
        <f>X68*Y68*Z68</f>
        <v>1466.4</v>
      </c>
      <c r="AB68" s="423">
        <f>($AB$4-M68-P68)</f>
        <v>744</v>
      </c>
      <c r="AC68" s="430">
        <f>X68*Y68</f>
        <v>468</v>
      </c>
      <c r="AD68" s="430">
        <f>AB68*AC68</f>
        <v>348192</v>
      </c>
      <c r="AE68" s="423">
        <f>AA68/(AD68)</f>
        <v>4.2114695340501797E-3</v>
      </c>
      <c r="AF68" s="431">
        <f>1-(1*AE68)</f>
        <v>0.99578853046594984</v>
      </c>
    </row>
    <row r="69" spans="1:32" s="539" customFormat="1" ht="41.25" customHeight="1">
      <c r="A69" s="526"/>
      <c r="B69" s="527"/>
      <c r="C69" s="528"/>
      <c r="D69" s="529"/>
      <c r="E69" s="530"/>
      <c r="F69" s="531"/>
      <c r="G69" s="532"/>
      <c r="H69" s="533"/>
      <c r="I69" s="534"/>
      <c r="J69" s="534"/>
      <c r="K69" s="533"/>
      <c r="L69" s="534"/>
      <c r="M69" s="534"/>
      <c r="N69" s="533"/>
      <c r="O69" s="534"/>
      <c r="P69" s="534"/>
      <c r="Q69" s="533"/>
      <c r="R69" s="534"/>
      <c r="S69" s="534"/>
      <c r="T69" s="526"/>
      <c r="U69" s="535"/>
      <c r="V69" s="1025"/>
      <c r="W69" s="536"/>
      <c r="X69" s="537"/>
      <c r="Y69" s="538"/>
    </row>
    <row r="70" spans="1:32" s="607" customFormat="1" ht="30">
      <c r="A70" s="1050">
        <v>17</v>
      </c>
      <c r="B70" s="552">
        <v>910011</v>
      </c>
      <c r="C70" s="830" t="s">
        <v>337</v>
      </c>
      <c r="D70" s="831">
        <v>41550</v>
      </c>
      <c r="E70" s="832" t="s">
        <v>659</v>
      </c>
      <c r="F70" s="838">
        <v>41552</v>
      </c>
      <c r="G70" s="832" t="s">
        <v>660</v>
      </c>
      <c r="H70" s="833" t="str">
        <f>IF((RIGHT(T70,1)="T"),(F70+G70)-(D70+E70),"-")</f>
        <v>-</v>
      </c>
      <c r="I70" s="833"/>
      <c r="J70" s="833"/>
      <c r="K70" s="833" t="str">
        <f>IF((RIGHT(T70,1)="U"),(F70+G70)-(D70+E70),"-")</f>
        <v>-</v>
      </c>
      <c r="L70" s="833"/>
      <c r="M70" s="833"/>
      <c r="N70" s="833" t="str">
        <f>IF((RIGHT(T70,1)="C"),(F70+G70)-(D70+E70),"-")</f>
        <v>-</v>
      </c>
      <c r="O70" s="833"/>
      <c r="P70" s="833"/>
      <c r="Q70" s="833">
        <f>IF((RIGHT(T70,1)="D"),(F70+G70)-(D70+E70),"-")</f>
        <v>1.554166666661331</v>
      </c>
      <c r="R70" s="441">
        <v>37</v>
      </c>
      <c r="S70" s="441">
        <f>MINUTE(Q70)</f>
        <v>18</v>
      </c>
      <c r="T70" s="834" t="s">
        <v>324</v>
      </c>
      <c r="U70" s="835" t="s">
        <v>327</v>
      </c>
      <c r="V70" s="1022" t="s">
        <v>661</v>
      </c>
      <c r="W70" s="552" t="s">
        <v>662</v>
      </c>
      <c r="X70" s="603"/>
      <c r="Y70" s="604"/>
    </row>
    <row r="71" spans="1:32" s="607" customFormat="1" ht="30">
      <c r="A71" s="1050"/>
      <c r="B71" s="552">
        <v>910022</v>
      </c>
      <c r="C71" s="830" t="s">
        <v>337</v>
      </c>
      <c r="D71" s="831">
        <v>41552</v>
      </c>
      <c r="E71" s="832" t="s">
        <v>577</v>
      </c>
      <c r="F71" s="839">
        <v>41572</v>
      </c>
      <c r="G71" s="832" t="s">
        <v>663</v>
      </c>
      <c r="H71" s="833" t="str">
        <f>IF((RIGHT(T71,1)="T"),(F71+G71)-(D71+E71),"-")</f>
        <v>-</v>
      </c>
      <c r="I71" s="833"/>
      <c r="J71" s="833"/>
      <c r="K71" s="833" t="str">
        <f>IF((RIGHT(T71,1)="U"),(F71+G71)-(D71+E71),"-")</f>
        <v>-</v>
      </c>
      <c r="L71" s="833"/>
      <c r="M71" s="833"/>
      <c r="N71" s="833" t="str">
        <f>IF((RIGHT(T71,1)="C"),(F71+G71)-(D71+E71),"-")</f>
        <v>-</v>
      </c>
      <c r="O71" s="833"/>
      <c r="P71" s="833"/>
      <c r="Q71" s="833">
        <f>IF((RIGHT(T71,1)="D"),(F71+G71)-(D71+E71),"-")</f>
        <v>19.931944444448163</v>
      </c>
      <c r="R71" s="441">
        <v>478</v>
      </c>
      <c r="S71" s="441">
        <f>MINUTE(Q71)</f>
        <v>22</v>
      </c>
      <c r="T71" s="834" t="s">
        <v>324</v>
      </c>
      <c r="U71" s="835" t="s">
        <v>327</v>
      </c>
      <c r="V71" s="1022" t="s">
        <v>664</v>
      </c>
      <c r="W71" s="552" t="s">
        <v>665</v>
      </c>
      <c r="X71" s="603"/>
      <c r="Y71" s="604"/>
    </row>
    <row r="72" spans="1:32" s="607" customFormat="1" ht="30">
      <c r="A72" s="1050"/>
      <c r="B72" s="552">
        <v>910109</v>
      </c>
      <c r="C72" s="830" t="s">
        <v>337</v>
      </c>
      <c r="D72" s="831">
        <v>41576</v>
      </c>
      <c r="E72" s="832" t="s">
        <v>565</v>
      </c>
      <c r="F72" s="831">
        <v>41576</v>
      </c>
      <c r="G72" s="832" t="s">
        <v>666</v>
      </c>
      <c r="H72" s="833" t="str">
        <f>IF((RIGHT(T72,1)="T"),(F72+G72)-(D72+E72),"-")</f>
        <v>-</v>
      </c>
      <c r="I72" s="833"/>
      <c r="J72" s="833"/>
      <c r="K72" s="833" t="str">
        <f>IF((RIGHT(T72,1)="U"),(F72+G72)-(D72+E72),"-")</f>
        <v>-</v>
      </c>
      <c r="L72" s="833"/>
      <c r="M72" s="833"/>
      <c r="N72" s="833" t="str">
        <f>IF((RIGHT(T72,1)="C"),(F72+G72)-(D72+E72),"-")</f>
        <v>-</v>
      </c>
      <c r="O72" s="833"/>
      <c r="P72" s="833"/>
      <c r="Q72" s="833">
        <f>IF((RIGHT(T72,1)="D"),(F72+G72)-(D72+E72),"-")</f>
        <v>0.25069444444670808</v>
      </c>
      <c r="R72" s="441">
        <f>HOUR(Q72)</f>
        <v>6</v>
      </c>
      <c r="S72" s="441">
        <f>MINUTE(Q72)</f>
        <v>1</v>
      </c>
      <c r="T72" s="834" t="s">
        <v>324</v>
      </c>
      <c r="U72" s="835" t="s">
        <v>327</v>
      </c>
      <c r="V72" s="1022" t="s">
        <v>667</v>
      </c>
      <c r="W72" s="552" t="s">
        <v>668</v>
      </c>
      <c r="X72" s="603"/>
      <c r="Y72" s="604"/>
    </row>
    <row r="73" spans="1:32" s="610" customFormat="1" ht="30">
      <c r="A73" s="1050"/>
      <c r="B73" s="552">
        <v>910117</v>
      </c>
      <c r="C73" s="830" t="s">
        <v>337</v>
      </c>
      <c r="D73" s="831">
        <v>41576</v>
      </c>
      <c r="E73" s="832" t="s">
        <v>531</v>
      </c>
      <c r="F73" s="831">
        <v>41577</v>
      </c>
      <c r="G73" s="832" t="s">
        <v>669</v>
      </c>
      <c r="H73" s="833" t="str">
        <f>IF((RIGHT(T73,1)="T"),(F73+G73)-(D73+E73),"-")</f>
        <v>-</v>
      </c>
      <c r="I73" s="833"/>
      <c r="J73" s="833"/>
      <c r="K73" s="833" t="str">
        <f>IF((RIGHT(T73,1)="U"),(F73+G73)-(D73+E73),"-")</f>
        <v>-</v>
      </c>
      <c r="L73" s="833"/>
      <c r="M73" s="833"/>
      <c r="N73" s="833" t="str">
        <f>IF((RIGHT(T73,1)="C"),(F73+G73)-(D73+E73),"-")</f>
        <v>-</v>
      </c>
      <c r="O73" s="833"/>
      <c r="P73" s="833"/>
      <c r="Q73" s="833">
        <f>IF((RIGHT(T73,1)="D"),(F73+G73)-(D73+E73),"-")</f>
        <v>0.37083333333430346</v>
      </c>
      <c r="R73" s="441">
        <f>HOUR(Q73)</f>
        <v>8</v>
      </c>
      <c r="S73" s="441">
        <f>MINUTE(Q73)</f>
        <v>54</v>
      </c>
      <c r="T73" s="834" t="s">
        <v>324</v>
      </c>
      <c r="U73" s="835" t="s">
        <v>327</v>
      </c>
      <c r="V73" s="1022" t="s">
        <v>670</v>
      </c>
      <c r="W73" s="552" t="s">
        <v>671</v>
      </c>
      <c r="X73" s="609"/>
      <c r="Y73" s="609"/>
    </row>
    <row r="74" spans="1:32" ht="41.25" customHeight="1">
      <c r="A74" s="378"/>
      <c r="B74" s="379"/>
      <c r="C74" s="380" t="s">
        <v>325</v>
      </c>
      <c r="D74" s="381"/>
      <c r="E74" s="382"/>
      <c r="F74" s="383"/>
      <c r="G74" s="384"/>
      <c r="H74" s="385">
        <f t="shared" ref="H74:S74" si="13">SUM(H70:H73)</f>
        <v>0</v>
      </c>
      <c r="I74" s="481">
        <f t="shared" si="13"/>
        <v>0</v>
      </c>
      <c r="J74" s="481">
        <f t="shared" si="13"/>
        <v>0</v>
      </c>
      <c r="K74" s="385">
        <f t="shared" si="13"/>
        <v>0</v>
      </c>
      <c r="L74" s="481">
        <f t="shared" si="13"/>
        <v>0</v>
      </c>
      <c r="M74" s="481">
        <f t="shared" si="13"/>
        <v>0</v>
      </c>
      <c r="N74" s="385">
        <f t="shared" si="13"/>
        <v>0</v>
      </c>
      <c r="O74" s="481">
        <f t="shared" si="13"/>
        <v>0</v>
      </c>
      <c r="P74" s="481">
        <f t="shared" si="13"/>
        <v>0</v>
      </c>
      <c r="Q74" s="385">
        <f>SUM(Q70:Q73)</f>
        <v>22.107638888890506</v>
      </c>
      <c r="R74" s="481">
        <f t="shared" si="13"/>
        <v>529</v>
      </c>
      <c r="S74" s="481">
        <f t="shared" si="13"/>
        <v>95</v>
      </c>
      <c r="T74" s="378"/>
      <c r="U74" s="386"/>
      <c r="V74" s="1019"/>
      <c r="W74" s="387"/>
      <c r="X74" s="388"/>
      <c r="Y74" s="389"/>
    </row>
    <row r="75" spans="1:32" s="353" customFormat="1" ht="41.25" customHeight="1">
      <c r="A75" s="355"/>
      <c r="B75" s="416"/>
      <c r="C75" s="410" t="s">
        <v>398</v>
      </c>
      <c r="D75" s="417"/>
      <c r="E75" s="418"/>
      <c r="F75" s="419"/>
      <c r="G75" s="420"/>
      <c r="H75" s="421"/>
      <c r="I75" s="422"/>
      <c r="J75" s="423">
        <f>I74+J74/60</f>
        <v>0</v>
      </c>
      <c r="K75" s="424"/>
      <c r="L75" s="426"/>
      <c r="M75" s="423">
        <f>L74+M74/60</f>
        <v>0</v>
      </c>
      <c r="N75" s="425"/>
      <c r="O75" s="426"/>
      <c r="P75" s="423">
        <f>O74+P74/60</f>
        <v>0</v>
      </c>
      <c r="Q75" s="425"/>
      <c r="R75" s="426"/>
      <c r="S75" s="423">
        <f>R74+S74/60</f>
        <v>530.58333333333337</v>
      </c>
      <c r="T75" s="355"/>
      <c r="U75" s="427"/>
      <c r="V75" s="1020"/>
      <c r="W75" s="428"/>
      <c r="X75" s="429">
        <v>196.64</v>
      </c>
      <c r="Y75" s="430">
        <v>2</v>
      </c>
      <c r="Z75" s="423">
        <f>J75</f>
        <v>0</v>
      </c>
      <c r="AA75" s="423">
        <f>X75*Y75*Z75</f>
        <v>0</v>
      </c>
      <c r="AB75" s="423">
        <f>($AB$4-M75-P75)</f>
        <v>744</v>
      </c>
      <c r="AC75" s="430">
        <f>X75*Y75</f>
        <v>393.28</v>
      </c>
      <c r="AD75" s="430">
        <f>AB75*AC75</f>
        <v>292600.32000000001</v>
      </c>
      <c r="AE75" s="423">
        <f>AA75/(AD75)</f>
        <v>0</v>
      </c>
      <c r="AF75" s="431">
        <f>1-(1*AE75)</f>
        <v>1</v>
      </c>
    </row>
    <row r="76" spans="1:32" s="539" customFormat="1" ht="41.25" customHeight="1">
      <c r="A76" s="526"/>
      <c r="B76" s="527"/>
      <c r="C76" s="528"/>
      <c r="D76" s="529"/>
      <c r="E76" s="530"/>
      <c r="F76" s="531"/>
      <c r="G76" s="532"/>
      <c r="H76" s="533"/>
      <c r="I76" s="534"/>
      <c r="J76" s="534"/>
      <c r="K76" s="533"/>
      <c r="L76" s="534"/>
      <c r="M76" s="534"/>
      <c r="N76" s="533"/>
      <c r="O76" s="534"/>
      <c r="P76" s="534"/>
      <c r="Q76" s="533"/>
      <c r="R76" s="534"/>
      <c r="S76" s="534"/>
      <c r="T76" s="526"/>
      <c r="U76" s="535"/>
      <c r="V76" s="1025"/>
      <c r="W76" s="536"/>
      <c r="X76" s="537"/>
      <c r="Y76" s="538"/>
    </row>
    <row r="77" spans="1:32" s="607" customFormat="1" ht="30">
      <c r="A77" s="477">
        <v>18</v>
      </c>
      <c r="B77" s="552">
        <v>909136</v>
      </c>
      <c r="C77" s="830" t="s">
        <v>338</v>
      </c>
      <c r="D77" s="831">
        <v>41543</v>
      </c>
      <c r="E77" s="832" t="s">
        <v>572</v>
      </c>
      <c r="F77" s="831">
        <v>41550</v>
      </c>
      <c r="G77" s="832" t="s">
        <v>560</v>
      </c>
      <c r="H77" s="833" t="str">
        <f>IF((RIGHT(T77,1)="T"),(F77+G77)-(D77+E77),"-")</f>
        <v>-</v>
      </c>
      <c r="I77" s="833"/>
      <c r="J77" s="833"/>
      <c r="K77" s="833" t="str">
        <f>IF((RIGHT(T77,1)="U"),(F77+G77)-(D77+E77),"-")</f>
        <v>-</v>
      </c>
      <c r="L77" s="833"/>
      <c r="M77" s="833"/>
      <c r="N77" s="833" t="str">
        <f>IF((RIGHT(T77,1)="C"),(F77+G77)-(D77+E77),"-")</f>
        <v>-</v>
      </c>
      <c r="O77" s="833"/>
      <c r="P77" s="833"/>
      <c r="Q77" s="833">
        <v>2.4125000000000001</v>
      </c>
      <c r="R77" s="441">
        <v>57</v>
      </c>
      <c r="S77" s="441">
        <f>MINUTE(Q77)</f>
        <v>54</v>
      </c>
      <c r="T77" s="834" t="s">
        <v>324</v>
      </c>
      <c r="U77" s="835" t="s">
        <v>327</v>
      </c>
      <c r="V77" s="1022" t="s">
        <v>573</v>
      </c>
      <c r="W77" s="552" t="s">
        <v>672</v>
      </c>
      <c r="X77" s="603"/>
      <c r="Y77" s="604"/>
    </row>
    <row r="78" spans="1:32" ht="41.25" customHeight="1">
      <c r="A78" s="378"/>
      <c r="B78" s="379"/>
      <c r="C78" s="380" t="s">
        <v>325</v>
      </c>
      <c r="D78" s="381"/>
      <c r="E78" s="382"/>
      <c r="F78" s="383"/>
      <c r="G78" s="384"/>
      <c r="H78" s="385">
        <f t="shared" ref="H78:S78" si="14">SUM(H77:H77)</f>
        <v>0</v>
      </c>
      <c r="I78" s="481">
        <f t="shared" si="14"/>
        <v>0</v>
      </c>
      <c r="J78" s="481">
        <f t="shared" si="14"/>
        <v>0</v>
      </c>
      <c r="K78" s="385">
        <f t="shared" si="14"/>
        <v>0</v>
      </c>
      <c r="L78" s="481">
        <f t="shared" si="14"/>
        <v>0</v>
      </c>
      <c r="M78" s="481">
        <f t="shared" si="14"/>
        <v>0</v>
      </c>
      <c r="N78" s="385">
        <f t="shared" si="14"/>
        <v>0</v>
      </c>
      <c r="O78" s="481">
        <f t="shared" si="14"/>
        <v>0</v>
      </c>
      <c r="P78" s="481">
        <f t="shared" si="14"/>
        <v>0</v>
      </c>
      <c r="Q78" s="385">
        <f t="shared" si="14"/>
        <v>2.4125000000000001</v>
      </c>
      <c r="R78" s="481">
        <f t="shared" si="14"/>
        <v>57</v>
      </c>
      <c r="S78" s="481">
        <f t="shared" si="14"/>
        <v>54</v>
      </c>
      <c r="T78" s="378"/>
      <c r="U78" s="386"/>
      <c r="V78" s="1019"/>
      <c r="W78" s="387"/>
      <c r="X78" s="388"/>
      <c r="Y78" s="389"/>
    </row>
    <row r="79" spans="1:32" s="353" customFormat="1" ht="41.25" customHeight="1">
      <c r="A79" s="355"/>
      <c r="B79" s="416"/>
      <c r="C79" s="410" t="s">
        <v>398</v>
      </c>
      <c r="D79" s="417"/>
      <c r="E79" s="418"/>
      <c r="F79" s="419"/>
      <c r="G79" s="420"/>
      <c r="H79" s="421"/>
      <c r="I79" s="422"/>
      <c r="J79" s="423">
        <f>I78+J78/60</f>
        <v>0</v>
      </c>
      <c r="K79" s="424"/>
      <c r="L79" s="426"/>
      <c r="M79" s="423">
        <f>L78+M78/60</f>
        <v>0</v>
      </c>
      <c r="N79" s="425"/>
      <c r="O79" s="426"/>
      <c r="P79" s="423">
        <f>O78+P78/60</f>
        <v>0</v>
      </c>
      <c r="Q79" s="425"/>
      <c r="R79" s="426"/>
      <c r="S79" s="423">
        <f>R78+S78/60</f>
        <v>57.9</v>
      </c>
      <c r="T79" s="355"/>
      <c r="U79" s="427"/>
      <c r="V79" s="1020"/>
      <c r="W79" s="428"/>
      <c r="X79" s="429">
        <v>196.64</v>
      </c>
      <c r="Y79" s="430">
        <v>2</v>
      </c>
      <c r="Z79" s="423">
        <f>J79</f>
        <v>0</v>
      </c>
      <c r="AA79" s="423">
        <f>X79*Y79*Z79</f>
        <v>0</v>
      </c>
      <c r="AB79" s="423">
        <f>($AB$4-M79-P79)</f>
        <v>744</v>
      </c>
      <c r="AC79" s="430">
        <f>X79*Y79</f>
        <v>393.28</v>
      </c>
      <c r="AD79" s="430">
        <f>AB79*AC79</f>
        <v>292600.32000000001</v>
      </c>
      <c r="AE79" s="423">
        <f>AA79/(AD79)</f>
        <v>0</v>
      </c>
      <c r="AF79" s="431">
        <f>1-(1*AE79)</f>
        <v>1</v>
      </c>
    </row>
    <row r="80" spans="1:32" s="539" customFormat="1" ht="41.25" customHeight="1">
      <c r="A80" s="526"/>
      <c r="B80" s="527"/>
      <c r="C80" s="528"/>
      <c r="D80" s="529"/>
      <c r="E80" s="530"/>
      <c r="F80" s="531"/>
      <c r="G80" s="532"/>
      <c r="H80" s="533"/>
      <c r="I80" s="534"/>
      <c r="J80" s="534"/>
      <c r="K80" s="533"/>
      <c r="L80" s="534"/>
      <c r="M80" s="534"/>
      <c r="N80" s="533"/>
      <c r="O80" s="534"/>
      <c r="P80" s="534"/>
      <c r="Q80" s="533"/>
      <c r="R80" s="534"/>
      <c r="S80" s="534"/>
      <c r="T80" s="526"/>
      <c r="U80" s="535"/>
      <c r="V80" s="1025"/>
      <c r="W80" s="536"/>
      <c r="X80" s="537"/>
      <c r="Y80" s="538"/>
    </row>
    <row r="81" spans="1:32" s="610" customFormat="1" ht="30">
      <c r="A81" s="477">
        <v>19</v>
      </c>
      <c r="B81" s="619"/>
      <c r="C81" s="614" t="s">
        <v>402</v>
      </c>
      <c r="D81" s="612"/>
      <c r="E81" s="615"/>
      <c r="F81" s="612"/>
      <c r="G81" s="615"/>
      <c r="H81" s="616"/>
      <c r="I81" s="441"/>
      <c r="J81" s="441"/>
      <c r="K81" s="616"/>
      <c r="L81" s="616"/>
      <c r="M81" s="616"/>
      <c r="N81" s="616"/>
      <c r="O81" s="616"/>
      <c r="P81" s="616"/>
      <c r="Q81" s="616"/>
      <c r="R81" s="441"/>
      <c r="S81" s="441"/>
      <c r="T81" s="617"/>
      <c r="U81" s="618"/>
      <c r="V81" s="1024"/>
      <c r="W81" s="619"/>
      <c r="X81" s="609"/>
      <c r="Y81" s="609"/>
    </row>
    <row r="82" spans="1:32" ht="41.25" customHeight="1">
      <c r="A82" s="378"/>
      <c r="B82" s="379"/>
      <c r="C82" s="380" t="s">
        <v>325</v>
      </c>
      <c r="D82" s="381"/>
      <c r="E82" s="382"/>
      <c r="F82" s="383"/>
      <c r="G82" s="384"/>
      <c r="H82" s="385">
        <f>SUM(H81)</f>
        <v>0</v>
      </c>
      <c r="I82" s="481">
        <f t="shared" ref="I82:S82" si="15">SUM(I81)</f>
        <v>0</v>
      </c>
      <c r="J82" s="481">
        <f t="shared" si="15"/>
        <v>0</v>
      </c>
      <c r="K82" s="385">
        <f t="shared" si="15"/>
        <v>0</v>
      </c>
      <c r="L82" s="481">
        <f t="shared" si="15"/>
        <v>0</v>
      </c>
      <c r="M82" s="481">
        <f t="shared" si="15"/>
        <v>0</v>
      </c>
      <c r="N82" s="385">
        <f t="shared" si="15"/>
        <v>0</v>
      </c>
      <c r="O82" s="481">
        <f t="shared" si="15"/>
        <v>0</v>
      </c>
      <c r="P82" s="481">
        <f t="shared" si="15"/>
        <v>0</v>
      </c>
      <c r="Q82" s="385">
        <f t="shared" si="15"/>
        <v>0</v>
      </c>
      <c r="R82" s="481">
        <f t="shared" si="15"/>
        <v>0</v>
      </c>
      <c r="S82" s="481">
        <f t="shared" si="15"/>
        <v>0</v>
      </c>
      <c r="T82" s="378"/>
      <c r="U82" s="386"/>
      <c r="V82" s="1019"/>
      <c r="W82" s="387"/>
      <c r="X82" s="388"/>
      <c r="Y82" s="389"/>
    </row>
    <row r="83" spans="1:32" s="353" customFormat="1" ht="41.25" customHeight="1">
      <c r="A83" s="355"/>
      <c r="B83" s="416"/>
      <c r="C83" s="410" t="s">
        <v>398</v>
      </c>
      <c r="D83" s="417"/>
      <c r="E83" s="418"/>
      <c r="F83" s="419"/>
      <c r="G83" s="420"/>
      <c r="H83" s="421"/>
      <c r="I83" s="422"/>
      <c r="J83" s="423">
        <f>I81+J81/60</f>
        <v>0</v>
      </c>
      <c r="K83" s="424"/>
      <c r="L83" s="426"/>
      <c r="M83" s="423">
        <f>L81+M81/60</f>
        <v>0</v>
      </c>
      <c r="N83" s="425"/>
      <c r="O83" s="426"/>
      <c r="P83" s="423">
        <f>O81+P81/60</f>
        <v>0</v>
      </c>
      <c r="Q83" s="425"/>
      <c r="R83" s="426"/>
      <c r="S83" s="423">
        <f>R81+S81/60</f>
        <v>0</v>
      </c>
      <c r="T83" s="355"/>
      <c r="U83" s="427"/>
      <c r="V83" s="1020"/>
      <c r="W83" s="428"/>
      <c r="X83" s="429">
        <v>261.77999999999997</v>
      </c>
      <c r="Y83" s="430">
        <v>2</v>
      </c>
      <c r="Z83" s="423">
        <f>J83</f>
        <v>0</v>
      </c>
      <c r="AA83" s="423">
        <f>X83*Y83*Z83</f>
        <v>0</v>
      </c>
      <c r="AB83" s="423">
        <f>($AB$4-M83-P83)</f>
        <v>744</v>
      </c>
      <c r="AC83" s="430">
        <f>X83*Y83</f>
        <v>523.55999999999995</v>
      </c>
      <c r="AD83" s="430">
        <f>AB83*AC83</f>
        <v>389528.63999999996</v>
      </c>
      <c r="AE83" s="423">
        <f>AA83/(AD83)</f>
        <v>0</v>
      </c>
      <c r="AF83" s="431">
        <f>1-(1*AE83)</f>
        <v>1</v>
      </c>
    </row>
    <row r="84" spans="1:32" s="525" customFormat="1" ht="41.25" customHeight="1">
      <c r="A84" s="507"/>
      <c r="B84" s="508"/>
      <c r="C84" s="509"/>
      <c r="D84" s="510"/>
      <c r="E84" s="511"/>
      <c r="F84" s="512"/>
      <c r="G84" s="513"/>
      <c r="H84" s="514"/>
      <c r="I84" s="515"/>
      <c r="J84" s="516"/>
      <c r="K84" s="517"/>
      <c r="L84" s="518"/>
      <c r="M84" s="516"/>
      <c r="N84" s="519"/>
      <c r="O84" s="518"/>
      <c r="P84" s="516"/>
      <c r="Q84" s="519"/>
      <c r="R84" s="518"/>
      <c r="S84" s="516"/>
      <c r="T84" s="507"/>
      <c r="U84" s="520"/>
      <c r="V84" s="1023"/>
      <c r="W84" s="521"/>
      <c r="X84" s="522"/>
      <c r="Y84" s="522"/>
      <c r="Z84" s="523"/>
      <c r="AA84" s="523"/>
      <c r="AB84" s="523"/>
      <c r="AC84" s="522"/>
      <c r="AD84" s="522"/>
      <c r="AE84" s="523"/>
      <c r="AF84" s="524"/>
    </row>
    <row r="85" spans="1:32" s="353" customFormat="1" ht="41.25" customHeight="1">
      <c r="A85" s="355">
        <v>20</v>
      </c>
      <c r="B85" s="416"/>
      <c r="C85" s="357" t="s">
        <v>403</v>
      </c>
      <c r="D85" s="417"/>
      <c r="E85" s="418"/>
      <c r="F85" s="419"/>
      <c r="G85" s="420"/>
      <c r="H85" s="421"/>
      <c r="I85" s="422"/>
      <c r="J85" s="422"/>
      <c r="K85" s="421"/>
      <c r="L85" s="422"/>
      <c r="M85" s="422"/>
      <c r="N85" s="421"/>
      <c r="O85" s="422"/>
      <c r="P85" s="422"/>
      <c r="Q85" s="421"/>
      <c r="R85" s="422"/>
      <c r="S85" s="422"/>
      <c r="T85" s="355"/>
      <c r="U85" s="427"/>
      <c r="V85" s="1020"/>
      <c r="W85" s="428"/>
      <c r="X85" s="438"/>
    </row>
    <row r="86" spans="1:32" s="353" customFormat="1" ht="41.25" customHeight="1">
      <c r="A86" s="355"/>
      <c r="B86" s="416"/>
      <c r="C86" s="410" t="s">
        <v>398</v>
      </c>
      <c r="D86" s="417"/>
      <c r="E86" s="418"/>
      <c r="F86" s="419"/>
      <c r="G86" s="420"/>
      <c r="H86" s="421"/>
      <c r="I86" s="422"/>
      <c r="J86" s="423">
        <f>I85+J85/60</f>
        <v>0</v>
      </c>
      <c r="K86" s="424"/>
      <c r="L86" s="426"/>
      <c r="M86" s="423">
        <f>L85+M85/60</f>
        <v>0</v>
      </c>
      <c r="N86" s="425"/>
      <c r="O86" s="426"/>
      <c r="P86" s="423">
        <f>O85+P85/60</f>
        <v>0</v>
      </c>
      <c r="Q86" s="425"/>
      <c r="R86" s="426"/>
      <c r="S86" s="423">
        <f>R85+S85/60</f>
        <v>0</v>
      </c>
      <c r="T86" s="355"/>
      <c r="U86" s="427"/>
      <c r="V86" s="1020"/>
      <c r="W86" s="428"/>
      <c r="X86" s="429">
        <v>261.77999999999997</v>
      </c>
      <c r="Y86" s="430">
        <v>2</v>
      </c>
      <c r="Z86" s="423">
        <f>J86</f>
        <v>0</v>
      </c>
      <c r="AA86" s="423">
        <f>X86*Y86*Z86</f>
        <v>0</v>
      </c>
      <c r="AB86" s="423">
        <f>($AB$4-M86-P86)</f>
        <v>744</v>
      </c>
      <c r="AC86" s="430">
        <f>X86*Y86</f>
        <v>523.55999999999995</v>
      </c>
      <c r="AD86" s="430">
        <f>AB86*AC86</f>
        <v>389528.63999999996</v>
      </c>
      <c r="AE86" s="423">
        <f>AA86/(AD86)</f>
        <v>0</v>
      </c>
      <c r="AF86" s="431">
        <f>1-(1*AE86)</f>
        <v>1</v>
      </c>
    </row>
    <row r="87" spans="1:32" s="525" customFormat="1" ht="41.25" customHeight="1">
      <c r="A87" s="507"/>
      <c r="B87" s="508"/>
      <c r="C87" s="509"/>
      <c r="D87" s="510"/>
      <c r="E87" s="511"/>
      <c r="F87" s="512"/>
      <c r="G87" s="513"/>
      <c r="H87" s="514"/>
      <c r="I87" s="515"/>
      <c r="J87" s="516"/>
      <c r="K87" s="517"/>
      <c r="L87" s="518"/>
      <c r="M87" s="516"/>
      <c r="N87" s="519"/>
      <c r="O87" s="518"/>
      <c r="P87" s="516"/>
      <c r="Q87" s="519"/>
      <c r="R87" s="518"/>
      <c r="S87" s="516"/>
      <c r="T87" s="507"/>
      <c r="U87" s="520"/>
      <c r="V87" s="1023"/>
      <c r="W87" s="521"/>
      <c r="X87" s="522"/>
      <c r="Y87" s="522"/>
      <c r="Z87" s="523"/>
      <c r="AA87" s="523"/>
      <c r="AB87" s="523"/>
      <c r="AC87" s="522"/>
      <c r="AD87" s="522"/>
      <c r="AE87" s="523"/>
      <c r="AF87" s="524"/>
    </row>
    <row r="88" spans="1:32" s="353" customFormat="1" ht="41.25" customHeight="1">
      <c r="A88" s="355">
        <v>21</v>
      </c>
      <c r="B88" s="416"/>
      <c r="C88" s="357" t="s">
        <v>475</v>
      </c>
      <c r="D88" s="494"/>
      <c r="E88" s="495"/>
      <c r="F88" s="494"/>
      <c r="G88" s="495"/>
      <c r="H88" s="421"/>
      <c r="I88" s="422"/>
      <c r="J88" s="422"/>
      <c r="K88" s="421"/>
      <c r="L88" s="422"/>
      <c r="M88" s="422"/>
      <c r="N88" s="421"/>
      <c r="O88" s="422"/>
      <c r="P88" s="422"/>
      <c r="Q88" s="570"/>
      <c r="R88" s="493"/>
      <c r="S88" s="493"/>
      <c r="T88" s="497"/>
      <c r="U88" s="498" t="s">
        <v>344</v>
      </c>
      <c r="V88" s="1030" t="s">
        <v>491</v>
      </c>
      <c r="W88" s="540" t="s">
        <v>492</v>
      </c>
      <c r="X88" s="438"/>
    </row>
    <row r="89" spans="1:32" ht="41.25" customHeight="1">
      <c r="A89" s="378"/>
      <c r="B89" s="379"/>
      <c r="C89" s="380" t="s">
        <v>325</v>
      </c>
      <c r="D89" s="381"/>
      <c r="E89" s="382"/>
      <c r="F89" s="383"/>
      <c r="G89" s="384"/>
      <c r="H89" s="385">
        <f>SUM(H88)</f>
        <v>0</v>
      </c>
      <c r="I89" s="481">
        <f t="shared" ref="I89:S89" si="16">SUM(I88)</f>
        <v>0</v>
      </c>
      <c r="J89" s="481">
        <f t="shared" si="16"/>
        <v>0</v>
      </c>
      <c r="K89" s="385">
        <f t="shared" si="16"/>
        <v>0</v>
      </c>
      <c r="L89" s="481">
        <f t="shared" si="16"/>
        <v>0</v>
      </c>
      <c r="M89" s="481">
        <f t="shared" si="16"/>
        <v>0</v>
      </c>
      <c r="N89" s="385">
        <f t="shared" si="16"/>
        <v>0</v>
      </c>
      <c r="O89" s="481">
        <f t="shared" si="16"/>
        <v>0</v>
      </c>
      <c r="P89" s="481">
        <f t="shared" si="16"/>
        <v>0</v>
      </c>
      <c r="Q89" s="385">
        <f t="shared" si="16"/>
        <v>0</v>
      </c>
      <c r="R89" s="481">
        <f t="shared" si="16"/>
        <v>0</v>
      </c>
      <c r="S89" s="481">
        <f t="shared" si="16"/>
        <v>0</v>
      </c>
      <c r="T89" s="378"/>
      <c r="U89" s="386"/>
      <c r="V89" s="1019"/>
      <c r="W89" s="387"/>
      <c r="X89" s="388"/>
      <c r="Y89" s="389"/>
    </row>
    <row r="90" spans="1:32" s="353" customFormat="1" ht="41.25" customHeight="1">
      <c r="A90" s="355"/>
      <c r="B90" s="416"/>
      <c r="C90" s="410" t="s">
        <v>398</v>
      </c>
      <c r="D90" s="417"/>
      <c r="E90" s="418"/>
      <c r="F90" s="419"/>
      <c r="G90" s="420"/>
      <c r="H90" s="421"/>
      <c r="I90" s="422"/>
      <c r="J90" s="423">
        <f>I88+J88/60</f>
        <v>0</v>
      </c>
      <c r="K90" s="424"/>
      <c r="L90" s="426"/>
      <c r="M90" s="423">
        <f>L88+M88/60</f>
        <v>0</v>
      </c>
      <c r="N90" s="425"/>
      <c r="O90" s="426"/>
      <c r="P90" s="423">
        <f>O88+P88/60</f>
        <v>0</v>
      </c>
      <c r="Q90" s="425"/>
      <c r="R90" s="426"/>
      <c r="S90" s="423">
        <f>R88+S88/60</f>
        <v>0</v>
      </c>
      <c r="T90" s="355"/>
      <c r="U90" s="427"/>
      <c r="V90" s="1020"/>
      <c r="W90" s="428"/>
      <c r="X90" s="429">
        <v>57</v>
      </c>
      <c r="Y90" s="430">
        <v>2</v>
      </c>
      <c r="Z90" s="423">
        <f>J90</f>
        <v>0</v>
      </c>
      <c r="AA90" s="423">
        <f>X90*Y90*Z90</f>
        <v>0</v>
      </c>
      <c r="AB90" s="423">
        <f>($AB$4-M90-P90)</f>
        <v>744</v>
      </c>
      <c r="AC90" s="430">
        <f>X90*Y90</f>
        <v>114</v>
      </c>
      <c r="AD90" s="430">
        <f>AB90*AC90</f>
        <v>84816</v>
      </c>
      <c r="AE90" s="423">
        <f>AA90/(AD90)</f>
        <v>0</v>
      </c>
      <c r="AF90" s="431">
        <f>1-(1*AE90)</f>
        <v>1</v>
      </c>
    </row>
    <row r="91" spans="1:32" s="525" customFormat="1" ht="41.25" customHeight="1">
      <c r="A91" s="507"/>
      <c r="B91" s="508"/>
      <c r="C91" s="509"/>
      <c r="D91" s="510"/>
      <c r="E91" s="511"/>
      <c r="F91" s="512"/>
      <c r="G91" s="513"/>
      <c r="H91" s="514"/>
      <c r="I91" s="515"/>
      <c r="J91" s="516"/>
      <c r="K91" s="517"/>
      <c r="L91" s="518"/>
      <c r="M91" s="516"/>
      <c r="N91" s="519"/>
      <c r="O91" s="518"/>
      <c r="P91" s="516"/>
      <c r="Q91" s="519"/>
      <c r="R91" s="518"/>
      <c r="S91" s="516"/>
      <c r="T91" s="507"/>
      <c r="U91" s="520"/>
      <c r="V91" s="1023"/>
      <c r="W91" s="521"/>
      <c r="X91" s="522"/>
      <c r="Y91" s="522"/>
      <c r="Z91" s="523"/>
      <c r="AA91" s="523"/>
      <c r="AB91" s="523"/>
      <c r="AC91" s="522"/>
      <c r="AD91" s="522"/>
      <c r="AE91" s="523"/>
      <c r="AF91" s="524"/>
    </row>
    <row r="92" spans="1:32" s="377" customFormat="1" ht="63" customHeight="1">
      <c r="A92" s="368">
        <v>22</v>
      </c>
      <c r="B92" s="369"/>
      <c r="C92" s="370" t="s">
        <v>339</v>
      </c>
      <c r="D92" s="371"/>
      <c r="E92" s="372"/>
      <c r="F92" s="371"/>
      <c r="G92" s="372"/>
      <c r="H92" s="373" t="s">
        <v>335</v>
      </c>
      <c r="I92" s="441"/>
      <c r="J92" s="441"/>
      <c r="K92" s="374" t="str">
        <f>IF((RIGHT(T92,1)="U"),(F92+G92)-(D92+E92),"-")</f>
        <v>-</v>
      </c>
      <c r="L92" s="484"/>
      <c r="M92" s="484"/>
      <c r="N92" s="374" t="str">
        <f>IF((RIGHT(T92,1)="C"),(F92+G92)-(D92+E92),"-")</f>
        <v>-</v>
      </c>
      <c r="O92" s="484"/>
      <c r="P92" s="484"/>
      <c r="Q92" s="374" t="str">
        <f>IF((RIGHT(T92,1)="D"),(F92+G92)-(D92+E92),"-")</f>
        <v>-</v>
      </c>
      <c r="R92" s="484"/>
      <c r="S92" s="484"/>
      <c r="T92" s="390"/>
      <c r="U92" s="370"/>
      <c r="V92" s="1031"/>
      <c r="W92" s="369"/>
    </row>
    <row r="93" spans="1:32" s="353" customFormat="1" ht="41.25" customHeight="1">
      <c r="A93" s="355"/>
      <c r="B93" s="416"/>
      <c r="C93" s="410" t="s">
        <v>398</v>
      </c>
      <c r="D93" s="417"/>
      <c r="E93" s="418"/>
      <c r="F93" s="419"/>
      <c r="G93" s="420"/>
      <c r="H93" s="421"/>
      <c r="I93" s="422"/>
      <c r="J93" s="423">
        <f>I92+J92/60</f>
        <v>0</v>
      </c>
      <c r="K93" s="424"/>
      <c r="L93" s="426"/>
      <c r="M93" s="423">
        <f>L92+M92/60</f>
        <v>0</v>
      </c>
      <c r="N93" s="425"/>
      <c r="O93" s="426"/>
      <c r="P93" s="423">
        <f>O92+P92/60</f>
        <v>0</v>
      </c>
      <c r="Q93" s="425"/>
      <c r="R93" s="426"/>
      <c r="S93" s="423">
        <f>R92+S92/60</f>
        <v>0</v>
      </c>
      <c r="T93" s="355"/>
      <c r="U93" s="427"/>
      <c r="V93" s="1020"/>
      <c r="W93" s="428"/>
      <c r="X93" s="429">
        <v>110</v>
      </c>
      <c r="Y93" s="430">
        <v>2</v>
      </c>
      <c r="Z93" s="423">
        <f>J93</f>
        <v>0</v>
      </c>
      <c r="AA93" s="423">
        <f>X93*Y93*Z93</f>
        <v>0</v>
      </c>
      <c r="AB93" s="423">
        <f>($AB$4-M93-P93)</f>
        <v>744</v>
      </c>
      <c r="AC93" s="430">
        <f>X93*Y93</f>
        <v>220</v>
      </c>
      <c r="AD93" s="430">
        <f>AB93*AC93</f>
        <v>163680</v>
      </c>
      <c r="AE93" s="423">
        <f>AA93/(AD93)</f>
        <v>0</v>
      </c>
      <c r="AF93" s="431">
        <f>1-(1*AE93)</f>
        <v>1</v>
      </c>
    </row>
    <row r="94" spans="1:32" s="539" customFormat="1" ht="41.25" customHeight="1">
      <c r="A94" s="526"/>
      <c r="B94" s="527"/>
      <c r="C94" s="528"/>
      <c r="D94" s="529"/>
      <c r="E94" s="530"/>
      <c r="F94" s="531"/>
      <c r="G94" s="532"/>
      <c r="H94" s="533"/>
      <c r="I94" s="534"/>
      <c r="J94" s="534"/>
      <c r="K94" s="533"/>
      <c r="L94" s="534"/>
      <c r="M94" s="534"/>
      <c r="N94" s="533"/>
      <c r="O94" s="534"/>
      <c r="P94" s="534"/>
      <c r="Q94" s="533"/>
      <c r="R94" s="534"/>
      <c r="S94" s="534"/>
      <c r="T94" s="526"/>
      <c r="U94" s="535"/>
      <c r="V94" s="1025"/>
      <c r="W94" s="536"/>
      <c r="X94" s="537"/>
      <c r="Y94" s="538"/>
    </row>
    <row r="95" spans="1:32" s="353" customFormat="1" ht="73.5" customHeight="1">
      <c r="A95" s="409">
        <v>23</v>
      </c>
      <c r="B95" s="409"/>
      <c r="C95" s="444" t="s">
        <v>404</v>
      </c>
      <c r="D95" s="409"/>
      <c r="E95" s="409"/>
      <c r="F95" s="409"/>
      <c r="G95" s="409"/>
      <c r="H95" s="409" t="s">
        <v>335</v>
      </c>
      <c r="I95" s="412"/>
      <c r="J95" s="412"/>
      <c r="K95" s="409" t="s">
        <v>335</v>
      </c>
      <c r="L95" s="412"/>
      <c r="M95" s="412"/>
      <c r="N95" s="409" t="s">
        <v>335</v>
      </c>
      <c r="O95" s="412"/>
      <c r="P95" s="412"/>
      <c r="Q95" s="409" t="s">
        <v>335</v>
      </c>
      <c r="R95" s="412"/>
      <c r="S95" s="412"/>
      <c r="T95" s="409"/>
      <c r="U95" s="414"/>
      <c r="V95" s="1018"/>
      <c r="W95" s="411"/>
    </row>
    <row r="96" spans="1:32" s="353" customFormat="1" ht="41.25" customHeight="1">
      <c r="A96" s="355"/>
      <c r="B96" s="416"/>
      <c r="C96" s="410" t="s">
        <v>398</v>
      </c>
      <c r="D96" s="417"/>
      <c r="E96" s="418"/>
      <c r="F96" s="419"/>
      <c r="G96" s="420"/>
      <c r="H96" s="421"/>
      <c r="I96" s="422"/>
      <c r="J96" s="423">
        <f>I95+J95/60</f>
        <v>0</v>
      </c>
      <c r="K96" s="424"/>
      <c r="L96" s="426"/>
      <c r="M96" s="423">
        <f>L95+M95/60</f>
        <v>0</v>
      </c>
      <c r="N96" s="425"/>
      <c r="O96" s="426"/>
      <c r="P96" s="423">
        <f>O95+P95/60</f>
        <v>0</v>
      </c>
      <c r="Q96" s="425"/>
      <c r="R96" s="426"/>
      <c r="S96" s="423">
        <f>R95+S95/60</f>
        <v>0</v>
      </c>
      <c r="T96" s="355"/>
      <c r="U96" s="427"/>
      <c r="V96" s="1020"/>
      <c r="W96" s="428"/>
      <c r="X96" s="429">
        <v>13</v>
      </c>
      <c r="Y96" s="430">
        <v>2</v>
      </c>
      <c r="Z96" s="423">
        <f>J96</f>
        <v>0</v>
      </c>
      <c r="AA96" s="423">
        <f>X96*Y96*Z96</f>
        <v>0</v>
      </c>
      <c r="AB96" s="423">
        <f>($AB$4-M96-P96)</f>
        <v>744</v>
      </c>
      <c r="AC96" s="430">
        <f>X96*Y96</f>
        <v>26</v>
      </c>
      <c r="AD96" s="430">
        <f>AB96*AC96</f>
        <v>19344</v>
      </c>
      <c r="AE96" s="423">
        <f>AA96/(AD96)</f>
        <v>0</v>
      </c>
      <c r="AF96" s="431">
        <f>1-(1*AE96)</f>
        <v>1</v>
      </c>
    </row>
    <row r="97" spans="1:32" s="525" customFormat="1" ht="41.25" customHeight="1">
      <c r="A97" s="507"/>
      <c r="B97" s="508"/>
      <c r="C97" s="509"/>
      <c r="D97" s="510"/>
      <c r="E97" s="511"/>
      <c r="F97" s="512"/>
      <c r="G97" s="513"/>
      <c r="H97" s="514"/>
      <c r="I97" s="515"/>
      <c r="J97" s="516"/>
      <c r="K97" s="517"/>
      <c r="L97" s="518"/>
      <c r="M97" s="516"/>
      <c r="N97" s="519"/>
      <c r="O97" s="518"/>
      <c r="P97" s="516"/>
      <c r="Q97" s="519"/>
      <c r="R97" s="518"/>
      <c r="S97" s="516"/>
      <c r="T97" s="507"/>
      <c r="U97" s="520"/>
      <c r="V97" s="1023"/>
      <c r="W97" s="521"/>
      <c r="X97" s="522"/>
      <c r="Y97" s="522"/>
      <c r="Z97" s="523"/>
      <c r="AA97" s="523"/>
      <c r="AB97" s="523"/>
      <c r="AC97" s="522"/>
      <c r="AD97" s="522"/>
      <c r="AE97" s="523"/>
      <c r="AF97" s="524"/>
    </row>
    <row r="98" spans="1:32" s="353" customFormat="1" ht="40.5" customHeight="1">
      <c r="A98" s="409">
        <v>24</v>
      </c>
      <c r="B98" s="409"/>
      <c r="C98" s="442" t="s">
        <v>476</v>
      </c>
      <c r="D98" s="571"/>
      <c r="E98" s="571"/>
      <c r="F98" s="571"/>
      <c r="G98" s="571"/>
      <c r="H98" s="409" t="s">
        <v>335</v>
      </c>
      <c r="I98" s="412"/>
      <c r="J98" s="412"/>
      <c r="K98" s="409" t="s">
        <v>335</v>
      </c>
      <c r="L98" s="412"/>
      <c r="M98" s="412"/>
      <c r="N98" s="409" t="s">
        <v>335</v>
      </c>
      <c r="O98" s="412"/>
      <c r="P98" s="412"/>
      <c r="Q98" s="409" t="s">
        <v>335</v>
      </c>
      <c r="R98" s="571"/>
      <c r="S98" s="571"/>
      <c r="T98" s="571"/>
      <c r="U98" s="571"/>
      <c r="V98" s="1032"/>
      <c r="W98" s="571"/>
    </row>
    <row r="99" spans="1:32" s="353" customFormat="1" ht="41.25" customHeight="1">
      <c r="A99" s="355"/>
      <c r="B99" s="416"/>
      <c r="C99" s="410" t="s">
        <v>398</v>
      </c>
      <c r="D99" s="417"/>
      <c r="E99" s="418"/>
      <c r="F99" s="419"/>
      <c r="G99" s="420"/>
      <c r="H99" s="421"/>
      <c r="I99" s="422"/>
      <c r="J99" s="423">
        <f>I98+J98/60</f>
        <v>0</v>
      </c>
      <c r="K99" s="424"/>
      <c r="L99" s="426"/>
      <c r="M99" s="423">
        <f>L98+M98/60</f>
        <v>0</v>
      </c>
      <c r="N99" s="425"/>
      <c r="O99" s="426"/>
      <c r="P99" s="423">
        <f>O98+P98/60</f>
        <v>0</v>
      </c>
      <c r="Q99" s="425"/>
      <c r="R99" s="426"/>
      <c r="S99" s="423">
        <f>R98+S98/60</f>
        <v>0</v>
      </c>
      <c r="T99" s="355"/>
      <c r="U99" s="427"/>
      <c r="V99" s="1020"/>
      <c r="W99" s="428"/>
      <c r="X99" s="429">
        <v>13</v>
      </c>
      <c r="Y99" s="430">
        <v>1</v>
      </c>
      <c r="Z99" s="423">
        <f>J99</f>
        <v>0</v>
      </c>
      <c r="AA99" s="423">
        <f>X99*Y99*Z99</f>
        <v>0</v>
      </c>
      <c r="AB99" s="423">
        <f>($AB$4-M99-P99)</f>
        <v>744</v>
      </c>
      <c r="AC99" s="430">
        <f>X99*Y99</f>
        <v>13</v>
      </c>
      <c r="AD99" s="430">
        <f>AB99*AC99</f>
        <v>9672</v>
      </c>
      <c r="AE99" s="423">
        <f>AA99/(AD99)</f>
        <v>0</v>
      </c>
      <c r="AF99" s="431">
        <f>1-(1*AE99)</f>
        <v>1</v>
      </c>
    </row>
    <row r="100" spans="1:32" s="525" customFormat="1" ht="43.5" customHeight="1">
      <c r="A100" s="507"/>
      <c r="B100" s="508"/>
      <c r="C100" s="509"/>
      <c r="D100" s="510"/>
      <c r="E100" s="511"/>
      <c r="F100" s="512"/>
      <c r="G100" s="513"/>
      <c r="H100" s="514"/>
      <c r="I100" s="515"/>
      <c r="J100" s="516"/>
      <c r="K100" s="517"/>
      <c r="L100" s="518"/>
      <c r="M100" s="516"/>
      <c r="N100" s="519"/>
      <c r="O100" s="518"/>
      <c r="P100" s="516"/>
      <c r="Q100" s="519"/>
      <c r="R100" s="518"/>
      <c r="S100" s="516"/>
      <c r="T100" s="507"/>
      <c r="U100" s="520"/>
      <c r="V100" s="1023"/>
      <c r="W100" s="521"/>
      <c r="X100" s="522"/>
      <c r="Y100" s="522"/>
      <c r="Z100" s="523"/>
      <c r="AA100" s="523"/>
      <c r="AB100" s="523"/>
      <c r="AC100" s="522"/>
      <c r="AD100" s="522"/>
      <c r="AE100" s="523"/>
      <c r="AF100" s="524"/>
    </row>
    <row r="101" spans="1:32" s="353" customFormat="1" ht="60.75" customHeight="1">
      <c r="A101" s="409">
        <v>25</v>
      </c>
      <c r="B101" s="409"/>
      <c r="C101" s="442" t="s">
        <v>477</v>
      </c>
      <c r="D101" s="494"/>
      <c r="E101" s="495"/>
      <c r="F101" s="494"/>
      <c r="G101" s="495"/>
      <c r="H101" s="409"/>
      <c r="I101" s="412"/>
      <c r="J101" s="412"/>
      <c r="K101" s="409"/>
      <c r="L101" s="412"/>
      <c r="M101" s="412"/>
      <c r="N101" s="409"/>
      <c r="O101" s="412"/>
      <c r="P101" s="412"/>
      <c r="Q101" s="541"/>
      <c r="R101" s="432"/>
      <c r="S101" s="432"/>
      <c r="T101" s="497"/>
      <c r="U101" s="498"/>
      <c r="V101" s="1030"/>
      <c r="W101" s="540"/>
    </row>
    <row r="102" spans="1:32" ht="41.25" customHeight="1">
      <c r="A102" s="378"/>
      <c r="B102" s="379"/>
      <c r="C102" s="380" t="s">
        <v>325</v>
      </c>
      <c r="D102" s="381"/>
      <c r="E102" s="382"/>
      <c r="F102" s="383"/>
      <c r="G102" s="384"/>
      <c r="H102" s="385">
        <f t="shared" ref="H102:P102" si="17">SUM(H98)</f>
        <v>0</v>
      </c>
      <c r="I102" s="481">
        <f t="shared" si="17"/>
        <v>0</v>
      </c>
      <c r="J102" s="481">
        <f t="shared" si="17"/>
        <v>0</v>
      </c>
      <c r="K102" s="385">
        <f t="shared" si="17"/>
        <v>0</v>
      </c>
      <c r="L102" s="481">
        <f t="shared" si="17"/>
        <v>0</v>
      </c>
      <c r="M102" s="481">
        <f t="shared" si="17"/>
        <v>0</v>
      </c>
      <c r="N102" s="385">
        <f t="shared" si="17"/>
        <v>0</v>
      </c>
      <c r="O102" s="481">
        <f t="shared" si="17"/>
        <v>0</v>
      </c>
      <c r="P102" s="481">
        <f t="shared" si="17"/>
        <v>0</v>
      </c>
      <c r="Q102" s="385">
        <f>SUM(Q101)</f>
        <v>0</v>
      </c>
      <c r="R102" s="481">
        <f>SUM(R101)</f>
        <v>0</v>
      </c>
      <c r="S102" s="481">
        <f>SUM(S101)</f>
        <v>0</v>
      </c>
      <c r="T102" s="378"/>
      <c r="U102" s="386"/>
      <c r="V102" s="1019"/>
      <c r="W102" s="387"/>
      <c r="X102" s="388"/>
      <c r="Y102" s="389"/>
    </row>
    <row r="103" spans="1:32" s="353" customFormat="1" ht="41.25" customHeight="1">
      <c r="A103" s="355"/>
      <c r="B103" s="416"/>
      <c r="C103" s="410" t="s">
        <v>398</v>
      </c>
      <c r="D103" s="417"/>
      <c r="E103" s="418"/>
      <c r="F103" s="419"/>
      <c r="G103" s="420"/>
      <c r="H103" s="421"/>
      <c r="I103" s="422"/>
      <c r="J103" s="423">
        <f>I101+J101/60</f>
        <v>0</v>
      </c>
      <c r="K103" s="424"/>
      <c r="L103" s="426"/>
      <c r="M103" s="423">
        <f>L101+M101/60</f>
        <v>0</v>
      </c>
      <c r="N103" s="425"/>
      <c r="O103" s="426"/>
      <c r="P103" s="423">
        <f>O101+P101/60</f>
        <v>0</v>
      </c>
      <c r="Q103" s="425"/>
      <c r="R103" s="426"/>
      <c r="S103" s="423">
        <f>R101+S101/60</f>
        <v>0</v>
      </c>
      <c r="T103" s="355"/>
      <c r="U103" s="427"/>
      <c r="V103" s="1020"/>
      <c r="W103" s="428"/>
      <c r="X103" s="429">
        <v>13</v>
      </c>
      <c r="Y103" s="430">
        <v>1</v>
      </c>
      <c r="Z103" s="423">
        <f>J103</f>
        <v>0</v>
      </c>
      <c r="AA103" s="423">
        <f>X103*Y103*Z103</f>
        <v>0</v>
      </c>
      <c r="AB103" s="423">
        <f>($AB$4-M103-P103)</f>
        <v>744</v>
      </c>
      <c r="AC103" s="430">
        <f>X103*Y103</f>
        <v>13</v>
      </c>
      <c r="AD103" s="430">
        <f>AB103*AC103</f>
        <v>9672</v>
      </c>
      <c r="AE103" s="423">
        <f>AA103/(AD103)</f>
        <v>0</v>
      </c>
      <c r="AF103" s="431">
        <f>1-(1*AE103)</f>
        <v>1</v>
      </c>
    </row>
    <row r="104" spans="1:32" s="525" customFormat="1" ht="41.25" customHeight="1">
      <c r="A104" s="507"/>
      <c r="B104" s="508"/>
      <c r="C104" s="509"/>
      <c r="D104" s="510"/>
      <c r="E104" s="511"/>
      <c r="F104" s="512"/>
      <c r="G104" s="513"/>
      <c r="H104" s="514"/>
      <c r="I104" s="515"/>
      <c r="J104" s="516"/>
      <c r="K104" s="517"/>
      <c r="L104" s="518"/>
      <c r="M104" s="516"/>
      <c r="N104" s="519"/>
      <c r="O104" s="518"/>
      <c r="P104" s="516"/>
      <c r="Q104" s="519"/>
      <c r="R104" s="518"/>
      <c r="S104" s="516"/>
      <c r="T104" s="507"/>
      <c r="U104" s="520"/>
      <c r="V104" s="1023"/>
      <c r="W104" s="521"/>
      <c r="X104" s="522"/>
      <c r="Y104" s="522"/>
      <c r="Z104" s="523"/>
      <c r="AA104" s="523"/>
      <c r="AB104" s="523"/>
      <c r="AC104" s="522"/>
      <c r="AD104" s="522"/>
      <c r="AE104" s="523"/>
      <c r="AF104" s="524"/>
    </row>
    <row r="105" spans="1:32" s="607" customFormat="1" ht="60">
      <c r="A105" s="477">
        <v>26</v>
      </c>
      <c r="B105" s="619"/>
      <c r="C105" s="614" t="s">
        <v>517</v>
      </c>
      <c r="D105" s="612"/>
      <c r="E105" s="615"/>
      <c r="F105" s="612"/>
      <c r="G105" s="615"/>
      <c r="H105" s="616"/>
      <c r="I105" s="441"/>
      <c r="J105" s="441"/>
      <c r="K105" s="616" t="str">
        <f>IF((RIGHT(T105,1)="U"),(F105+G105)-(D105+E105),"-")</f>
        <v>-</v>
      </c>
      <c r="L105" s="616"/>
      <c r="M105" s="616"/>
      <c r="N105" s="616" t="str">
        <f>IF((RIGHT(T105,1)="C"),(F105+G105)-(D105+E105),"-")</f>
        <v>-</v>
      </c>
      <c r="O105" s="616"/>
      <c r="P105" s="616"/>
      <c r="Q105" s="616" t="str">
        <f>IF((RIGHT(T105,1)="D"),(F105+G105)-(D105+E105),"-")</f>
        <v>-</v>
      </c>
      <c r="R105" s="616"/>
      <c r="S105" s="616"/>
      <c r="T105" s="617"/>
      <c r="U105" s="618"/>
      <c r="V105" s="1028"/>
      <c r="W105" s="613"/>
      <c r="X105" s="603"/>
      <c r="Y105" s="604"/>
    </row>
    <row r="106" spans="1:32" ht="41.25" customHeight="1">
      <c r="A106" s="378"/>
      <c r="B106" s="379"/>
      <c r="C106" s="380" t="s">
        <v>325</v>
      </c>
      <c r="D106" s="381"/>
      <c r="E106" s="382"/>
      <c r="F106" s="383"/>
      <c r="G106" s="384"/>
      <c r="H106" s="385">
        <f t="shared" ref="H106:S106" si="18">SUM(H105:H105)</f>
        <v>0</v>
      </c>
      <c r="I106" s="481">
        <f t="shared" si="18"/>
        <v>0</v>
      </c>
      <c r="J106" s="481">
        <f t="shared" si="18"/>
        <v>0</v>
      </c>
      <c r="K106" s="385">
        <f t="shared" si="18"/>
        <v>0</v>
      </c>
      <c r="L106" s="481">
        <f t="shared" si="18"/>
        <v>0</v>
      </c>
      <c r="M106" s="481">
        <f t="shared" si="18"/>
        <v>0</v>
      </c>
      <c r="N106" s="385">
        <f t="shared" si="18"/>
        <v>0</v>
      </c>
      <c r="O106" s="481">
        <f t="shared" si="18"/>
        <v>0</v>
      </c>
      <c r="P106" s="481">
        <f t="shared" si="18"/>
        <v>0</v>
      </c>
      <c r="Q106" s="385">
        <f t="shared" si="18"/>
        <v>0</v>
      </c>
      <c r="R106" s="481">
        <f t="shared" si="18"/>
        <v>0</v>
      </c>
      <c r="S106" s="481">
        <f t="shared" si="18"/>
        <v>0</v>
      </c>
      <c r="T106" s="378"/>
      <c r="U106" s="386"/>
      <c r="V106" s="1019"/>
      <c r="W106" s="387"/>
      <c r="X106" s="388"/>
      <c r="Y106" s="389"/>
    </row>
    <row r="107" spans="1:32" s="353" customFormat="1" ht="41.25" customHeight="1">
      <c r="A107" s="355"/>
      <c r="B107" s="416"/>
      <c r="C107" s="410" t="s">
        <v>398</v>
      </c>
      <c r="D107" s="417"/>
      <c r="E107" s="418"/>
      <c r="F107" s="419"/>
      <c r="G107" s="420"/>
      <c r="H107" s="421"/>
      <c r="I107" s="422"/>
      <c r="J107" s="423">
        <f>I106+J106/60</f>
        <v>0</v>
      </c>
      <c r="K107" s="424"/>
      <c r="L107" s="426"/>
      <c r="M107" s="423">
        <f>L106+M106/60</f>
        <v>0</v>
      </c>
      <c r="N107" s="425"/>
      <c r="O107" s="426"/>
      <c r="P107" s="423">
        <f>O106+P106/60</f>
        <v>0</v>
      </c>
      <c r="Q107" s="425"/>
      <c r="R107" s="426"/>
      <c r="S107" s="423">
        <f>R106+S106/60</f>
        <v>0</v>
      </c>
      <c r="T107" s="355"/>
      <c r="U107" s="427"/>
      <c r="V107" s="1020"/>
      <c r="W107" s="428"/>
      <c r="X107" s="429">
        <v>58.149000000000001</v>
      </c>
      <c r="Y107" s="430">
        <v>1</v>
      </c>
      <c r="Z107" s="423">
        <f>J107</f>
        <v>0</v>
      </c>
      <c r="AA107" s="423">
        <f>X107*Y107*Z107</f>
        <v>0</v>
      </c>
      <c r="AB107" s="423">
        <f>($AB$4-M107-P107)</f>
        <v>744</v>
      </c>
      <c r="AC107" s="430">
        <f>X107*Y107</f>
        <v>58.149000000000001</v>
      </c>
      <c r="AD107" s="430">
        <f>AB107*AC107</f>
        <v>43262.856</v>
      </c>
      <c r="AE107" s="423">
        <f>AA107/(AD107)</f>
        <v>0</v>
      </c>
      <c r="AF107" s="431">
        <f>1-(1*AE107)</f>
        <v>1</v>
      </c>
    </row>
    <row r="108" spans="1:32" s="539" customFormat="1" ht="41.25" customHeight="1">
      <c r="A108" s="526"/>
      <c r="B108" s="527"/>
      <c r="C108" s="528"/>
      <c r="D108" s="529"/>
      <c r="E108" s="530"/>
      <c r="F108" s="531"/>
      <c r="G108" s="532"/>
      <c r="H108" s="533"/>
      <c r="I108" s="534"/>
      <c r="J108" s="534"/>
      <c r="K108" s="533"/>
      <c r="L108" s="534"/>
      <c r="M108" s="534"/>
      <c r="N108" s="533"/>
      <c r="O108" s="534"/>
      <c r="P108" s="534"/>
      <c r="Q108" s="533"/>
      <c r="R108" s="534"/>
      <c r="S108" s="534"/>
      <c r="T108" s="526"/>
      <c r="U108" s="535"/>
      <c r="V108" s="1025"/>
      <c r="W108" s="536"/>
      <c r="X108" s="537"/>
      <c r="Y108" s="538"/>
    </row>
    <row r="109" spans="1:32" s="610" customFormat="1" ht="30">
      <c r="A109" s="477">
        <v>27</v>
      </c>
      <c r="B109" s="619"/>
      <c r="C109" s="614" t="s">
        <v>340</v>
      </c>
      <c r="D109" s="612"/>
      <c r="E109" s="615"/>
      <c r="F109" s="612"/>
      <c r="G109" s="615"/>
      <c r="H109" s="616" t="str">
        <f>IF((RIGHT(T109,1)="T"),(F109+G109)-(D109+E109),"-")</f>
        <v>-</v>
      </c>
      <c r="I109" s="616"/>
      <c r="J109" s="616"/>
      <c r="K109" s="616" t="str">
        <f>IF((RIGHT(T109,1)="U"),(F109+G109)-(D109+E109),"-")</f>
        <v>-</v>
      </c>
      <c r="L109" s="616"/>
      <c r="M109" s="616"/>
      <c r="N109" s="616" t="str">
        <f>IF((RIGHT(T109,1)="C"),(F109+G109)-(D109+E109),"-")</f>
        <v>-</v>
      </c>
      <c r="O109" s="441"/>
      <c r="P109" s="441"/>
      <c r="Q109" s="616" t="str">
        <f>IF((RIGHT(T109,1)="D"),(F109+G109)-(D109+E109),"-")</f>
        <v>-</v>
      </c>
      <c r="R109" s="616"/>
      <c r="S109" s="616"/>
      <c r="T109" s="617"/>
      <c r="U109" s="618"/>
      <c r="V109" s="1024"/>
      <c r="W109" s="619"/>
      <c r="X109" s="609"/>
      <c r="Y109" s="609"/>
    </row>
    <row r="110" spans="1:32" ht="41.25" customHeight="1">
      <c r="A110" s="378"/>
      <c r="B110" s="379"/>
      <c r="C110" s="380" t="s">
        <v>325</v>
      </c>
      <c r="D110" s="381"/>
      <c r="E110" s="382"/>
      <c r="F110" s="383"/>
      <c r="G110" s="384"/>
      <c r="H110" s="385">
        <f t="shared" ref="H110:S110" si="19">SUM(H109:H109)</f>
        <v>0</v>
      </c>
      <c r="I110" s="481">
        <f t="shared" si="19"/>
        <v>0</v>
      </c>
      <c r="J110" s="481">
        <f t="shared" si="19"/>
        <v>0</v>
      </c>
      <c r="K110" s="385">
        <f t="shared" si="19"/>
        <v>0</v>
      </c>
      <c r="L110" s="481">
        <f t="shared" si="19"/>
        <v>0</v>
      </c>
      <c r="M110" s="481">
        <f t="shared" si="19"/>
        <v>0</v>
      </c>
      <c r="N110" s="385">
        <f t="shared" si="19"/>
        <v>0</v>
      </c>
      <c r="O110" s="481">
        <f t="shared" si="19"/>
        <v>0</v>
      </c>
      <c r="P110" s="481">
        <f t="shared" si="19"/>
        <v>0</v>
      </c>
      <c r="Q110" s="385">
        <f t="shared" si="19"/>
        <v>0</v>
      </c>
      <c r="R110" s="481">
        <f t="shared" si="19"/>
        <v>0</v>
      </c>
      <c r="S110" s="481">
        <f t="shared" si="19"/>
        <v>0</v>
      </c>
      <c r="T110" s="378"/>
      <c r="U110" s="386"/>
      <c r="V110" s="1019"/>
      <c r="W110" s="387"/>
      <c r="X110" s="388"/>
      <c r="Y110" s="389"/>
    </row>
    <row r="111" spans="1:32" s="353" customFormat="1" ht="41.25" customHeight="1">
      <c r="A111" s="355"/>
      <c r="B111" s="416"/>
      <c r="C111" s="410" t="s">
        <v>398</v>
      </c>
      <c r="D111" s="417"/>
      <c r="E111" s="418"/>
      <c r="F111" s="419"/>
      <c r="G111" s="420"/>
      <c r="H111" s="421"/>
      <c r="I111" s="422"/>
      <c r="J111" s="423">
        <f>I110+J110/60</f>
        <v>0</v>
      </c>
      <c r="K111" s="424"/>
      <c r="L111" s="426"/>
      <c r="M111" s="423">
        <f>L110+M110/60</f>
        <v>0</v>
      </c>
      <c r="N111" s="425"/>
      <c r="O111" s="426"/>
      <c r="P111" s="423">
        <f>O110+P110/60</f>
        <v>0</v>
      </c>
      <c r="Q111" s="425"/>
      <c r="R111" s="426"/>
      <c r="S111" s="423">
        <f>R110+S110/60</f>
        <v>0</v>
      </c>
      <c r="T111" s="355"/>
      <c r="U111" s="427"/>
      <c r="V111" s="1020"/>
      <c r="W111" s="428"/>
      <c r="X111" s="429">
        <v>58.149000000000001</v>
      </c>
      <c r="Y111" s="430">
        <v>1</v>
      </c>
      <c r="Z111" s="423">
        <f>J111</f>
        <v>0</v>
      </c>
      <c r="AA111" s="423">
        <f>X111*Y111*Z111</f>
        <v>0</v>
      </c>
      <c r="AB111" s="423">
        <f>($AB$4-M111-P111)</f>
        <v>744</v>
      </c>
      <c r="AC111" s="430">
        <f>X111*Y111</f>
        <v>58.149000000000001</v>
      </c>
      <c r="AD111" s="430">
        <f>AB111*AC111</f>
        <v>43262.856</v>
      </c>
      <c r="AE111" s="423">
        <f>AA111/(AD111)</f>
        <v>0</v>
      </c>
      <c r="AF111" s="431">
        <f>1-(1*AE111)</f>
        <v>1</v>
      </c>
    </row>
    <row r="112" spans="1:32" s="539" customFormat="1" ht="41.25" customHeight="1">
      <c r="A112" s="526"/>
      <c r="B112" s="527"/>
      <c r="C112" s="528"/>
      <c r="D112" s="529"/>
      <c r="E112" s="530"/>
      <c r="F112" s="531"/>
      <c r="G112" s="532"/>
      <c r="H112" s="533"/>
      <c r="I112" s="534"/>
      <c r="J112" s="534"/>
      <c r="K112" s="533"/>
      <c r="L112" s="534"/>
      <c r="M112" s="534"/>
      <c r="N112" s="533"/>
      <c r="O112" s="534"/>
      <c r="P112" s="534"/>
      <c r="Q112" s="533"/>
      <c r="R112" s="534"/>
      <c r="S112" s="534"/>
      <c r="T112" s="526"/>
      <c r="U112" s="535"/>
      <c r="V112" s="1025"/>
      <c r="W112" s="536"/>
      <c r="X112" s="537"/>
      <c r="Y112" s="538"/>
    </row>
    <row r="113" spans="1:32" s="353" customFormat="1" ht="60">
      <c r="A113" s="355">
        <v>28</v>
      </c>
      <c r="B113" s="552">
        <v>910008</v>
      </c>
      <c r="C113" s="830" t="s">
        <v>405</v>
      </c>
      <c r="D113" s="831">
        <v>41550</v>
      </c>
      <c r="E113" s="832" t="s">
        <v>544</v>
      </c>
      <c r="F113" s="831">
        <v>41550</v>
      </c>
      <c r="G113" s="832" t="s">
        <v>673</v>
      </c>
      <c r="H113" s="833" t="str">
        <f>IF((RIGHT(T113,1)="T"),(F113+G113)-(D113+E113),"-")</f>
        <v>-</v>
      </c>
      <c r="I113" s="833"/>
      <c r="J113" s="833"/>
      <c r="K113" s="833" t="str">
        <f>IF((RIGHT(T113,1)="U"),(F113+G113)-(D113+E113),"-")</f>
        <v>-</v>
      </c>
      <c r="L113" s="833"/>
      <c r="M113" s="833"/>
      <c r="N113" s="833" t="str">
        <f>IF((RIGHT(T113,1)="C"),(F113+G113)-(D113+E113),"-")</f>
        <v>-</v>
      </c>
      <c r="O113" s="833"/>
      <c r="P113" s="833"/>
      <c r="Q113" s="833">
        <f>IF((RIGHT(T113,1)="D"),(F113+G113)-(D113+E113),"-")</f>
        <v>0.14722222222189885</v>
      </c>
      <c r="R113" s="441">
        <f>HOUR(Q113)</f>
        <v>3</v>
      </c>
      <c r="S113" s="441">
        <f>MINUTE(Q113)</f>
        <v>32</v>
      </c>
      <c r="T113" s="834" t="s">
        <v>341</v>
      </c>
      <c r="U113" s="835" t="s">
        <v>674</v>
      </c>
      <c r="V113" s="1022" t="s">
        <v>675</v>
      </c>
      <c r="W113" s="552" t="s">
        <v>676</v>
      </c>
      <c r="X113" s="438"/>
    </row>
    <row r="114" spans="1:32" ht="41.25" customHeight="1">
      <c r="A114" s="378"/>
      <c r="B114" s="379"/>
      <c r="C114" s="380" t="s">
        <v>325</v>
      </c>
      <c r="D114" s="381"/>
      <c r="E114" s="382"/>
      <c r="F114" s="383"/>
      <c r="G114" s="384"/>
      <c r="H114" s="385">
        <f t="shared" ref="H114:S114" si="20">SUM(H113:H113)</f>
        <v>0</v>
      </c>
      <c r="I114" s="481">
        <f t="shared" si="20"/>
        <v>0</v>
      </c>
      <c r="J114" s="481">
        <f t="shared" si="20"/>
        <v>0</v>
      </c>
      <c r="K114" s="385">
        <f t="shared" si="20"/>
        <v>0</v>
      </c>
      <c r="L114" s="481">
        <f t="shared" si="20"/>
        <v>0</v>
      </c>
      <c r="M114" s="481">
        <f t="shared" si="20"/>
        <v>0</v>
      </c>
      <c r="N114" s="385">
        <f t="shared" si="20"/>
        <v>0</v>
      </c>
      <c r="O114" s="481">
        <f t="shared" si="20"/>
        <v>0</v>
      </c>
      <c r="P114" s="481">
        <f t="shared" si="20"/>
        <v>0</v>
      </c>
      <c r="Q114" s="385">
        <f t="shared" si="20"/>
        <v>0.14722222222189885</v>
      </c>
      <c r="R114" s="481">
        <f t="shared" si="20"/>
        <v>3</v>
      </c>
      <c r="S114" s="481">
        <f t="shared" si="20"/>
        <v>32</v>
      </c>
      <c r="T114" s="378"/>
      <c r="U114" s="386"/>
      <c r="V114" s="1019"/>
      <c r="W114" s="387"/>
      <c r="X114" s="388"/>
      <c r="Y114" s="389"/>
    </row>
    <row r="115" spans="1:32" s="353" customFormat="1" ht="41.25" customHeight="1">
      <c r="A115" s="355"/>
      <c r="B115" s="416"/>
      <c r="C115" s="410" t="s">
        <v>398</v>
      </c>
      <c r="D115" s="417"/>
      <c r="E115" s="418"/>
      <c r="F115" s="419"/>
      <c r="G115" s="420"/>
      <c r="H115" s="421"/>
      <c r="I115" s="422"/>
      <c r="J115" s="423">
        <f>I114+J114/60</f>
        <v>0</v>
      </c>
      <c r="K115" s="424"/>
      <c r="L115" s="426"/>
      <c r="M115" s="423">
        <f>L114+M114/60</f>
        <v>0</v>
      </c>
      <c r="N115" s="425"/>
      <c r="O115" s="426"/>
      <c r="P115" s="423">
        <f>O114+P114/60</f>
        <v>0</v>
      </c>
      <c r="Q115" s="425"/>
      <c r="R115" s="426"/>
      <c r="S115" s="423">
        <f>R114+S114/60</f>
        <v>3.5333333333333332</v>
      </c>
      <c r="T115" s="355"/>
      <c r="U115" s="427"/>
      <c r="V115" s="1020"/>
      <c r="W115" s="428"/>
      <c r="X115" s="429">
        <v>31.334</v>
      </c>
      <c r="Y115" s="430">
        <v>1</v>
      </c>
      <c r="Z115" s="423">
        <f>J115</f>
        <v>0</v>
      </c>
      <c r="AA115" s="423">
        <f>X115*Y115*Z115</f>
        <v>0</v>
      </c>
      <c r="AB115" s="423">
        <f>($AB$4-M115-P115)</f>
        <v>744</v>
      </c>
      <c r="AC115" s="430">
        <f>X115*Y115</f>
        <v>31.334</v>
      </c>
      <c r="AD115" s="430">
        <f>AB115*AC115</f>
        <v>23312.495999999999</v>
      </c>
      <c r="AE115" s="423">
        <f>AA115/(AD115)</f>
        <v>0</v>
      </c>
      <c r="AF115" s="431">
        <f>1-(1*AE115)</f>
        <v>1</v>
      </c>
    </row>
    <row r="116" spans="1:32" s="525" customFormat="1" ht="41.25" customHeight="1">
      <c r="A116" s="507"/>
      <c r="B116" s="508"/>
      <c r="C116" s="572"/>
      <c r="D116" s="510"/>
      <c r="E116" s="511"/>
      <c r="F116" s="512"/>
      <c r="G116" s="513"/>
      <c r="H116" s="514"/>
      <c r="I116" s="515"/>
      <c r="J116" s="515"/>
      <c r="K116" s="514"/>
      <c r="L116" s="515"/>
      <c r="M116" s="515"/>
      <c r="N116" s="514"/>
      <c r="O116" s="515"/>
      <c r="P116" s="515"/>
      <c r="Q116" s="514"/>
      <c r="R116" s="515"/>
      <c r="S116" s="515"/>
      <c r="T116" s="507"/>
      <c r="U116" s="520"/>
      <c r="V116" s="1023"/>
      <c r="W116" s="521"/>
      <c r="X116" s="573"/>
    </row>
    <row r="117" spans="1:32" s="607" customFormat="1" ht="60">
      <c r="A117" s="1050">
        <v>29</v>
      </c>
      <c r="B117" s="552">
        <v>910005</v>
      </c>
      <c r="C117" s="830" t="s">
        <v>677</v>
      </c>
      <c r="D117" s="831">
        <v>41549</v>
      </c>
      <c r="E117" s="832" t="s">
        <v>678</v>
      </c>
      <c r="F117" s="831">
        <v>41549</v>
      </c>
      <c r="G117" s="832" t="s">
        <v>679</v>
      </c>
      <c r="H117" s="833" t="str">
        <f>IF((RIGHT(T117,1)="T"),(F117+G117)-(D117+E117),"-")</f>
        <v>-</v>
      </c>
      <c r="I117" s="833"/>
      <c r="J117" s="833"/>
      <c r="K117" s="833" t="str">
        <f>IF((RIGHT(T117,1)="U"),(F117+G117)-(D117+E117),"-")</f>
        <v>-</v>
      </c>
      <c r="L117" s="833"/>
      <c r="M117" s="833"/>
      <c r="N117" s="833" t="str">
        <f>IF((RIGHT(T117,1)="C"),(F117+G117)-(D117+E117),"-")</f>
        <v>-</v>
      </c>
      <c r="O117" s="833"/>
      <c r="P117" s="833"/>
      <c r="Q117" s="833">
        <f>IF((RIGHT(T117,1)="D"),(F117+G117)-(D117+E117),"-")</f>
        <v>0.30416666666860692</v>
      </c>
      <c r="R117" s="441">
        <f>HOUR(Q117)</f>
        <v>7</v>
      </c>
      <c r="S117" s="441">
        <f>MINUTE(Q117)</f>
        <v>18</v>
      </c>
      <c r="T117" s="834" t="s">
        <v>341</v>
      </c>
      <c r="U117" s="835" t="s">
        <v>680</v>
      </c>
      <c r="V117" s="1022" t="s">
        <v>681</v>
      </c>
      <c r="W117" s="552" t="s">
        <v>682</v>
      </c>
      <c r="X117" s="603"/>
      <c r="Y117" s="604"/>
    </row>
    <row r="118" spans="1:32" s="607" customFormat="1" ht="60">
      <c r="A118" s="1050"/>
      <c r="B118" s="552">
        <v>910085</v>
      </c>
      <c r="C118" s="830" t="s">
        <v>677</v>
      </c>
      <c r="D118" s="831">
        <v>41568</v>
      </c>
      <c r="E118" s="832" t="s">
        <v>511</v>
      </c>
      <c r="F118" s="839">
        <v>41570</v>
      </c>
      <c r="G118" s="832" t="s">
        <v>683</v>
      </c>
      <c r="H118" s="833">
        <f>IF((RIGHT(T118,1)="T"),(F118+G118)-(D118+E118),"-")</f>
        <v>2.3125</v>
      </c>
      <c r="I118" s="441">
        <v>55</v>
      </c>
      <c r="J118" s="441">
        <f>MINUTE(H118)</f>
        <v>30</v>
      </c>
      <c r="K118" s="833" t="str">
        <f>IF((RIGHT(T118,1)="U"),(F118+G118)-(D118+E118),"-")</f>
        <v>-</v>
      </c>
      <c r="L118" s="833"/>
      <c r="M118" s="833"/>
      <c r="N118" s="833" t="str">
        <f>IF((RIGHT(T118,1)="C"),(F118+G118)-(D118+E118),"-")</f>
        <v>-</v>
      </c>
      <c r="O118" s="833"/>
      <c r="P118" s="833"/>
      <c r="Q118" s="833" t="str">
        <f>IF((RIGHT(T118,1)="D"),(F118+G118)-(D118+E118),"-")</f>
        <v>-</v>
      </c>
      <c r="R118" s="833"/>
      <c r="S118" s="833"/>
      <c r="T118" s="834" t="s">
        <v>323</v>
      </c>
      <c r="U118" s="835" t="s">
        <v>684</v>
      </c>
      <c r="V118" s="1022" t="s">
        <v>685</v>
      </c>
      <c r="W118" s="552" t="s">
        <v>686</v>
      </c>
      <c r="X118" s="604"/>
      <c r="Y118" s="604"/>
    </row>
    <row r="119" spans="1:32" ht="41.25" customHeight="1">
      <c r="A119" s="378"/>
      <c r="B119" s="379"/>
      <c r="C119" s="380" t="s">
        <v>325</v>
      </c>
      <c r="D119" s="381"/>
      <c r="E119" s="382"/>
      <c r="F119" s="383"/>
      <c r="G119" s="384"/>
      <c r="H119" s="385">
        <f t="shared" ref="H119:S119" si="21">SUM(H117:H118)</f>
        <v>2.3125</v>
      </c>
      <c r="I119" s="481">
        <f t="shared" si="21"/>
        <v>55</v>
      </c>
      <c r="J119" s="481">
        <f t="shared" si="21"/>
        <v>30</v>
      </c>
      <c r="K119" s="385">
        <f t="shared" si="21"/>
        <v>0</v>
      </c>
      <c r="L119" s="481">
        <f t="shared" si="21"/>
        <v>0</v>
      </c>
      <c r="M119" s="481">
        <f t="shared" si="21"/>
        <v>0</v>
      </c>
      <c r="N119" s="385">
        <f t="shared" si="21"/>
        <v>0</v>
      </c>
      <c r="O119" s="481">
        <f t="shared" si="21"/>
        <v>0</v>
      </c>
      <c r="P119" s="481">
        <f t="shared" si="21"/>
        <v>0</v>
      </c>
      <c r="Q119" s="385">
        <f t="shared" si="21"/>
        <v>0.30416666666860692</v>
      </c>
      <c r="R119" s="481">
        <f t="shared" si="21"/>
        <v>7</v>
      </c>
      <c r="S119" s="481">
        <f t="shared" si="21"/>
        <v>18</v>
      </c>
      <c r="T119" s="378"/>
      <c r="U119" s="386"/>
      <c r="V119" s="1019"/>
      <c r="W119" s="387"/>
      <c r="X119" s="388"/>
      <c r="Y119" s="389"/>
    </row>
    <row r="120" spans="1:32" s="353" customFormat="1" ht="41.25" customHeight="1">
      <c r="A120" s="355"/>
      <c r="B120" s="416"/>
      <c r="C120" s="410" t="s">
        <v>398</v>
      </c>
      <c r="D120" s="417"/>
      <c r="E120" s="418"/>
      <c r="F120" s="419"/>
      <c r="G120" s="420"/>
      <c r="H120" s="421"/>
      <c r="I120" s="422"/>
      <c r="J120" s="423">
        <f>I119+J119/60</f>
        <v>55.5</v>
      </c>
      <c r="K120" s="424"/>
      <c r="L120" s="426"/>
      <c r="M120" s="423">
        <f>L119+M119/60</f>
        <v>0</v>
      </c>
      <c r="N120" s="425"/>
      <c r="O120" s="426"/>
      <c r="P120" s="423">
        <f>O119+P119/60</f>
        <v>0</v>
      </c>
      <c r="Q120" s="425"/>
      <c r="R120" s="426"/>
      <c r="S120" s="423">
        <f>R119+S119/60</f>
        <v>7.3</v>
      </c>
      <c r="T120" s="355"/>
      <c r="U120" s="427"/>
      <c r="V120" s="1020"/>
      <c r="W120" s="428"/>
      <c r="X120" s="429">
        <v>31.334</v>
      </c>
      <c r="Y120" s="430">
        <v>1</v>
      </c>
      <c r="Z120" s="423">
        <f>J120</f>
        <v>55.5</v>
      </c>
      <c r="AA120" s="423">
        <f>X120*Y120*Z120</f>
        <v>1739.037</v>
      </c>
      <c r="AB120" s="423">
        <f>($AB$4-M120-P120)</f>
        <v>744</v>
      </c>
      <c r="AC120" s="430">
        <f>X120*Y120</f>
        <v>31.334</v>
      </c>
      <c r="AD120" s="430">
        <f>AB120*AC120</f>
        <v>23312.495999999999</v>
      </c>
      <c r="AE120" s="423">
        <f>AA120/(AD120)</f>
        <v>7.459677419354839E-2</v>
      </c>
      <c r="AF120" s="431">
        <f>1-(1*AE120)</f>
        <v>0.92540322580645162</v>
      </c>
    </row>
    <row r="121" spans="1:32" s="525" customFormat="1" ht="41.25" customHeight="1">
      <c r="A121" s="507"/>
      <c r="B121" s="508"/>
      <c r="C121" s="509"/>
      <c r="D121" s="510"/>
      <c r="E121" s="511"/>
      <c r="F121" s="512"/>
      <c r="G121" s="513"/>
      <c r="H121" s="514"/>
      <c r="I121" s="515"/>
      <c r="J121" s="516"/>
      <c r="K121" s="517"/>
      <c r="L121" s="518"/>
      <c r="M121" s="516"/>
      <c r="N121" s="519"/>
      <c r="O121" s="518"/>
      <c r="P121" s="516"/>
      <c r="Q121" s="519"/>
      <c r="R121" s="518"/>
      <c r="S121" s="516"/>
      <c r="T121" s="507"/>
      <c r="U121" s="520"/>
      <c r="V121" s="1023"/>
      <c r="W121" s="521"/>
      <c r="X121" s="522"/>
      <c r="Y121" s="522"/>
      <c r="Z121" s="523"/>
      <c r="AA121" s="523"/>
      <c r="AB121" s="523"/>
      <c r="AC121" s="522"/>
      <c r="AD121" s="522"/>
      <c r="AE121" s="523"/>
      <c r="AF121" s="524"/>
    </row>
    <row r="122" spans="1:32" s="610" customFormat="1" ht="60">
      <c r="A122" s="1050">
        <v>30</v>
      </c>
      <c r="B122" s="569">
        <v>910013</v>
      </c>
      <c r="C122" s="830" t="s">
        <v>342</v>
      </c>
      <c r="D122" s="831">
        <v>41550</v>
      </c>
      <c r="E122" s="832" t="s">
        <v>687</v>
      </c>
      <c r="F122" s="831">
        <v>41561</v>
      </c>
      <c r="G122" s="832" t="s">
        <v>688</v>
      </c>
      <c r="H122" s="833" t="str">
        <f>IF((RIGHT(T122,1)="T"),(F122+G122)-(D122+E122),"-")</f>
        <v>-</v>
      </c>
      <c r="I122" s="833"/>
      <c r="J122" s="833"/>
      <c r="K122" s="833" t="str">
        <f>IF((RIGHT(T122,1)="U"),(F122+G122)-(D122+E122),"-")</f>
        <v>-</v>
      </c>
      <c r="L122" s="833"/>
      <c r="M122" s="833"/>
      <c r="N122" s="833" t="str">
        <f>IF((RIGHT(T122,1)="C"),(F122+G122)-(D122+E122),"-")</f>
        <v>-</v>
      </c>
      <c r="O122" s="833"/>
      <c r="P122" s="833"/>
      <c r="Q122" s="833">
        <f>IF((RIGHT(T122,1)="D"),(F122+G122)-(D122+E122),"-")</f>
        <v>10.93888888888614</v>
      </c>
      <c r="R122" s="441">
        <v>262</v>
      </c>
      <c r="S122" s="441">
        <f>MINUTE(Q122)</f>
        <v>32</v>
      </c>
      <c r="T122" s="834" t="s">
        <v>343</v>
      </c>
      <c r="U122" s="835" t="s">
        <v>689</v>
      </c>
      <c r="V122" s="1022"/>
      <c r="W122" s="619" t="s">
        <v>507</v>
      </c>
      <c r="X122" s="609"/>
      <c r="Y122" s="609"/>
    </row>
    <row r="123" spans="1:32" s="610" customFormat="1" ht="60">
      <c r="A123" s="1050"/>
      <c r="B123" s="552">
        <v>910071</v>
      </c>
      <c r="C123" s="830" t="s">
        <v>342</v>
      </c>
      <c r="D123" s="831">
        <v>41564</v>
      </c>
      <c r="E123" s="832" t="s">
        <v>690</v>
      </c>
      <c r="F123" s="840"/>
      <c r="G123" s="841"/>
      <c r="H123" s="833" t="s">
        <v>335</v>
      </c>
      <c r="I123" s="833"/>
      <c r="J123" s="833"/>
      <c r="K123" s="833" t="s">
        <v>335</v>
      </c>
      <c r="L123" s="833"/>
      <c r="M123" s="833"/>
      <c r="N123" s="833" t="s">
        <v>335</v>
      </c>
      <c r="O123" s="833"/>
      <c r="P123" s="833"/>
      <c r="Q123" s="833">
        <v>14.93125</v>
      </c>
      <c r="R123" s="441">
        <v>358</v>
      </c>
      <c r="S123" s="441">
        <f>MINUTE(Q123)</f>
        <v>21</v>
      </c>
      <c r="T123" s="834" t="s">
        <v>343</v>
      </c>
      <c r="U123" s="835" t="s">
        <v>691</v>
      </c>
      <c r="V123" s="1022" t="s">
        <v>692</v>
      </c>
      <c r="W123" s="619"/>
      <c r="X123" s="609"/>
      <c r="Y123" s="609"/>
    </row>
    <row r="124" spans="1:32" ht="41.25" customHeight="1">
      <c r="A124" s="378"/>
      <c r="B124" s="379"/>
      <c r="C124" s="380" t="s">
        <v>325</v>
      </c>
      <c r="D124" s="381"/>
      <c r="E124" s="382"/>
      <c r="F124" s="383"/>
      <c r="G124" s="384"/>
      <c r="H124" s="385">
        <f t="shared" ref="H124:S124" si="22">SUM(H122:H123)</f>
        <v>0</v>
      </c>
      <c r="I124" s="481">
        <f t="shared" si="22"/>
        <v>0</v>
      </c>
      <c r="J124" s="481">
        <f t="shared" si="22"/>
        <v>0</v>
      </c>
      <c r="K124" s="385">
        <f t="shared" si="22"/>
        <v>0</v>
      </c>
      <c r="L124" s="481">
        <f t="shared" si="22"/>
        <v>0</v>
      </c>
      <c r="M124" s="481">
        <f t="shared" si="22"/>
        <v>0</v>
      </c>
      <c r="N124" s="385">
        <f t="shared" si="22"/>
        <v>0</v>
      </c>
      <c r="O124" s="481">
        <f t="shared" si="22"/>
        <v>0</v>
      </c>
      <c r="P124" s="481">
        <f t="shared" si="22"/>
        <v>0</v>
      </c>
      <c r="Q124" s="385">
        <f t="shared" si="22"/>
        <v>25.870138888886139</v>
      </c>
      <c r="R124" s="481">
        <f t="shared" si="22"/>
        <v>620</v>
      </c>
      <c r="S124" s="481">
        <f t="shared" si="22"/>
        <v>53</v>
      </c>
      <c r="T124" s="378"/>
      <c r="U124" s="386"/>
      <c r="V124" s="1019"/>
      <c r="W124" s="387"/>
      <c r="X124" s="388"/>
      <c r="Y124" s="389"/>
    </row>
    <row r="125" spans="1:32" s="353" customFormat="1" ht="41.25" customHeight="1">
      <c r="A125" s="355"/>
      <c r="B125" s="416"/>
      <c r="C125" s="410" t="s">
        <v>398</v>
      </c>
      <c r="D125" s="417"/>
      <c r="E125" s="418"/>
      <c r="F125" s="419"/>
      <c r="G125" s="420"/>
      <c r="H125" s="421"/>
      <c r="I125" s="422"/>
      <c r="J125" s="423">
        <f>I124+J124/60</f>
        <v>0</v>
      </c>
      <c r="K125" s="424"/>
      <c r="L125" s="426"/>
      <c r="M125" s="423">
        <f>L124+M124/60</f>
        <v>0</v>
      </c>
      <c r="N125" s="425"/>
      <c r="O125" s="426"/>
      <c r="P125" s="423">
        <f>O124+P124/60</f>
        <v>0</v>
      </c>
      <c r="Q125" s="425"/>
      <c r="R125" s="426"/>
      <c r="S125" s="423">
        <f>R124+S124/60</f>
        <v>620.88333333333333</v>
      </c>
      <c r="T125" s="355"/>
      <c r="U125" s="427"/>
      <c r="V125" s="1020"/>
      <c r="W125" s="428"/>
      <c r="X125" s="429">
        <v>37</v>
      </c>
      <c r="Y125" s="430">
        <v>1</v>
      </c>
      <c r="Z125" s="423">
        <f>J125</f>
        <v>0</v>
      </c>
      <c r="AA125" s="423">
        <f>X125*Y125*Z125</f>
        <v>0</v>
      </c>
      <c r="AB125" s="423">
        <f>($AB$4-M125-P125)</f>
        <v>744</v>
      </c>
      <c r="AC125" s="430">
        <f>X125*Y125</f>
        <v>37</v>
      </c>
      <c r="AD125" s="430">
        <f>AB125*AC125</f>
        <v>27528</v>
      </c>
      <c r="AE125" s="423">
        <f>AA125/(AD125)</f>
        <v>0</v>
      </c>
      <c r="AF125" s="431">
        <f>1-(1*AE125)</f>
        <v>1</v>
      </c>
    </row>
    <row r="126" spans="1:32" s="525" customFormat="1" ht="41.25" customHeight="1">
      <c r="A126" s="507"/>
      <c r="B126" s="508"/>
      <c r="C126" s="509"/>
      <c r="D126" s="510"/>
      <c r="E126" s="511"/>
      <c r="F126" s="512"/>
      <c r="G126" s="513"/>
      <c r="H126" s="514"/>
      <c r="I126" s="515"/>
      <c r="J126" s="561"/>
      <c r="K126" s="517"/>
      <c r="L126" s="518"/>
      <c r="M126" s="561"/>
      <c r="N126" s="519"/>
      <c r="O126" s="518"/>
      <c r="P126" s="561"/>
      <c r="Q126" s="519"/>
      <c r="R126" s="518"/>
      <c r="S126" s="561"/>
      <c r="T126" s="507"/>
      <c r="U126" s="520"/>
      <c r="V126" s="1023"/>
      <c r="W126" s="521"/>
      <c r="X126" s="522"/>
      <c r="Y126" s="522"/>
      <c r="Z126" s="523"/>
      <c r="AA126" s="523"/>
      <c r="AB126" s="523"/>
      <c r="AC126" s="522"/>
      <c r="AD126" s="522"/>
      <c r="AE126" s="523"/>
      <c r="AF126" s="524"/>
    </row>
    <row r="127" spans="1:32" s="610" customFormat="1" ht="30">
      <c r="A127" s="477">
        <v>31</v>
      </c>
      <c r="B127" s="619"/>
      <c r="C127" s="614" t="s">
        <v>345</v>
      </c>
      <c r="D127" s="612"/>
      <c r="E127" s="615"/>
      <c r="F127" s="612"/>
      <c r="G127" s="615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441"/>
      <c r="S127" s="441"/>
      <c r="T127" s="617"/>
      <c r="U127" s="618"/>
      <c r="V127" s="1024"/>
      <c r="W127" s="619"/>
      <c r="X127" s="609"/>
      <c r="Y127" s="609"/>
    </row>
    <row r="128" spans="1:32" ht="41.25" customHeight="1">
      <c r="A128" s="378"/>
      <c r="B128" s="379"/>
      <c r="C128" s="380" t="s">
        <v>325</v>
      </c>
      <c r="D128" s="381"/>
      <c r="E128" s="382"/>
      <c r="F128" s="383"/>
      <c r="G128" s="384"/>
      <c r="H128" s="385">
        <f t="shared" ref="H128:S128" si="23">SUM(H127:H127)</f>
        <v>0</v>
      </c>
      <c r="I128" s="481">
        <f t="shared" si="23"/>
        <v>0</v>
      </c>
      <c r="J128" s="481">
        <f t="shared" si="23"/>
        <v>0</v>
      </c>
      <c r="K128" s="385">
        <f t="shared" si="23"/>
        <v>0</v>
      </c>
      <c r="L128" s="481">
        <f t="shared" si="23"/>
        <v>0</v>
      </c>
      <c r="M128" s="481">
        <f t="shared" si="23"/>
        <v>0</v>
      </c>
      <c r="N128" s="385">
        <f t="shared" si="23"/>
        <v>0</v>
      </c>
      <c r="O128" s="481">
        <f t="shared" si="23"/>
        <v>0</v>
      </c>
      <c r="P128" s="481">
        <f t="shared" si="23"/>
        <v>0</v>
      </c>
      <c r="Q128" s="385">
        <f t="shared" si="23"/>
        <v>0</v>
      </c>
      <c r="R128" s="481">
        <f t="shared" si="23"/>
        <v>0</v>
      </c>
      <c r="S128" s="481">
        <f t="shared" si="23"/>
        <v>0</v>
      </c>
      <c r="T128" s="378"/>
      <c r="U128" s="386"/>
      <c r="V128" s="1019"/>
      <c r="W128" s="387"/>
      <c r="X128" s="388"/>
      <c r="Y128" s="389"/>
    </row>
    <row r="129" spans="1:32" s="353" customFormat="1" ht="41.25" customHeight="1">
      <c r="A129" s="355"/>
      <c r="B129" s="416"/>
      <c r="C129" s="410" t="s">
        <v>398</v>
      </c>
      <c r="D129" s="417"/>
      <c r="E129" s="418"/>
      <c r="F129" s="419"/>
      <c r="G129" s="420"/>
      <c r="H129" s="421"/>
      <c r="I129" s="422"/>
      <c r="J129" s="423">
        <f>I128+J128/60</f>
        <v>0</v>
      </c>
      <c r="K129" s="424"/>
      <c r="L129" s="426"/>
      <c r="M129" s="423">
        <f>L128+M128/60</f>
        <v>0</v>
      </c>
      <c r="N129" s="425"/>
      <c r="O129" s="426"/>
      <c r="P129" s="423">
        <f>O128+P128/60</f>
        <v>0</v>
      </c>
      <c r="Q129" s="425"/>
      <c r="R129" s="426"/>
      <c r="S129" s="423">
        <f>R128+S128/60</f>
        <v>0</v>
      </c>
      <c r="T129" s="355"/>
      <c r="U129" s="427"/>
      <c r="V129" s="1020"/>
      <c r="W129" s="428"/>
      <c r="X129" s="429">
        <v>37</v>
      </c>
      <c r="Y129" s="430">
        <v>1</v>
      </c>
      <c r="Z129" s="423">
        <f>J129</f>
        <v>0</v>
      </c>
      <c r="AA129" s="423">
        <f>X129*Y129*Z129</f>
        <v>0</v>
      </c>
      <c r="AB129" s="423">
        <f>($AB$4-M129-P129)</f>
        <v>744</v>
      </c>
      <c r="AC129" s="430">
        <f>X129*Y129</f>
        <v>37</v>
      </c>
      <c r="AD129" s="430">
        <f>AB129*AC129</f>
        <v>27528</v>
      </c>
      <c r="AE129" s="423">
        <f>AA129/(AD129)</f>
        <v>0</v>
      </c>
      <c r="AF129" s="431">
        <f>1-(1*AE129)</f>
        <v>1</v>
      </c>
    </row>
    <row r="130" spans="1:32" s="539" customFormat="1" ht="41.25" customHeight="1">
      <c r="A130" s="526"/>
      <c r="B130" s="527"/>
      <c r="C130" s="528"/>
      <c r="D130" s="529"/>
      <c r="E130" s="530"/>
      <c r="F130" s="531"/>
      <c r="G130" s="532"/>
      <c r="H130" s="533"/>
      <c r="I130" s="534"/>
      <c r="J130" s="534"/>
      <c r="K130" s="533"/>
      <c r="L130" s="534"/>
      <c r="M130" s="534"/>
      <c r="N130" s="533"/>
      <c r="O130" s="534"/>
      <c r="P130" s="534"/>
      <c r="Q130" s="533"/>
      <c r="R130" s="534"/>
      <c r="S130" s="534"/>
      <c r="T130" s="526"/>
      <c r="U130" s="535"/>
      <c r="V130" s="1025"/>
      <c r="W130" s="536"/>
      <c r="X130" s="537"/>
      <c r="Y130" s="538"/>
    </row>
    <row r="131" spans="1:32" s="610" customFormat="1" ht="30">
      <c r="A131" s="477">
        <v>32</v>
      </c>
      <c r="B131" s="552">
        <v>910111</v>
      </c>
      <c r="C131" s="830" t="s">
        <v>406</v>
      </c>
      <c r="D131" s="831">
        <v>41576</v>
      </c>
      <c r="E131" s="832" t="s">
        <v>693</v>
      </c>
      <c r="F131" s="831">
        <v>41576</v>
      </c>
      <c r="G131" s="832" t="s">
        <v>694</v>
      </c>
      <c r="H131" s="833" t="str">
        <f>IF((RIGHT(T131,1)="T"),(F131+G131)-(D131+E131),"-")</f>
        <v>-</v>
      </c>
      <c r="I131" s="833"/>
      <c r="J131" s="833"/>
      <c r="K131" s="833" t="str">
        <f>IF((RIGHT(T131,1)="U"),(F131+G131)-(D131+E131),"-")</f>
        <v>-</v>
      </c>
      <c r="L131" s="833"/>
      <c r="M131" s="833"/>
      <c r="N131" s="833" t="str">
        <f>IF((RIGHT(T131,1)="C"),(F131+G131)-(D131+E131),"-")</f>
        <v>-</v>
      </c>
      <c r="O131" s="833"/>
      <c r="P131" s="833"/>
      <c r="Q131" s="833">
        <f>IF((RIGHT(T131,1)="D"),(F131+G131)-(D131+E131),"-")</f>
        <v>0.54791666666278616</v>
      </c>
      <c r="R131" s="441">
        <f>HOUR(Q131)</f>
        <v>13</v>
      </c>
      <c r="S131" s="441">
        <f>MINUTE(Q131)</f>
        <v>9</v>
      </c>
      <c r="T131" s="834" t="s">
        <v>341</v>
      </c>
      <c r="U131" s="835" t="s">
        <v>695</v>
      </c>
      <c r="V131" s="1022" t="s">
        <v>696</v>
      </c>
      <c r="W131" s="552" t="s">
        <v>697</v>
      </c>
      <c r="X131" s="609"/>
      <c r="Y131" s="609"/>
    </row>
    <row r="132" spans="1:32" ht="41.25" customHeight="1">
      <c r="A132" s="378"/>
      <c r="B132" s="379"/>
      <c r="C132" s="380" t="s">
        <v>325</v>
      </c>
      <c r="D132" s="381"/>
      <c r="E132" s="382"/>
      <c r="F132" s="383"/>
      <c r="G132" s="384"/>
      <c r="H132" s="385">
        <f t="shared" ref="H132:S132" si="24">SUM(H131:H131)</f>
        <v>0</v>
      </c>
      <c r="I132" s="481">
        <f t="shared" si="24"/>
        <v>0</v>
      </c>
      <c r="J132" s="481">
        <f t="shared" si="24"/>
        <v>0</v>
      </c>
      <c r="K132" s="385">
        <f t="shared" si="24"/>
        <v>0</v>
      </c>
      <c r="L132" s="481">
        <f t="shared" si="24"/>
        <v>0</v>
      </c>
      <c r="M132" s="481">
        <f t="shared" si="24"/>
        <v>0</v>
      </c>
      <c r="N132" s="385">
        <f t="shared" si="24"/>
        <v>0</v>
      </c>
      <c r="O132" s="481">
        <f t="shared" si="24"/>
        <v>0</v>
      </c>
      <c r="P132" s="481">
        <f t="shared" si="24"/>
        <v>0</v>
      </c>
      <c r="Q132" s="385">
        <f t="shared" si="24"/>
        <v>0.54791666666278616</v>
      </c>
      <c r="R132" s="481">
        <f t="shared" si="24"/>
        <v>13</v>
      </c>
      <c r="S132" s="481">
        <f t="shared" si="24"/>
        <v>9</v>
      </c>
      <c r="T132" s="378"/>
      <c r="U132" s="386"/>
      <c r="V132" s="1019"/>
      <c r="W132" s="387"/>
      <c r="X132" s="388"/>
      <c r="Y132" s="389"/>
    </row>
    <row r="133" spans="1:32" s="353" customFormat="1" ht="41.25" customHeight="1">
      <c r="A133" s="355"/>
      <c r="B133" s="416"/>
      <c r="C133" s="410" t="s">
        <v>398</v>
      </c>
      <c r="D133" s="417"/>
      <c r="E133" s="418"/>
      <c r="F133" s="419"/>
      <c r="G133" s="420"/>
      <c r="H133" s="421"/>
      <c r="I133" s="422"/>
      <c r="J133" s="423">
        <f>I132+J132/60</f>
        <v>0</v>
      </c>
      <c r="K133" s="424"/>
      <c r="L133" s="426"/>
      <c r="M133" s="423">
        <f>L132+M132/60</f>
        <v>0</v>
      </c>
      <c r="N133" s="425"/>
      <c r="O133" s="426"/>
      <c r="P133" s="423">
        <f>O132+P132/60</f>
        <v>0</v>
      </c>
      <c r="Q133" s="425"/>
      <c r="R133" s="426"/>
      <c r="S133" s="423">
        <f>R132+S132/60</f>
        <v>13.15</v>
      </c>
      <c r="T133" s="355"/>
      <c r="U133" s="427"/>
      <c r="V133" s="1020"/>
      <c r="W133" s="428"/>
      <c r="X133" s="429">
        <v>81</v>
      </c>
      <c r="Y133" s="430">
        <v>1</v>
      </c>
      <c r="Z133" s="423">
        <f>J133</f>
        <v>0</v>
      </c>
      <c r="AA133" s="423">
        <f>X133*Y133*Z133</f>
        <v>0</v>
      </c>
      <c r="AB133" s="423">
        <f>($AB$4-M133-P133)</f>
        <v>744</v>
      </c>
      <c r="AC133" s="430">
        <f>X133*Y133</f>
        <v>81</v>
      </c>
      <c r="AD133" s="430">
        <f>AB133*AC133</f>
        <v>60264</v>
      </c>
      <c r="AE133" s="423">
        <f>AA133/(AD133)</f>
        <v>0</v>
      </c>
      <c r="AF133" s="431">
        <f>1-(1*AE133)</f>
        <v>1</v>
      </c>
    </row>
    <row r="134" spans="1:32" s="525" customFormat="1" ht="41.25" customHeight="1">
      <c r="A134" s="507"/>
      <c r="B134" s="508"/>
      <c r="C134" s="509"/>
      <c r="D134" s="510"/>
      <c r="E134" s="511"/>
      <c r="F134" s="512"/>
      <c r="G134" s="513"/>
      <c r="H134" s="514"/>
      <c r="I134" s="515"/>
      <c r="J134" s="516"/>
      <c r="K134" s="517"/>
      <c r="L134" s="518"/>
      <c r="M134" s="516"/>
      <c r="N134" s="519"/>
      <c r="O134" s="518"/>
      <c r="P134" s="516"/>
      <c r="Q134" s="519"/>
      <c r="R134" s="518"/>
      <c r="S134" s="516"/>
      <c r="T134" s="507"/>
      <c r="U134" s="520"/>
      <c r="V134" s="1023"/>
      <c r="W134" s="521"/>
      <c r="X134" s="522"/>
      <c r="Y134" s="522"/>
      <c r="Z134" s="523"/>
      <c r="AA134" s="523"/>
      <c r="AB134" s="523"/>
      <c r="AC134" s="522"/>
      <c r="AD134" s="522"/>
      <c r="AE134" s="523"/>
      <c r="AF134" s="524"/>
    </row>
    <row r="135" spans="1:32" s="610" customFormat="1" ht="30">
      <c r="A135" s="477">
        <v>33</v>
      </c>
      <c r="B135" s="552">
        <v>910112</v>
      </c>
      <c r="C135" s="830" t="s">
        <v>346</v>
      </c>
      <c r="D135" s="831">
        <v>41576</v>
      </c>
      <c r="E135" s="832" t="s">
        <v>356</v>
      </c>
      <c r="F135" s="831">
        <v>41576</v>
      </c>
      <c r="G135" s="832" t="s">
        <v>698</v>
      </c>
      <c r="H135" s="833" t="str">
        <f>IF((RIGHT(T135,1)="T"),(F135+G135)-(D135+E135),"-")</f>
        <v>-</v>
      </c>
      <c r="I135" s="833"/>
      <c r="J135" s="833"/>
      <c r="K135" s="833" t="str">
        <f>IF((RIGHT(T135,1)="U"),(F135+G135)-(D135+E135),"-")</f>
        <v>-</v>
      </c>
      <c r="L135" s="833"/>
      <c r="M135" s="833"/>
      <c r="N135" s="833" t="str">
        <f>IF((RIGHT(T135,1)="C"),(F135+G135)-(D135+E135),"-")</f>
        <v>-</v>
      </c>
      <c r="O135" s="833"/>
      <c r="P135" s="833"/>
      <c r="Q135" s="833">
        <f>IF((RIGHT(T135,1)="D"),(F135+G135)-(D135+E135),"-")</f>
        <v>0.44027777777955635</v>
      </c>
      <c r="R135" s="441">
        <f>HOUR(Q135)</f>
        <v>10</v>
      </c>
      <c r="S135" s="441">
        <f>MINUTE(Q135)</f>
        <v>34</v>
      </c>
      <c r="T135" s="834" t="s">
        <v>341</v>
      </c>
      <c r="U135" s="835" t="s">
        <v>695</v>
      </c>
      <c r="V135" s="1022" t="s">
        <v>696</v>
      </c>
      <c r="W135" s="552" t="s">
        <v>699</v>
      </c>
      <c r="X135" s="609"/>
      <c r="Y135" s="609"/>
    </row>
    <row r="136" spans="1:32" ht="41.25" customHeight="1">
      <c r="A136" s="378"/>
      <c r="B136" s="379"/>
      <c r="C136" s="380" t="s">
        <v>325</v>
      </c>
      <c r="D136" s="381"/>
      <c r="E136" s="382"/>
      <c r="F136" s="383"/>
      <c r="G136" s="384"/>
      <c r="H136" s="385">
        <f t="shared" ref="H136:S136" si="25">SUM(H135:H135)</f>
        <v>0</v>
      </c>
      <c r="I136" s="481">
        <f t="shared" si="25"/>
        <v>0</v>
      </c>
      <c r="J136" s="481">
        <f t="shared" si="25"/>
        <v>0</v>
      </c>
      <c r="K136" s="385">
        <f t="shared" si="25"/>
        <v>0</v>
      </c>
      <c r="L136" s="481">
        <f t="shared" si="25"/>
        <v>0</v>
      </c>
      <c r="M136" s="481">
        <f t="shared" si="25"/>
        <v>0</v>
      </c>
      <c r="N136" s="385">
        <f t="shared" si="25"/>
        <v>0</v>
      </c>
      <c r="O136" s="481">
        <f t="shared" si="25"/>
        <v>0</v>
      </c>
      <c r="P136" s="481">
        <f t="shared" si="25"/>
        <v>0</v>
      </c>
      <c r="Q136" s="385">
        <f t="shared" si="25"/>
        <v>0.44027777777955635</v>
      </c>
      <c r="R136" s="481">
        <f t="shared" si="25"/>
        <v>10</v>
      </c>
      <c r="S136" s="481">
        <f t="shared" si="25"/>
        <v>34</v>
      </c>
      <c r="T136" s="378"/>
      <c r="U136" s="386"/>
      <c r="V136" s="1019"/>
      <c r="W136" s="387"/>
      <c r="X136" s="388"/>
      <c r="Y136" s="389"/>
    </row>
    <row r="137" spans="1:32" s="353" customFormat="1" ht="41.25" customHeight="1">
      <c r="A137" s="355"/>
      <c r="B137" s="416"/>
      <c r="C137" s="410" t="s">
        <v>398</v>
      </c>
      <c r="D137" s="417"/>
      <c r="E137" s="418"/>
      <c r="F137" s="419"/>
      <c r="G137" s="420"/>
      <c r="H137" s="421"/>
      <c r="I137" s="422"/>
      <c r="J137" s="423">
        <f>I136+J136/60</f>
        <v>0</v>
      </c>
      <c r="K137" s="424"/>
      <c r="L137" s="426"/>
      <c r="M137" s="423">
        <f>L136+M136/60</f>
        <v>0</v>
      </c>
      <c r="N137" s="425"/>
      <c r="O137" s="426"/>
      <c r="P137" s="423">
        <f>O136+P136/60</f>
        <v>0</v>
      </c>
      <c r="Q137" s="425"/>
      <c r="R137" s="426"/>
      <c r="S137" s="423">
        <f>R136+S136/60</f>
        <v>10.566666666666666</v>
      </c>
      <c r="T137" s="355"/>
      <c r="U137" s="427"/>
      <c r="V137" s="1020"/>
      <c r="W137" s="428"/>
      <c r="X137" s="429">
        <v>81</v>
      </c>
      <c r="Y137" s="430">
        <v>1</v>
      </c>
      <c r="Z137" s="423">
        <f>J137</f>
        <v>0</v>
      </c>
      <c r="AA137" s="423">
        <f>X137*Y137*Z137</f>
        <v>0</v>
      </c>
      <c r="AB137" s="423">
        <f>($AB$4-M137-P137)</f>
        <v>744</v>
      </c>
      <c r="AC137" s="430">
        <f>X137*Y137</f>
        <v>81</v>
      </c>
      <c r="AD137" s="430">
        <f>AB137*AC137</f>
        <v>60264</v>
      </c>
      <c r="AE137" s="423">
        <f>AA137/(AD137)</f>
        <v>0</v>
      </c>
      <c r="AF137" s="431">
        <f>1-(1*AE137)</f>
        <v>1</v>
      </c>
    </row>
    <row r="138" spans="1:32" s="525" customFormat="1" ht="41.25" customHeight="1">
      <c r="A138" s="507"/>
      <c r="B138" s="508"/>
      <c r="C138" s="509"/>
      <c r="D138" s="510"/>
      <c r="E138" s="511"/>
      <c r="F138" s="512"/>
      <c r="G138" s="513"/>
      <c r="H138" s="514"/>
      <c r="I138" s="515"/>
      <c r="J138" s="561"/>
      <c r="K138" s="517"/>
      <c r="L138" s="518"/>
      <c r="M138" s="561"/>
      <c r="N138" s="519"/>
      <c r="O138" s="518"/>
      <c r="P138" s="561"/>
      <c r="Q138" s="519"/>
      <c r="R138" s="518"/>
      <c r="S138" s="561"/>
      <c r="T138" s="507"/>
      <c r="U138" s="520"/>
      <c r="V138" s="1023"/>
      <c r="W138" s="521"/>
      <c r="X138" s="522"/>
      <c r="Y138" s="522"/>
      <c r="Z138" s="523"/>
      <c r="AA138" s="523"/>
      <c r="AB138" s="523"/>
      <c r="AC138" s="522"/>
      <c r="AD138" s="522"/>
      <c r="AE138" s="523"/>
      <c r="AF138" s="524"/>
    </row>
    <row r="139" spans="1:32" s="353" customFormat="1" ht="180">
      <c r="A139" s="409">
        <v>34</v>
      </c>
      <c r="B139" s="552">
        <v>910010</v>
      </c>
      <c r="C139" s="830" t="s">
        <v>407</v>
      </c>
      <c r="D139" s="831">
        <v>41550</v>
      </c>
      <c r="E139" s="832" t="s">
        <v>700</v>
      </c>
      <c r="F139" s="838">
        <v>41551</v>
      </c>
      <c r="G139" s="832" t="s">
        <v>701</v>
      </c>
      <c r="H139" s="833">
        <v>0.35833333333333334</v>
      </c>
      <c r="I139" s="441">
        <f>HOUR(H139)</f>
        <v>8</v>
      </c>
      <c r="J139" s="441">
        <f>MINUTE(H139)</f>
        <v>36</v>
      </c>
      <c r="K139" s="833">
        <v>0.58333333333333337</v>
      </c>
      <c r="L139" s="441">
        <f>HOUR(K139)</f>
        <v>14</v>
      </c>
      <c r="M139" s="441">
        <f>MINUTE(K139)</f>
        <v>0</v>
      </c>
      <c r="N139" s="833" t="str">
        <f>IF((RIGHT(T139,1)="C"),(F139+G139)-(D139+E139),"-")</f>
        <v>-</v>
      </c>
      <c r="O139" s="833"/>
      <c r="P139" s="833"/>
      <c r="Q139" s="833" t="str">
        <f>IF((RIGHT(T139,1)="D"),(F139+G139)-(D139+E139),"-")</f>
        <v>-</v>
      </c>
      <c r="R139" s="833"/>
      <c r="S139" s="833"/>
      <c r="T139" s="834" t="s">
        <v>319</v>
      </c>
      <c r="U139" s="835" t="s">
        <v>702</v>
      </c>
      <c r="V139" s="1022"/>
      <c r="W139" s="552" t="s">
        <v>703</v>
      </c>
    </row>
    <row r="140" spans="1:32" ht="41.25" customHeight="1">
      <c r="A140" s="378"/>
      <c r="B140" s="379"/>
      <c r="C140" s="380" t="s">
        <v>325</v>
      </c>
      <c r="D140" s="381"/>
      <c r="E140" s="382"/>
      <c r="F140" s="383"/>
      <c r="G140" s="384"/>
      <c r="H140" s="385">
        <f t="shared" ref="H140:S140" si="26">SUM(H139:H139)</f>
        <v>0.35833333333333334</v>
      </c>
      <c r="I140" s="481">
        <f t="shared" si="26"/>
        <v>8</v>
      </c>
      <c r="J140" s="481">
        <f t="shared" si="26"/>
        <v>36</v>
      </c>
      <c r="K140" s="385">
        <f t="shared" si="26"/>
        <v>0.58333333333333337</v>
      </c>
      <c r="L140" s="481">
        <f t="shared" si="26"/>
        <v>14</v>
      </c>
      <c r="M140" s="481">
        <f t="shared" si="26"/>
        <v>0</v>
      </c>
      <c r="N140" s="385">
        <f t="shared" si="26"/>
        <v>0</v>
      </c>
      <c r="O140" s="481">
        <f t="shared" si="26"/>
        <v>0</v>
      </c>
      <c r="P140" s="481">
        <f t="shared" si="26"/>
        <v>0</v>
      </c>
      <c r="Q140" s="385">
        <f t="shared" si="26"/>
        <v>0</v>
      </c>
      <c r="R140" s="481">
        <f t="shared" si="26"/>
        <v>0</v>
      </c>
      <c r="S140" s="481">
        <f t="shared" si="26"/>
        <v>0</v>
      </c>
      <c r="T140" s="378"/>
      <c r="U140" s="386"/>
      <c r="V140" s="1019"/>
      <c r="W140" s="387"/>
      <c r="X140" s="388"/>
      <c r="Y140" s="389"/>
    </row>
    <row r="141" spans="1:32" s="353" customFormat="1" ht="41.25" customHeight="1">
      <c r="A141" s="355"/>
      <c r="B141" s="416"/>
      <c r="C141" s="410" t="s">
        <v>398</v>
      </c>
      <c r="D141" s="417"/>
      <c r="E141" s="418"/>
      <c r="F141" s="419"/>
      <c r="G141" s="420"/>
      <c r="H141" s="421"/>
      <c r="I141" s="422"/>
      <c r="J141" s="423">
        <f>I139+J139/60</f>
        <v>8.6</v>
      </c>
      <c r="K141" s="424"/>
      <c r="L141" s="426"/>
      <c r="M141" s="423">
        <f>L139+M139/60</f>
        <v>14</v>
      </c>
      <c r="N141" s="425"/>
      <c r="O141" s="426"/>
      <c r="P141" s="423">
        <f>O139+P139/60</f>
        <v>0</v>
      </c>
      <c r="Q141" s="425"/>
      <c r="R141" s="426"/>
      <c r="S141" s="423">
        <f>R139+S139/60</f>
        <v>0</v>
      </c>
      <c r="T141" s="355"/>
      <c r="U141" s="427"/>
      <c r="V141" s="1020"/>
      <c r="W141" s="428"/>
      <c r="X141" s="429">
        <v>74</v>
      </c>
      <c r="Y141" s="430">
        <v>1</v>
      </c>
      <c r="Z141" s="423">
        <f>J141</f>
        <v>8.6</v>
      </c>
      <c r="AA141" s="423">
        <f>X141*Y141*Z141</f>
        <v>636.4</v>
      </c>
      <c r="AB141" s="423">
        <f>($AB$4-M141-P141)</f>
        <v>730</v>
      </c>
      <c r="AC141" s="430">
        <f>X141*Y141</f>
        <v>74</v>
      </c>
      <c r="AD141" s="430">
        <f>AB141*AC141</f>
        <v>54020</v>
      </c>
      <c r="AE141" s="423">
        <f>AA141/(AD141)</f>
        <v>1.1780821917808219E-2</v>
      </c>
      <c r="AF141" s="431">
        <f>1-(1*AE141)</f>
        <v>0.98821917808219173</v>
      </c>
    </row>
    <row r="142" spans="1:32" s="525" customFormat="1" ht="41.25" customHeight="1">
      <c r="A142" s="507"/>
      <c r="B142" s="508"/>
      <c r="C142" s="509"/>
      <c r="D142" s="510"/>
      <c r="E142" s="511"/>
      <c r="F142" s="512"/>
      <c r="G142" s="513"/>
      <c r="H142" s="514"/>
      <c r="I142" s="515"/>
      <c r="J142" s="516"/>
      <c r="K142" s="517"/>
      <c r="L142" s="518"/>
      <c r="M142" s="516"/>
      <c r="N142" s="519"/>
      <c r="O142" s="518"/>
      <c r="P142" s="516"/>
      <c r="Q142" s="519"/>
      <c r="R142" s="518"/>
      <c r="S142" s="516"/>
      <c r="T142" s="507"/>
      <c r="U142" s="520"/>
      <c r="V142" s="1023"/>
      <c r="W142" s="521"/>
      <c r="X142" s="522"/>
      <c r="Y142" s="522"/>
      <c r="Z142" s="523"/>
      <c r="AA142" s="523"/>
      <c r="AB142" s="523"/>
      <c r="AC142" s="522"/>
      <c r="AD142" s="522"/>
      <c r="AE142" s="523"/>
      <c r="AF142" s="524"/>
    </row>
    <row r="143" spans="1:32" s="353" customFormat="1" ht="60">
      <c r="A143" s="409">
        <v>35</v>
      </c>
      <c r="B143" s="552">
        <v>910012</v>
      </c>
      <c r="C143" s="830" t="s">
        <v>704</v>
      </c>
      <c r="D143" s="831">
        <v>41550</v>
      </c>
      <c r="E143" s="832" t="s">
        <v>499</v>
      </c>
      <c r="F143" s="831">
        <v>41550</v>
      </c>
      <c r="G143" s="832" t="s">
        <v>705</v>
      </c>
      <c r="H143" s="833" t="str">
        <f>IF((RIGHT(T143,1)="T"),(F143+G143)-(D143+E143),"-")</f>
        <v>-</v>
      </c>
      <c r="I143" s="833"/>
      <c r="J143" s="833"/>
      <c r="K143" s="833">
        <f>IF((RIGHT(T143,1)="U"),(F143+G143)-(D143+E143),"-")</f>
        <v>6.3888888893416151E-2</v>
      </c>
      <c r="L143" s="441">
        <f>HOUR(K143)</f>
        <v>1</v>
      </c>
      <c r="M143" s="441">
        <f>MINUTE(K143)</f>
        <v>32</v>
      </c>
      <c r="N143" s="833" t="str">
        <f>IF((RIGHT(T143,1)="C"),(F143+G143)-(D143+E143),"-")</f>
        <v>-</v>
      </c>
      <c r="O143" s="833"/>
      <c r="P143" s="833"/>
      <c r="Q143" s="833" t="str">
        <f>IF((RIGHT(T143,1)="D"),(F143+G143)-(D143+E143),"-")</f>
        <v>-</v>
      </c>
      <c r="R143" s="833"/>
      <c r="S143" s="833"/>
      <c r="T143" s="834" t="s">
        <v>359</v>
      </c>
      <c r="U143" s="835" t="s">
        <v>706</v>
      </c>
      <c r="V143" s="1022" t="s">
        <v>707</v>
      </c>
      <c r="W143" s="552" t="s">
        <v>708</v>
      </c>
    </row>
    <row r="144" spans="1:32" ht="41.25" customHeight="1">
      <c r="A144" s="378"/>
      <c r="B144" s="379"/>
      <c r="C144" s="380" t="s">
        <v>325</v>
      </c>
      <c r="D144" s="381"/>
      <c r="E144" s="382"/>
      <c r="F144" s="383"/>
      <c r="G144" s="384"/>
      <c r="H144" s="385">
        <f t="shared" ref="H144:S144" si="27">SUM(H143:H143)</f>
        <v>0</v>
      </c>
      <c r="I144" s="481">
        <f t="shared" si="27"/>
        <v>0</v>
      </c>
      <c r="J144" s="481">
        <f t="shared" si="27"/>
        <v>0</v>
      </c>
      <c r="K144" s="385">
        <f t="shared" si="27"/>
        <v>6.3888888893416151E-2</v>
      </c>
      <c r="L144" s="481">
        <f t="shared" si="27"/>
        <v>1</v>
      </c>
      <c r="M144" s="481">
        <f t="shared" si="27"/>
        <v>32</v>
      </c>
      <c r="N144" s="385">
        <f t="shared" si="27"/>
        <v>0</v>
      </c>
      <c r="O144" s="481">
        <f t="shared" si="27"/>
        <v>0</v>
      </c>
      <c r="P144" s="481">
        <f t="shared" si="27"/>
        <v>0</v>
      </c>
      <c r="Q144" s="385">
        <f t="shared" si="27"/>
        <v>0</v>
      </c>
      <c r="R144" s="481">
        <f t="shared" si="27"/>
        <v>0</v>
      </c>
      <c r="S144" s="481">
        <f t="shared" si="27"/>
        <v>0</v>
      </c>
      <c r="T144" s="378"/>
      <c r="U144" s="386"/>
      <c r="V144" s="1019"/>
      <c r="W144" s="387"/>
      <c r="X144" s="388"/>
      <c r="Y144" s="389"/>
    </row>
    <row r="145" spans="1:32" s="353" customFormat="1" ht="41.25" customHeight="1">
      <c r="A145" s="355"/>
      <c r="B145" s="416"/>
      <c r="C145" s="410" t="s">
        <v>398</v>
      </c>
      <c r="D145" s="417"/>
      <c r="E145" s="418"/>
      <c r="F145" s="419"/>
      <c r="G145" s="420"/>
      <c r="H145" s="421"/>
      <c r="I145" s="422"/>
      <c r="J145" s="423">
        <f>I143+J143/60</f>
        <v>0</v>
      </c>
      <c r="K145" s="424"/>
      <c r="L145" s="426"/>
      <c r="M145" s="423">
        <f>L143+M143/60</f>
        <v>1.5333333333333332</v>
      </c>
      <c r="N145" s="425"/>
      <c r="O145" s="426"/>
      <c r="P145" s="423">
        <f>O143+P143/60</f>
        <v>0</v>
      </c>
      <c r="Q145" s="425"/>
      <c r="R145" s="426"/>
      <c r="S145" s="423">
        <f>R143+S143/60</f>
        <v>0</v>
      </c>
      <c r="T145" s="355"/>
      <c r="U145" s="427"/>
      <c r="V145" s="1020"/>
      <c r="W145" s="428"/>
      <c r="X145" s="429">
        <v>74</v>
      </c>
      <c r="Y145" s="430">
        <v>1</v>
      </c>
      <c r="Z145" s="423">
        <f>J145</f>
        <v>0</v>
      </c>
      <c r="AA145" s="423">
        <f>X145*Y145*Z145</f>
        <v>0</v>
      </c>
      <c r="AB145" s="423">
        <f>($AB$4-M145-P145)</f>
        <v>742.4666666666667</v>
      </c>
      <c r="AC145" s="430">
        <f>X145*Y145</f>
        <v>74</v>
      </c>
      <c r="AD145" s="430">
        <f>AB145*AC145</f>
        <v>54942.533333333333</v>
      </c>
      <c r="AE145" s="423">
        <f>AA145/(AD145)</f>
        <v>0</v>
      </c>
      <c r="AF145" s="431">
        <f>1-(1*AE145)</f>
        <v>1</v>
      </c>
    </row>
    <row r="146" spans="1:32" s="525" customFormat="1" ht="41.25" customHeight="1">
      <c r="A146" s="507"/>
      <c r="B146" s="508"/>
      <c r="C146" s="509"/>
      <c r="D146" s="510"/>
      <c r="E146" s="511"/>
      <c r="F146" s="512"/>
      <c r="G146" s="513"/>
      <c r="H146" s="514"/>
      <c r="I146" s="515"/>
      <c r="J146" s="516"/>
      <c r="K146" s="517"/>
      <c r="L146" s="518"/>
      <c r="M146" s="516"/>
      <c r="N146" s="519"/>
      <c r="O146" s="518"/>
      <c r="P146" s="516"/>
      <c r="Q146" s="519"/>
      <c r="R146" s="518"/>
      <c r="S146" s="516"/>
      <c r="T146" s="507"/>
      <c r="U146" s="520"/>
      <c r="V146" s="1023"/>
      <c r="W146" s="521"/>
      <c r="X146" s="522"/>
      <c r="Y146" s="522"/>
      <c r="Z146" s="523"/>
      <c r="AA146" s="523"/>
      <c r="AB146" s="523"/>
      <c r="AC146" s="522"/>
      <c r="AD146" s="522"/>
      <c r="AE146" s="523"/>
      <c r="AF146" s="524"/>
    </row>
    <row r="147" spans="1:32" s="353" customFormat="1" ht="30">
      <c r="A147" s="409">
        <v>36</v>
      </c>
      <c r="B147" s="409"/>
      <c r="C147" s="442" t="s">
        <v>408</v>
      </c>
      <c r="D147" s="409"/>
      <c r="E147" s="409"/>
      <c r="F147" s="409"/>
      <c r="G147" s="409"/>
      <c r="H147" s="409" t="s">
        <v>335</v>
      </c>
      <c r="I147" s="412"/>
      <c r="J147" s="412"/>
      <c r="K147" s="409" t="s">
        <v>335</v>
      </c>
      <c r="L147" s="412"/>
      <c r="M147" s="412"/>
      <c r="N147" s="409" t="s">
        <v>335</v>
      </c>
      <c r="O147" s="412"/>
      <c r="P147" s="412"/>
      <c r="Q147" s="409" t="s">
        <v>335</v>
      </c>
      <c r="R147" s="412"/>
      <c r="S147" s="412"/>
      <c r="T147" s="409"/>
      <c r="U147" s="414"/>
      <c r="V147" s="1018"/>
      <c r="W147" s="411"/>
    </row>
    <row r="148" spans="1:32" s="353" customFormat="1" ht="41.25" customHeight="1">
      <c r="A148" s="355"/>
      <c r="B148" s="416"/>
      <c r="C148" s="410" t="s">
        <v>398</v>
      </c>
      <c r="D148" s="417"/>
      <c r="E148" s="418"/>
      <c r="F148" s="419"/>
      <c r="G148" s="420"/>
      <c r="H148" s="421"/>
      <c r="I148" s="422"/>
      <c r="J148" s="423">
        <f>I147+J147/60</f>
        <v>0</v>
      </c>
      <c r="K148" s="424"/>
      <c r="L148" s="426"/>
      <c r="M148" s="423">
        <f>L147+M147/60</f>
        <v>0</v>
      </c>
      <c r="N148" s="425"/>
      <c r="O148" s="426"/>
      <c r="P148" s="423">
        <f>O147+P147/60</f>
        <v>0</v>
      </c>
      <c r="Q148" s="425"/>
      <c r="R148" s="426"/>
      <c r="S148" s="423">
        <f>R147+S147/60</f>
        <v>0</v>
      </c>
      <c r="T148" s="355"/>
      <c r="U148" s="427"/>
      <c r="V148" s="1020"/>
      <c r="W148" s="428"/>
      <c r="X148" s="429">
        <v>43</v>
      </c>
      <c r="Y148" s="430">
        <v>1</v>
      </c>
      <c r="Z148" s="423">
        <f>J148</f>
        <v>0</v>
      </c>
      <c r="AA148" s="423">
        <f>X148*Y148*Z148</f>
        <v>0</v>
      </c>
      <c r="AB148" s="423">
        <f>($AB$4-M148-P148)</f>
        <v>744</v>
      </c>
      <c r="AC148" s="430">
        <f>X148*Y148</f>
        <v>43</v>
      </c>
      <c r="AD148" s="430">
        <f>AB148*AC148</f>
        <v>31992</v>
      </c>
      <c r="AE148" s="423">
        <f>AA148/(AD148)</f>
        <v>0</v>
      </c>
      <c r="AF148" s="431">
        <f>1-(1*AE148)</f>
        <v>1</v>
      </c>
    </row>
    <row r="149" spans="1:32" s="525" customFormat="1" ht="30">
      <c r="A149" s="563"/>
      <c r="B149" s="563"/>
      <c r="C149" s="574"/>
      <c r="D149" s="563"/>
      <c r="E149" s="563"/>
      <c r="F149" s="563"/>
      <c r="G149" s="563"/>
      <c r="H149" s="563"/>
      <c r="I149" s="565"/>
      <c r="J149" s="565"/>
      <c r="K149" s="563"/>
      <c r="L149" s="565"/>
      <c r="M149" s="565"/>
      <c r="N149" s="563"/>
      <c r="O149" s="565"/>
      <c r="P149" s="565"/>
      <c r="Q149" s="563"/>
      <c r="R149" s="566"/>
      <c r="S149" s="566"/>
      <c r="T149" s="563"/>
      <c r="U149" s="567"/>
      <c r="V149" s="1029"/>
      <c r="W149" s="564"/>
    </row>
    <row r="150" spans="1:32" s="353" customFormat="1" ht="30">
      <c r="A150" s="409">
        <v>37</v>
      </c>
      <c r="B150" s="409"/>
      <c r="C150" s="442" t="s">
        <v>409</v>
      </c>
      <c r="D150" s="409"/>
      <c r="E150" s="409"/>
      <c r="F150" s="409"/>
      <c r="G150" s="409"/>
      <c r="H150" s="409" t="s">
        <v>335</v>
      </c>
      <c r="I150" s="412"/>
      <c r="J150" s="412"/>
      <c r="K150" s="409" t="s">
        <v>335</v>
      </c>
      <c r="L150" s="412"/>
      <c r="M150" s="412"/>
      <c r="N150" s="409" t="s">
        <v>335</v>
      </c>
      <c r="O150" s="412"/>
      <c r="P150" s="412"/>
      <c r="Q150" s="409" t="s">
        <v>335</v>
      </c>
      <c r="R150" s="412"/>
      <c r="S150" s="412"/>
      <c r="T150" s="409"/>
      <c r="U150" s="414"/>
      <c r="V150" s="1018"/>
      <c r="W150" s="411"/>
    </row>
    <row r="151" spans="1:32" s="353" customFormat="1" ht="41.25" customHeight="1">
      <c r="A151" s="355"/>
      <c r="B151" s="416"/>
      <c r="C151" s="410" t="s">
        <v>398</v>
      </c>
      <c r="D151" s="417"/>
      <c r="E151" s="418"/>
      <c r="F151" s="419"/>
      <c r="G151" s="420"/>
      <c r="H151" s="421"/>
      <c r="I151" s="422"/>
      <c r="J151" s="423">
        <f>I150+J150/60</f>
        <v>0</v>
      </c>
      <c r="K151" s="424"/>
      <c r="L151" s="426"/>
      <c r="M151" s="423">
        <f>L150+M150/60</f>
        <v>0</v>
      </c>
      <c r="N151" s="425"/>
      <c r="O151" s="426"/>
      <c r="P151" s="423">
        <f>O150+P150/60</f>
        <v>0</v>
      </c>
      <c r="Q151" s="425"/>
      <c r="R151" s="426"/>
      <c r="S151" s="423">
        <f>R150+S150/60</f>
        <v>0</v>
      </c>
      <c r="T151" s="355"/>
      <c r="U151" s="427"/>
      <c r="V151" s="1020"/>
      <c r="W151" s="428"/>
      <c r="X151" s="429">
        <v>43</v>
      </c>
      <c r="Y151" s="430">
        <v>1</v>
      </c>
      <c r="Z151" s="423">
        <f>J151</f>
        <v>0</v>
      </c>
      <c r="AA151" s="423">
        <f>X151*Y151*Z151</f>
        <v>0</v>
      </c>
      <c r="AB151" s="423">
        <f>($AB$4-M151-P151)</f>
        <v>744</v>
      </c>
      <c r="AC151" s="430">
        <f>X151*Y151</f>
        <v>43</v>
      </c>
      <c r="AD151" s="430">
        <f>AB151*AC151</f>
        <v>31992</v>
      </c>
      <c r="AE151" s="423">
        <f>AA151/(AD151)</f>
        <v>0</v>
      </c>
      <c r="AF151" s="431">
        <f>1-(1*AE151)</f>
        <v>1</v>
      </c>
    </row>
    <row r="152" spans="1:32" s="525" customFormat="1" ht="41.25" customHeight="1">
      <c r="A152" s="507"/>
      <c r="B152" s="508"/>
      <c r="C152" s="509"/>
      <c r="D152" s="510"/>
      <c r="E152" s="511"/>
      <c r="F152" s="512"/>
      <c r="G152" s="513"/>
      <c r="H152" s="514"/>
      <c r="I152" s="515"/>
      <c r="J152" s="516"/>
      <c r="K152" s="517"/>
      <c r="L152" s="518"/>
      <c r="M152" s="516"/>
      <c r="N152" s="519"/>
      <c r="O152" s="518"/>
      <c r="P152" s="516"/>
      <c r="Q152" s="519"/>
      <c r="R152" s="518"/>
      <c r="S152" s="516"/>
      <c r="T152" s="507"/>
      <c r="U152" s="520"/>
      <c r="V152" s="1023"/>
      <c r="W152" s="521"/>
      <c r="X152" s="522"/>
      <c r="Y152" s="522"/>
      <c r="Z152" s="523"/>
      <c r="AA152" s="523"/>
      <c r="AB152" s="523"/>
      <c r="AC152" s="522"/>
      <c r="AD152" s="522"/>
      <c r="AE152" s="523"/>
      <c r="AF152" s="524"/>
    </row>
    <row r="153" spans="1:32" s="610" customFormat="1" ht="30">
      <c r="A153" s="477">
        <v>38</v>
      </c>
      <c r="B153" s="619"/>
      <c r="C153" s="614" t="s">
        <v>410</v>
      </c>
      <c r="D153" s="612"/>
      <c r="E153" s="615"/>
      <c r="F153" s="612"/>
      <c r="G153" s="615"/>
      <c r="H153" s="616"/>
      <c r="I153" s="616"/>
      <c r="J153" s="616"/>
      <c r="K153" s="616"/>
      <c r="L153" s="441"/>
      <c r="M153" s="441"/>
      <c r="N153" s="616"/>
      <c r="O153" s="616"/>
      <c r="P153" s="616"/>
      <c r="Q153" s="616"/>
      <c r="R153" s="616"/>
      <c r="S153" s="616"/>
      <c r="T153" s="617"/>
      <c r="U153" s="618"/>
      <c r="V153" s="1024"/>
      <c r="W153" s="619"/>
      <c r="X153" s="609"/>
      <c r="Y153" s="609"/>
    </row>
    <row r="154" spans="1:32" ht="41.25" customHeight="1">
      <c r="A154" s="378"/>
      <c r="B154" s="379"/>
      <c r="C154" s="380" t="s">
        <v>325</v>
      </c>
      <c r="D154" s="381"/>
      <c r="E154" s="382"/>
      <c r="F154" s="383"/>
      <c r="G154" s="384"/>
      <c r="H154" s="385">
        <f t="shared" ref="H154:S154" si="28">SUM(H153:H153)</f>
        <v>0</v>
      </c>
      <c r="I154" s="481">
        <f t="shared" si="28"/>
        <v>0</v>
      </c>
      <c r="J154" s="481">
        <f t="shared" si="28"/>
        <v>0</v>
      </c>
      <c r="K154" s="385">
        <f t="shared" si="28"/>
        <v>0</v>
      </c>
      <c r="L154" s="481">
        <f t="shared" si="28"/>
        <v>0</v>
      </c>
      <c r="M154" s="481">
        <f t="shared" si="28"/>
        <v>0</v>
      </c>
      <c r="N154" s="385">
        <f t="shared" si="28"/>
        <v>0</v>
      </c>
      <c r="O154" s="481">
        <f t="shared" si="28"/>
        <v>0</v>
      </c>
      <c r="P154" s="481">
        <f t="shared" si="28"/>
        <v>0</v>
      </c>
      <c r="Q154" s="385">
        <f t="shared" si="28"/>
        <v>0</v>
      </c>
      <c r="R154" s="481">
        <f t="shared" si="28"/>
        <v>0</v>
      </c>
      <c r="S154" s="481">
        <f t="shared" si="28"/>
        <v>0</v>
      </c>
      <c r="T154" s="378"/>
      <c r="U154" s="386"/>
      <c r="V154" s="1019"/>
      <c r="W154" s="387"/>
      <c r="X154" s="388"/>
      <c r="Y154" s="389"/>
    </row>
    <row r="155" spans="1:32" s="353" customFormat="1" ht="41.25" customHeight="1">
      <c r="A155" s="355"/>
      <c r="B155" s="416"/>
      <c r="C155" s="410" t="s">
        <v>398</v>
      </c>
      <c r="D155" s="417"/>
      <c r="E155" s="418"/>
      <c r="F155" s="419"/>
      <c r="G155" s="420"/>
      <c r="H155" s="421"/>
      <c r="I155" s="422"/>
      <c r="J155" s="423">
        <f>I154+J154/60</f>
        <v>0</v>
      </c>
      <c r="K155" s="424"/>
      <c r="L155" s="426"/>
      <c r="M155" s="423">
        <f>L154+M154/60</f>
        <v>0</v>
      </c>
      <c r="N155" s="425"/>
      <c r="O155" s="426"/>
      <c r="P155" s="423">
        <f>O154+P154/60</f>
        <v>0</v>
      </c>
      <c r="Q155" s="425"/>
      <c r="R155" s="426"/>
      <c r="S155" s="423">
        <f>R154+S154/60</f>
        <v>0</v>
      </c>
      <c r="T155" s="355"/>
      <c r="U155" s="427"/>
      <c r="V155" s="1020"/>
      <c r="W155" s="428"/>
      <c r="X155" s="429">
        <v>117</v>
      </c>
      <c r="Y155" s="430">
        <v>1</v>
      </c>
      <c r="Z155" s="423">
        <f>J155</f>
        <v>0</v>
      </c>
      <c r="AA155" s="423">
        <f>X155*Y155*Z155</f>
        <v>0</v>
      </c>
      <c r="AB155" s="423">
        <f>($AB$4-M155-P155)</f>
        <v>744</v>
      </c>
      <c r="AC155" s="430">
        <f>X155*Y155</f>
        <v>117</v>
      </c>
      <c r="AD155" s="430">
        <f>AB155*AC155</f>
        <v>87048</v>
      </c>
      <c r="AE155" s="423">
        <f>AA155/(AD155)</f>
        <v>0</v>
      </c>
      <c r="AF155" s="431">
        <f>1-(1*AE155)</f>
        <v>1</v>
      </c>
    </row>
    <row r="156" spans="1:32" s="525" customFormat="1" ht="38.25" customHeight="1">
      <c r="A156" s="563"/>
      <c r="B156" s="563"/>
      <c r="C156" s="574"/>
      <c r="D156" s="563"/>
      <c r="E156" s="563"/>
      <c r="F156" s="563"/>
      <c r="G156" s="563"/>
      <c r="H156" s="563"/>
      <c r="I156" s="565"/>
      <c r="J156" s="565"/>
      <c r="K156" s="563"/>
      <c r="L156" s="565"/>
      <c r="M156" s="565"/>
      <c r="N156" s="563"/>
      <c r="O156" s="565"/>
      <c r="P156" s="565"/>
      <c r="Q156" s="563"/>
      <c r="R156" s="566"/>
      <c r="S156" s="566"/>
      <c r="T156" s="563"/>
      <c r="U156" s="567"/>
      <c r="V156" s="1029"/>
      <c r="W156" s="564"/>
    </row>
    <row r="157" spans="1:32" s="353" customFormat="1" ht="30">
      <c r="A157" s="409">
        <v>39</v>
      </c>
      <c r="B157" s="409"/>
      <c r="C157" s="442" t="s">
        <v>411</v>
      </c>
      <c r="D157" s="409"/>
      <c r="E157" s="409"/>
      <c r="F157" s="409"/>
      <c r="G157" s="409"/>
      <c r="H157" s="409" t="s">
        <v>335</v>
      </c>
      <c r="I157" s="432"/>
      <c r="J157" s="432"/>
      <c r="K157" s="409" t="s">
        <v>335</v>
      </c>
      <c r="L157" s="432"/>
      <c r="M157" s="432"/>
      <c r="N157" s="409" t="s">
        <v>335</v>
      </c>
      <c r="O157" s="432"/>
      <c r="P157" s="432"/>
      <c r="Q157" s="409" t="s">
        <v>335</v>
      </c>
      <c r="R157" s="432"/>
      <c r="S157" s="432"/>
      <c r="T157" s="409"/>
      <c r="U157" s="414"/>
      <c r="V157" s="1018"/>
      <c r="W157" s="411"/>
    </row>
    <row r="158" spans="1:32" s="353" customFormat="1" ht="41.25" customHeight="1">
      <c r="A158" s="355"/>
      <c r="B158" s="416"/>
      <c r="C158" s="410" t="s">
        <v>398</v>
      </c>
      <c r="D158" s="417"/>
      <c r="E158" s="418"/>
      <c r="F158" s="419"/>
      <c r="G158" s="420"/>
      <c r="H158" s="421"/>
      <c r="I158" s="422"/>
      <c r="J158" s="423">
        <f>I157+J157/60</f>
        <v>0</v>
      </c>
      <c r="K158" s="424"/>
      <c r="L158" s="426"/>
      <c r="M158" s="423">
        <f>L157+M157/60</f>
        <v>0</v>
      </c>
      <c r="N158" s="425"/>
      <c r="O158" s="426"/>
      <c r="P158" s="423">
        <f>O157+P157/60</f>
        <v>0</v>
      </c>
      <c r="Q158" s="425"/>
      <c r="R158" s="426"/>
      <c r="S158" s="423">
        <f>R157+S157/60</f>
        <v>0</v>
      </c>
      <c r="T158" s="355"/>
      <c r="U158" s="427"/>
      <c r="V158" s="1020"/>
      <c r="W158" s="428"/>
      <c r="X158" s="429">
        <v>117</v>
      </c>
      <c r="Y158" s="430">
        <v>1</v>
      </c>
      <c r="Z158" s="423">
        <f>J158</f>
        <v>0</v>
      </c>
      <c r="AA158" s="423">
        <f>X158*Y158*Z158</f>
        <v>0</v>
      </c>
      <c r="AB158" s="423">
        <f>($AB$4-M158-P158)</f>
        <v>744</v>
      </c>
      <c r="AC158" s="430">
        <f>X158*Y158</f>
        <v>117</v>
      </c>
      <c r="AD158" s="430">
        <f>AB158*AC158</f>
        <v>87048</v>
      </c>
      <c r="AE158" s="423">
        <f>AA158/(AD158)</f>
        <v>0</v>
      </c>
      <c r="AF158" s="431">
        <f>1-(1*AE158)</f>
        <v>1</v>
      </c>
    </row>
    <row r="159" spans="1:32" s="525" customFormat="1" ht="41.25" customHeight="1">
      <c r="A159" s="507"/>
      <c r="B159" s="508"/>
      <c r="C159" s="509"/>
      <c r="D159" s="510"/>
      <c r="E159" s="511"/>
      <c r="F159" s="512"/>
      <c r="G159" s="513"/>
      <c r="H159" s="514"/>
      <c r="I159" s="515"/>
      <c r="J159" s="516"/>
      <c r="K159" s="517"/>
      <c r="L159" s="518"/>
      <c r="M159" s="516"/>
      <c r="N159" s="519"/>
      <c r="O159" s="518"/>
      <c r="P159" s="516"/>
      <c r="Q159" s="519"/>
      <c r="R159" s="518"/>
      <c r="S159" s="516"/>
      <c r="T159" s="507"/>
      <c r="U159" s="520"/>
      <c r="V159" s="1023"/>
      <c r="W159" s="521"/>
      <c r="X159" s="522"/>
      <c r="Y159" s="522"/>
      <c r="Z159" s="523"/>
      <c r="AA159" s="523"/>
      <c r="AB159" s="523"/>
      <c r="AC159" s="522"/>
      <c r="AD159" s="522"/>
      <c r="AE159" s="523"/>
      <c r="AF159" s="524"/>
    </row>
    <row r="160" spans="1:32" s="353" customFormat="1" ht="41.25" customHeight="1">
      <c r="A160" s="355">
        <v>40</v>
      </c>
      <c r="B160" s="416"/>
      <c r="C160" s="395" t="s">
        <v>478</v>
      </c>
      <c r="D160" s="417"/>
      <c r="E160" s="418"/>
      <c r="F160" s="419"/>
      <c r="G160" s="420"/>
      <c r="H160" s="421" t="s">
        <v>335</v>
      </c>
      <c r="I160" s="422"/>
      <c r="J160" s="433"/>
      <c r="K160" s="424" t="s">
        <v>335</v>
      </c>
      <c r="L160" s="426"/>
      <c r="M160" s="433"/>
      <c r="N160" s="425" t="s">
        <v>335</v>
      </c>
      <c r="O160" s="426"/>
      <c r="P160" s="433"/>
      <c r="Q160" s="425" t="s">
        <v>335</v>
      </c>
      <c r="R160" s="426"/>
      <c r="S160" s="433"/>
      <c r="T160" s="355"/>
      <c r="U160" s="427"/>
      <c r="V160" s="1020"/>
      <c r="W160" s="428"/>
      <c r="X160" s="434"/>
      <c r="Y160" s="434"/>
      <c r="Z160" s="435"/>
      <c r="AA160" s="435"/>
      <c r="AB160" s="435"/>
      <c r="AC160" s="434"/>
      <c r="AD160" s="434"/>
      <c r="AE160" s="435"/>
      <c r="AF160" s="436"/>
    </row>
    <row r="161" spans="1:32" s="353" customFormat="1" ht="41.25" customHeight="1">
      <c r="A161" s="355"/>
      <c r="B161" s="416"/>
      <c r="C161" s="410" t="s">
        <v>398</v>
      </c>
      <c r="D161" s="417"/>
      <c r="E161" s="418"/>
      <c r="F161" s="419"/>
      <c r="G161" s="420"/>
      <c r="H161" s="421"/>
      <c r="I161" s="422"/>
      <c r="J161" s="423">
        <f>I160+J160/60</f>
        <v>0</v>
      </c>
      <c r="K161" s="424"/>
      <c r="L161" s="426"/>
      <c r="M161" s="423">
        <f>L160+M160/60</f>
        <v>0</v>
      </c>
      <c r="N161" s="425"/>
      <c r="O161" s="426"/>
      <c r="P161" s="423">
        <f>O160+P160/60</f>
        <v>0</v>
      </c>
      <c r="Q161" s="425"/>
      <c r="R161" s="426"/>
      <c r="S161" s="423">
        <f>R160+S160/60</f>
        <v>0</v>
      </c>
      <c r="T161" s="355"/>
      <c r="U161" s="427"/>
      <c r="V161" s="1020"/>
      <c r="W161" s="428"/>
      <c r="X161" s="429">
        <v>267</v>
      </c>
      <c r="Y161" s="430">
        <v>2</v>
      </c>
      <c r="Z161" s="423">
        <f>J161</f>
        <v>0</v>
      </c>
      <c r="AA161" s="423">
        <f>X161*Y161*Z161</f>
        <v>0</v>
      </c>
      <c r="AB161" s="423">
        <f>($AB$4-M161-P161)</f>
        <v>744</v>
      </c>
      <c r="AC161" s="430">
        <f>X161*Y161</f>
        <v>534</v>
      </c>
      <c r="AD161" s="430">
        <f>AB161*AC161</f>
        <v>397296</v>
      </c>
      <c r="AE161" s="423">
        <f>AA161/(AD161)</f>
        <v>0</v>
      </c>
      <c r="AF161" s="431">
        <f>1-(1*AE161)</f>
        <v>1</v>
      </c>
    </row>
    <row r="162" spans="1:32" s="525" customFormat="1" ht="41.25" customHeight="1">
      <c r="A162" s="507"/>
      <c r="B162" s="508"/>
      <c r="C162" s="575"/>
      <c r="D162" s="510"/>
      <c r="E162" s="511"/>
      <c r="F162" s="512"/>
      <c r="G162" s="513"/>
      <c r="H162" s="514"/>
      <c r="I162" s="515"/>
      <c r="J162" s="516"/>
      <c r="K162" s="517"/>
      <c r="L162" s="518"/>
      <c r="M162" s="516"/>
      <c r="N162" s="519"/>
      <c r="O162" s="518"/>
      <c r="P162" s="516"/>
      <c r="Q162" s="519"/>
      <c r="R162" s="518"/>
      <c r="S162" s="516"/>
      <c r="T162" s="507"/>
      <c r="U162" s="520"/>
      <c r="V162" s="1023"/>
      <c r="W162" s="521"/>
      <c r="X162" s="522"/>
      <c r="Y162" s="522"/>
      <c r="Z162" s="523"/>
      <c r="AA162" s="523"/>
      <c r="AB162" s="523"/>
      <c r="AC162" s="522"/>
      <c r="AD162" s="522"/>
      <c r="AE162" s="523"/>
      <c r="AF162" s="524"/>
    </row>
    <row r="163" spans="1:32" s="377" customFormat="1" ht="56.25" customHeight="1">
      <c r="A163" s="368">
        <v>41</v>
      </c>
      <c r="B163" s="369"/>
      <c r="C163" s="395" t="s">
        <v>479</v>
      </c>
      <c r="D163" s="371"/>
      <c r="E163" s="372"/>
      <c r="F163" s="371"/>
      <c r="G163" s="372"/>
      <c r="H163" s="373" t="s">
        <v>335</v>
      </c>
      <c r="I163" s="480"/>
      <c r="J163" s="480"/>
      <c r="K163" s="374" t="str">
        <f>IF((RIGHT(T163,1)="U"),(F163+G163)-(D163+E163),"-")</f>
        <v>-</v>
      </c>
      <c r="L163" s="484"/>
      <c r="M163" s="484"/>
      <c r="N163" s="374" t="str">
        <f>IF((RIGHT(T163,1)="C"),(F163+G163)-(D163+E163),"-")</f>
        <v>-</v>
      </c>
      <c r="O163" s="484"/>
      <c r="P163" s="484"/>
      <c r="Q163" s="374" t="str">
        <f>IF((RIGHT(T163,1)="D"),(F163+G163)-(D163+E163),"-")</f>
        <v>-</v>
      </c>
      <c r="R163" s="484"/>
      <c r="S163" s="484"/>
      <c r="T163" s="390"/>
      <c r="U163" s="370"/>
      <c r="V163" s="1031"/>
      <c r="W163" s="369"/>
    </row>
    <row r="164" spans="1:32" s="353" customFormat="1" ht="41.25" customHeight="1">
      <c r="A164" s="355"/>
      <c r="B164" s="416"/>
      <c r="C164" s="410" t="s">
        <v>398</v>
      </c>
      <c r="D164" s="417"/>
      <c r="E164" s="418"/>
      <c r="F164" s="419"/>
      <c r="G164" s="420"/>
      <c r="H164" s="421"/>
      <c r="I164" s="422"/>
      <c r="J164" s="423">
        <f>I163+J163/60</f>
        <v>0</v>
      </c>
      <c r="K164" s="424"/>
      <c r="L164" s="426"/>
      <c r="M164" s="423">
        <f>L163+M163/60</f>
        <v>0</v>
      </c>
      <c r="N164" s="425"/>
      <c r="O164" s="426"/>
      <c r="P164" s="423">
        <f>O163+P163/60</f>
        <v>0</v>
      </c>
      <c r="Q164" s="425"/>
      <c r="R164" s="426"/>
      <c r="S164" s="423">
        <f>R163+S163/60</f>
        <v>0</v>
      </c>
      <c r="T164" s="355"/>
      <c r="U164" s="427"/>
      <c r="V164" s="1020"/>
      <c r="W164" s="428"/>
      <c r="X164" s="429">
        <v>267</v>
      </c>
      <c r="Y164" s="430">
        <v>2</v>
      </c>
      <c r="Z164" s="423">
        <f>J164</f>
        <v>0</v>
      </c>
      <c r="AA164" s="423">
        <f>X164*Y164*Z164</f>
        <v>0</v>
      </c>
      <c r="AB164" s="423">
        <f>($AB$4-M164-P164)</f>
        <v>744</v>
      </c>
      <c r="AC164" s="430">
        <f>X164*Y164</f>
        <v>534</v>
      </c>
      <c r="AD164" s="430">
        <f>AB164*AC164</f>
        <v>397296</v>
      </c>
      <c r="AE164" s="423">
        <f>AA164/(AD164)</f>
        <v>0</v>
      </c>
      <c r="AF164" s="431">
        <f>1-(1*AE164)</f>
        <v>1</v>
      </c>
    </row>
    <row r="165" spans="1:32" s="539" customFormat="1" ht="41.25" customHeight="1">
      <c r="A165" s="526"/>
      <c r="B165" s="527"/>
      <c r="C165" s="528"/>
      <c r="D165" s="529"/>
      <c r="E165" s="530"/>
      <c r="F165" s="531"/>
      <c r="G165" s="532"/>
      <c r="H165" s="533"/>
      <c r="I165" s="534"/>
      <c r="J165" s="534"/>
      <c r="K165" s="533"/>
      <c r="L165" s="534"/>
      <c r="M165" s="534"/>
      <c r="N165" s="533"/>
      <c r="O165" s="534"/>
      <c r="P165" s="534"/>
      <c r="Q165" s="533"/>
      <c r="R165" s="534"/>
      <c r="S165" s="534"/>
      <c r="T165" s="526"/>
      <c r="U165" s="535"/>
      <c r="V165" s="1025"/>
      <c r="W165" s="536"/>
      <c r="X165" s="537"/>
      <c r="Y165" s="538"/>
    </row>
    <row r="166" spans="1:32" ht="71.25" customHeight="1">
      <c r="A166" s="1050">
        <v>42</v>
      </c>
      <c r="B166" s="552">
        <v>910105</v>
      </c>
      <c r="C166" s="830" t="s">
        <v>709</v>
      </c>
      <c r="D166" s="831">
        <v>41575</v>
      </c>
      <c r="E166" s="832" t="s">
        <v>710</v>
      </c>
      <c r="F166" s="831">
        <v>41575</v>
      </c>
      <c r="G166" s="832" t="s">
        <v>578</v>
      </c>
      <c r="H166" s="833">
        <f>IF((RIGHT(T166,1)="T"),(F166+G166)-(D166+E166),"-")</f>
        <v>9.7222222248092294E-3</v>
      </c>
      <c r="I166" s="441">
        <f>HOUR(H166)</f>
        <v>0</v>
      </c>
      <c r="J166" s="441">
        <f>MINUTE(H166)</f>
        <v>14</v>
      </c>
      <c r="K166" s="833" t="str">
        <f>IF((RIGHT(T166,1)="U"),(F166+G166)-(D166+E166),"-")</f>
        <v>-</v>
      </c>
      <c r="L166" s="833"/>
      <c r="M166" s="833"/>
      <c r="N166" s="833" t="str">
        <f>IF((RIGHT(T166,1)="C"),(F166+G166)-(D166+E166),"-")</f>
        <v>-</v>
      </c>
      <c r="O166" s="833"/>
      <c r="P166" s="833"/>
      <c r="Q166" s="833" t="str">
        <f>IF((RIGHT(T166,1)="D"),(F166+G166)-(D166+E166),"-")</f>
        <v>-</v>
      </c>
      <c r="R166" s="833"/>
      <c r="S166" s="833"/>
      <c r="T166" s="834" t="s">
        <v>362</v>
      </c>
      <c r="U166" s="835" t="s">
        <v>711</v>
      </c>
      <c r="V166" s="1022" t="s">
        <v>712</v>
      </c>
      <c r="W166" s="552" t="s">
        <v>713</v>
      </c>
      <c r="X166" s="388"/>
      <c r="Y166" s="389"/>
    </row>
    <row r="167" spans="1:32" ht="66" customHeight="1">
      <c r="A167" s="1050"/>
      <c r="B167" s="552">
        <v>910113</v>
      </c>
      <c r="C167" s="830" t="s">
        <v>714</v>
      </c>
      <c r="D167" s="831">
        <v>41576</v>
      </c>
      <c r="E167" s="832" t="s">
        <v>518</v>
      </c>
      <c r="F167" s="831">
        <v>41576</v>
      </c>
      <c r="G167" s="832" t="s">
        <v>715</v>
      </c>
      <c r="H167" s="833" t="str">
        <f>IF((RIGHT(T167,1)="T"),(F167+G167)-(D167+E167),"-")</f>
        <v>-</v>
      </c>
      <c r="I167" s="833"/>
      <c r="J167" s="833"/>
      <c r="K167" s="833">
        <f>IF((RIGHT(T167,1)="U"),(F167+G167)-(D167+E167),"-")</f>
        <v>1.2499999997089617E-2</v>
      </c>
      <c r="L167" s="441">
        <f>HOUR(K167)</f>
        <v>0</v>
      </c>
      <c r="M167" s="441">
        <f>MINUTE(K167)</f>
        <v>18</v>
      </c>
      <c r="N167" s="833" t="str">
        <f>IF((RIGHT(T167,1)="C"),(F167+G167)-(D167+E167),"-")</f>
        <v>-</v>
      </c>
      <c r="O167" s="833"/>
      <c r="P167" s="833"/>
      <c r="Q167" s="833" t="str">
        <f>IF((RIGHT(T167,1)="D"),(F167+G167)-(D167+E167),"-")</f>
        <v>-</v>
      </c>
      <c r="R167" s="833"/>
      <c r="S167" s="833"/>
      <c r="T167" s="834" t="s">
        <v>359</v>
      </c>
      <c r="U167" s="835" t="s">
        <v>716</v>
      </c>
      <c r="V167" s="1022" t="s">
        <v>717</v>
      </c>
      <c r="W167" s="552" t="s">
        <v>717</v>
      </c>
      <c r="X167" s="388"/>
      <c r="Y167" s="389"/>
    </row>
    <row r="168" spans="1:32" ht="41.25" customHeight="1">
      <c r="A168" s="378"/>
      <c r="B168" s="379"/>
      <c r="C168" s="380" t="s">
        <v>325</v>
      </c>
      <c r="D168" s="381"/>
      <c r="E168" s="382"/>
      <c r="F168" s="383"/>
      <c r="G168" s="384"/>
      <c r="H168" s="385">
        <f t="shared" ref="H168:S168" si="29">SUM(H166:H167)</f>
        <v>9.7222222248092294E-3</v>
      </c>
      <c r="I168" s="481">
        <f t="shared" si="29"/>
        <v>0</v>
      </c>
      <c r="J168" s="481">
        <f t="shared" si="29"/>
        <v>14</v>
      </c>
      <c r="K168" s="385">
        <f t="shared" si="29"/>
        <v>1.2499999997089617E-2</v>
      </c>
      <c r="L168" s="481">
        <f t="shared" si="29"/>
        <v>0</v>
      </c>
      <c r="M168" s="481">
        <f t="shared" si="29"/>
        <v>18</v>
      </c>
      <c r="N168" s="385">
        <f t="shared" si="29"/>
        <v>0</v>
      </c>
      <c r="O168" s="481">
        <f t="shared" si="29"/>
        <v>0</v>
      </c>
      <c r="P168" s="481">
        <f t="shared" si="29"/>
        <v>0</v>
      </c>
      <c r="Q168" s="385">
        <f t="shared" si="29"/>
        <v>0</v>
      </c>
      <c r="R168" s="481">
        <f t="shared" si="29"/>
        <v>0</v>
      </c>
      <c r="S168" s="481">
        <f t="shared" si="29"/>
        <v>0</v>
      </c>
      <c r="T168" s="378"/>
      <c r="U168" s="386"/>
      <c r="V168" s="1019"/>
      <c r="W168" s="387"/>
      <c r="X168" s="388"/>
      <c r="Y168" s="389"/>
    </row>
    <row r="169" spans="1:32" s="353" customFormat="1" ht="41.25" customHeight="1">
      <c r="A169" s="355"/>
      <c r="B169" s="416"/>
      <c r="C169" s="410" t="s">
        <v>398</v>
      </c>
      <c r="D169" s="417"/>
      <c r="E169" s="418"/>
      <c r="F169" s="419"/>
      <c r="G169" s="420"/>
      <c r="H169" s="421"/>
      <c r="I169" s="422"/>
      <c r="J169" s="423">
        <f>I166+J166/60</f>
        <v>0.23333333333333334</v>
      </c>
      <c r="K169" s="424"/>
      <c r="L169" s="426"/>
      <c r="M169" s="423">
        <f>L166+M166/60</f>
        <v>0</v>
      </c>
      <c r="N169" s="425"/>
      <c r="O169" s="426"/>
      <c r="P169" s="423">
        <f>O166+P166/60</f>
        <v>0</v>
      </c>
      <c r="Q169" s="425"/>
      <c r="R169" s="426"/>
      <c r="S169" s="423">
        <f>R166+S166/60</f>
        <v>0</v>
      </c>
      <c r="T169" s="355"/>
      <c r="U169" s="427"/>
      <c r="V169" s="1020"/>
      <c r="W169" s="428"/>
      <c r="X169" s="429">
        <v>258.31</v>
      </c>
      <c r="Y169" s="430">
        <v>2</v>
      </c>
      <c r="Z169" s="423">
        <f>J169</f>
        <v>0.23333333333333334</v>
      </c>
      <c r="AA169" s="423">
        <f>X169*Y169*Z169</f>
        <v>120.54466666666667</v>
      </c>
      <c r="AB169" s="423">
        <f>($AB$4-M169-P169)</f>
        <v>744</v>
      </c>
      <c r="AC169" s="430">
        <f>X169*Y169</f>
        <v>516.62</v>
      </c>
      <c r="AD169" s="430">
        <f>AB169*AC169</f>
        <v>384365.28</v>
      </c>
      <c r="AE169" s="423">
        <f>AA169/(AD169)</f>
        <v>3.1362007168458781E-4</v>
      </c>
      <c r="AF169" s="431">
        <f>1-(1*AE169)</f>
        <v>0.99968637992831544</v>
      </c>
    </row>
    <row r="170" spans="1:32" s="539" customFormat="1" ht="41.25" customHeight="1">
      <c r="A170" s="526"/>
      <c r="B170" s="527"/>
      <c r="C170" s="528"/>
      <c r="D170" s="529"/>
      <c r="E170" s="530"/>
      <c r="F170" s="531"/>
      <c r="G170" s="532"/>
      <c r="H170" s="533"/>
      <c r="I170" s="534"/>
      <c r="J170" s="534"/>
      <c r="K170" s="533"/>
      <c r="L170" s="534"/>
      <c r="M170" s="534"/>
      <c r="N170" s="533"/>
      <c r="O170" s="534"/>
      <c r="P170" s="534"/>
      <c r="Q170" s="533"/>
      <c r="R170" s="534"/>
      <c r="S170" s="534"/>
      <c r="T170" s="526"/>
      <c r="U170" s="535"/>
      <c r="V170" s="1025"/>
      <c r="W170" s="536"/>
      <c r="X170" s="537"/>
      <c r="Y170" s="538"/>
    </row>
    <row r="171" spans="1:32" ht="41.25" customHeight="1">
      <c r="A171" s="477">
        <v>43</v>
      </c>
      <c r="B171" s="478"/>
      <c r="C171" s="395" t="s">
        <v>480</v>
      </c>
      <c r="D171" s="494"/>
      <c r="E171" s="495"/>
      <c r="F171" s="494"/>
      <c r="G171" s="495"/>
      <c r="H171" s="479"/>
      <c r="I171" s="482"/>
      <c r="J171" s="482"/>
      <c r="K171" s="479"/>
      <c r="L171" s="482"/>
      <c r="M171" s="482"/>
      <c r="N171" s="479"/>
      <c r="O171" s="482"/>
      <c r="P171" s="482"/>
      <c r="Q171" s="479"/>
      <c r="R171" s="482"/>
      <c r="S171" s="482"/>
      <c r="T171" s="497"/>
      <c r="U171" s="498"/>
      <c r="V171" s="1030"/>
      <c r="W171" s="540"/>
      <c r="X171" s="388"/>
      <c r="Y171" s="389"/>
    </row>
    <row r="172" spans="1:32" ht="41.25" customHeight="1">
      <c r="A172" s="378"/>
      <c r="B172" s="379"/>
      <c r="C172" s="380" t="s">
        <v>325</v>
      </c>
      <c r="D172" s="381"/>
      <c r="E172" s="382"/>
      <c r="F172" s="383"/>
      <c r="G172" s="384"/>
      <c r="H172" s="385">
        <f t="shared" ref="H172:S172" si="30">SUM(H171:H171)</f>
        <v>0</v>
      </c>
      <c r="I172" s="481">
        <f t="shared" si="30"/>
        <v>0</v>
      </c>
      <c r="J172" s="481">
        <f t="shared" si="30"/>
        <v>0</v>
      </c>
      <c r="K172" s="385">
        <f t="shared" si="30"/>
        <v>0</v>
      </c>
      <c r="L172" s="481">
        <f t="shared" si="30"/>
        <v>0</v>
      </c>
      <c r="M172" s="481">
        <f t="shared" si="30"/>
        <v>0</v>
      </c>
      <c r="N172" s="385">
        <f t="shared" si="30"/>
        <v>0</v>
      </c>
      <c r="O172" s="481">
        <f t="shared" si="30"/>
        <v>0</v>
      </c>
      <c r="P172" s="481">
        <f t="shared" si="30"/>
        <v>0</v>
      </c>
      <c r="Q172" s="385">
        <f t="shared" si="30"/>
        <v>0</v>
      </c>
      <c r="R172" s="481">
        <f t="shared" si="30"/>
        <v>0</v>
      </c>
      <c r="S172" s="481">
        <f t="shared" si="30"/>
        <v>0</v>
      </c>
      <c r="T172" s="378"/>
      <c r="U172" s="386"/>
      <c r="V172" s="1019"/>
      <c r="W172" s="387"/>
      <c r="X172" s="388"/>
      <c r="Y172" s="389"/>
    </row>
    <row r="173" spans="1:32" s="353" customFormat="1" ht="41.25" customHeight="1">
      <c r="A173" s="355"/>
      <c r="B173" s="416"/>
      <c r="C173" s="410" t="s">
        <v>398</v>
      </c>
      <c r="D173" s="417"/>
      <c r="E173" s="418"/>
      <c r="F173" s="419"/>
      <c r="G173" s="420"/>
      <c r="H173" s="421"/>
      <c r="I173" s="422"/>
      <c r="J173" s="423">
        <f>I172+J172/60</f>
        <v>0</v>
      </c>
      <c r="K173" s="424"/>
      <c r="L173" s="426"/>
      <c r="M173" s="423">
        <f>L172+M172/60</f>
        <v>0</v>
      </c>
      <c r="N173" s="425"/>
      <c r="O173" s="426"/>
      <c r="P173" s="423">
        <f>O172+P172/60</f>
        <v>0</v>
      </c>
      <c r="Q173" s="425"/>
      <c r="R173" s="426"/>
      <c r="S173" s="423">
        <f>R172+S172/60</f>
        <v>0</v>
      </c>
      <c r="T173" s="355"/>
      <c r="U173" s="427"/>
      <c r="V173" s="1020"/>
      <c r="W173" s="428"/>
      <c r="X173" s="429">
        <v>100.32</v>
      </c>
      <c r="Y173" s="430">
        <v>2</v>
      </c>
      <c r="Z173" s="423">
        <f>J173</f>
        <v>0</v>
      </c>
      <c r="AA173" s="423">
        <f>X173*Y173*Z173</f>
        <v>0</v>
      </c>
      <c r="AB173" s="423">
        <f>($AB$4-M173-P173)</f>
        <v>744</v>
      </c>
      <c r="AC173" s="430">
        <f>X173*Y173</f>
        <v>200.64</v>
      </c>
      <c r="AD173" s="430">
        <f>AB173*AC173</f>
        <v>149276.16</v>
      </c>
      <c r="AE173" s="423">
        <f>AA173/(AD173)</f>
        <v>0</v>
      </c>
      <c r="AF173" s="431">
        <f>1-(1*AE173)</f>
        <v>1</v>
      </c>
    </row>
    <row r="174" spans="1:32" s="539" customFormat="1" ht="41.25" customHeight="1">
      <c r="A174" s="526"/>
      <c r="B174" s="527"/>
      <c r="C174" s="528"/>
      <c r="D174" s="529"/>
      <c r="E174" s="530"/>
      <c r="F174" s="531"/>
      <c r="G174" s="532"/>
      <c r="H174" s="533"/>
      <c r="I174" s="534"/>
      <c r="J174" s="534"/>
      <c r="K174" s="533"/>
      <c r="L174" s="534"/>
      <c r="M174" s="534"/>
      <c r="N174" s="533"/>
      <c r="O174" s="534"/>
      <c r="P174" s="534"/>
      <c r="Q174" s="533"/>
      <c r="R174" s="534"/>
      <c r="S174" s="534"/>
      <c r="T174" s="526"/>
      <c r="U174" s="535"/>
      <c r="V174" s="1025"/>
      <c r="W174" s="536"/>
      <c r="X174" s="537"/>
      <c r="Y174" s="538"/>
    </row>
    <row r="175" spans="1:32" ht="67.5" customHeight="1">
      <c r="A175" s="477">
        <v>44</v>
      </c>
      <c r="B175" s="552">
        <v>910114</v>
      </c>
      <c r="C175" s="830" t="s">
        <v>718</v>
      </c>
      <c r="D175" s="831">
        <v>41576</v>
      </c>
      <c r="E175" s="832" t="s">
        <v>547</v>
      </c>
      <c r="F175" s="831">
        <v>41576</v>
      </c>
      <c r="G175" s="832" t="s">
        <v>719</v>
      </c>
      <c r="H175" s="833">
        <f>IF((RIGHT(T175,1)="T"),(F175+G175)-(D175+E175),"-")</f>
        <v>4.8611111124046147E-3</v>
      </c>
      <c r="I175" s="441">
        <f>HOUR(H175)</f>
        <v>0</v>
      </c>
      <c r="J175" s="441">
        <f>MINUTE(H175)</f>
        <v>7</v>
      </c>
      <c r="K175" s="833" t="str">
        <f>IF((RIGHT(T175,1)="U"),(F175+G175)-(D175+E175),"-")</f>
        <v>-</v>
      </c>
      <c r="L175" s="833"/>
      <c r="M175" s="833"/>
      <c r="N175" s="833" t="str">
        <f>IF((RIGHT(T175,1)="C"),(F175+G175)-(D175+E175),"-")</f>
        <v>-</v>
      </c>
      <c r="O175" s="833"/>
      <c r="P175" s="833"/>
      <c r="Q175" s="833" t="str">
        <f>IF((RIGHT(T175,1)="D"),(F175+G175)-(D175+E175),"-")</f>
        <v>-</v>
      </c>
      <c r="R175" s="833"/>
      <c r="S175" s="833"/>
      <c r="T175" s="834" t="s">
        <v>362</v>
      </c>
      <c r="U175" s="835" t="s">
        <v>720</v>
      </c>
      <c r="V175" s="1022" t="s">
        <v>721</v>
      </c>
      <c r="W175" s="552" t="s">
        <v>721</v>
      </c>
      <c r="X175" s="388"/>
      <c r="Y175" s="389"/>
    </row>
    <row r="176" spans="1:32" ht="41.25" customHeight="1">
      <c r="A176" s="378"/>
      <c r="B176" s="379"/>
      <c r="C176" s="380" t="s">
        <v>325</v>
      </c>
      <c r="D176" s="381"/>
      <c r="E176" s="382"/>
      <c r="F176" s="383"/>
      <c r="G176" s="384"/>
      <c r="H176" s="385">
        <f t="shared" ref="H176:S176" si="31">SUM(H175:H175)</f>
        <v>4.8611111124046147E-3</v>
      </c>
      <c r="I176" s="481">
        <f t="shared" si="31"/>
        <v>0</v>
      </c>
      <c r="J176" s="481">
        <f t="shared" si="31"/>
        <v>7</v>
      </c>
      <c r="K176" s="385">
        <f t="shared" si="31"/>
        <v>0</v>
      </c>
      <c r="L176" s="481">
        <f t="shared" si="31"/>
        <v>0</v>
      </c>
      <c r="M176" s="481">
        <f t="shared" si="31"/>
        <v>0</v>
      </c>
      <c r="N176" s="385">
        <f t="shared" si="31"/>
        <v>0</v>
      </c>
      <c r="O176" s="481">
        <f t="shared" si="31"/>
        <v>0</v>
      </c>
      <c r="P176" s="481">
        <f t="shared" si="31"/>
        <v>0</v>
      </c>
      <c r="Q176" s="385">
        <f t="shared" si="31"/>
        <v>0</v>
      </c>
      <c r="R176" s="481">
        <f t="shared" si="31"/>
        <v>0</v>
      </c>
      <c r="S176" s="481">
        <f t="shared" si="31"/>
        <v>0</v>
      </c>
      <c r="T176" s="378"/>
      <c r="U176" s="386"/>
      <c r="V176" s="1019"/>
      <c r="W176" s="387"/>
      <c r="X176" s="388"/>
      <c r="Y176" s="389"/>
    </row>
    <row r="177" spans="1:32" s="353" customFormat="1" ht="41.25" customHeight="1">
      <c r="A177" s="355"/>
      <c r="B177" s="416"/>
      <c r="C177" s="410" t="s">
        <v>398</v>
      </c>
      <c r="D177" s="417"/>
      <c r="E177" s="418"/>
      <c r="F177" s="419"/>
      <c r="G177" s="420"/>
      <c r="H177" s="421"/>
      <c r="I177" s="422"/>
      <c r="J177" s="423">
        <f>I176+J176/60</f>
        <v>0.11666666666666667</v>
      </c>
      <c r="K177" s="424"/>
      <c r="L177" s="426"/>
      <c r="M177" s="423">
        <f>L176+M176/60</f>
        <v>0</v>
      </c>
      <c r="N177" s="425"/>
      <c r="O177" s="426"/>
      <c r="P177" s="423">
        <f>O176+P176/60</f>
        <v>0</v>
      </c>
      <c r="Q177" s="425"/>
      <c r="R177" s="426"/>
      <c r="S177" s="423">
        <f>R176+S176/60</f>
        <v>0</v>
      </c>
      <c r="T177" s="355"/>
      <c r="U177" s="427"/>
      <c r="V177" s="1020"/>
      <c r="W177" s="428"/>
      <c r="X177" s="429">
        <v>161.11000000000001</v>
      </c>
      <c r="Y177" s="430">
        <v>2</v>
      </c>
      <c r="Z177" s="423">
        <f>J177</f>
        <v>0.11666666666666667</v>
      </c>
      <c r="AA177" s="423">
        <f>X177*Y177*Z177</f>
        <v>37.592333333333336</v>
      </c>
      <c r="AB177" s="423">
        <f>($AB$4-M177-P177)</f>
        <v>744</v>
      </c>
      <c r="AC177" s="430">
        <f>X177*Y177</f>
        <v>322.22000000000003</v>
      </c>
      <c r="AD177" s="430">
        <f>AB177*AC177</f>
        <v>239731.68000000002</v>
      </c>
      <c r="AE177" s="423">
        <f>AA177/(AD177)</f>
        <v>1.5681003584229391E-4</v>
      </c>
      <c r="AF177" s="431">
        <f>1-(1*AE177)</f>
        <v>0.99984318996415766</v>
      </c>
    </row>
    <row r="178" spans="1:32" s="539" customFormat="1" ht="41.25" customHeight="1">
      <c r="A178" s="526"/>
      <c r="B178" s="527"/>
      <c r="C178" s="528"/>
      <c r="D178" s="529"/>
      <c r="E178" s="530"/>
      <c r="F178" s="531"/>
      <c r="G178" s="532"/>
      <c r="H178" s="533"/>
      <c r="I178" s="534"/>
      <c r="J178" s="534"/>
      <c r="K178" s="533"/>
      <c r="L178" s="534"/>
      <c r="M178" s="534"/>
      <c r="N178" s="533"/>
      <c r="O178" s="534"/>
      <c r="P178" s="534"/>
      <c r="Q178" s="533"/>
      <c r="R178" s="534"/>
      <c r="S178" s="534"/>
      <c r="T178" s="526"/>
      <c r="U178" s="535"/>
      <c r="V178" s="1025"/>
      <c r="W178" s="536"/>
      <c r="X178" s="537"/>
      <c r="Y178" s="538"/>
    </row>
    <row r="179" spans="1:32" s="377" customFormat="1" ht="30">
      <c r="A179" s="1051">
        <v>45</v>
      </c>
      <c r="B179" s="552">
        <v>910003</v>
      </c>
      <c r="C179" s="830" t="s">
        <v>722</v>
      </c>
      <c r="D179" s="831">
        <v>41548</v>
      </c>
      <c r="E179" s="832" t="s">
        <v>537</v>
      </c>
      <c r="F179" s="831">
        <v>41552</v>
      </c>
      <c r="G179" s="832" t="s">
        <v>723</v>
      </c>
      <c r="H179" s="833" t="str">
        <f>IF((RIGHT(T179,1)="T"),(F179+G179)-(D179+E179),"-")</f>
        <v>-</v>
      </c>
      <c r="I179" s="833"/>
      <c r="J179" s="833"/>
      <c r="K179" s="833" t="str">
        <f>IF((RIGHT(T179,1)="U"),(F179+G179)-(D179+E179),"-")</f>
        <v>-</v>
      </c>
      <c r="L179" s="833"/>
      <c r="M179" s="833"/>
      <c r="N179" s="833" t="str">
        <f>IF((RIGHT(T179,1)="C"),(F179+G179)-(D179+E179),"-")</f>
        <v>-</v>
      </c>
      <c r="O179" s="833"/>
      <c r="P179" s="833"/>
      <c r="Q179" s="833">
        <f>IF((RIGHT(T179,1)="D"),(F179+G179)-(D179+E179),"-")</f>
        <v>3.9354166666671517</v>
      </c>
      <c r="R179" s="441">
        <v>94</v>
      </c>
      <c r="S179" s="441">
        <f>MINUTE(Q179)</f>
        <v>27</v>
      </c>
      <c r="T179" s="834" t="s">
        <v>324</v>
      </c>
      <c r="U179" s="835" t="s">
        <v>327</v>
      </c>
      <c r="V179" s="1022" t="s">
        <v>724</v>
      </c>
      <c r="W179" s="552" t="s">
        <v>662</v>
      </c>
    </row>
    <row r="180" spans="1:32" s="377" customFormat="1" ht="30">
      <c r="A180" s="1051"/>
      <c r="B180" s="552">
        <v>910047</v>
      </c>
      <c r="C180" s="830" t="s">
        <v>722</v>
      </c>
      <c r="D180" s="831">
        <v>41558</v>
      </c>
      <c r="E180" s="832" t="s">
        <v>725</v>
      </c>
      <c r="F180" s="831">
        <v>41558</v>
      </c>
      <c r="G180" s="832" t="s">
        <v>726</v>
      </c>
      <c r="H180" s="833" t="str">
        <f>IF((RIGHT(T180,1)="T"),(F180+G180)-(D180+E180),"-")</f>
        <v>-</v>
      </c>
      <c r="I180" s="833"/>
      <c r="J180" s="833"/>
      <c r="K180" s="833" t="str">
        <f>IF((RIGHT(T180,1)="U"),(F180+G180)-(D180+E180),"-")</f>
        <v>-</v>
      </c>
      <c r="L180" s="833"/>
      <c r="M180" s="833"/>
      <c r="N180" s="833" t="str">
        <f>IF((RIGHT(T180,1)="C"),(F180+G180)-(D180+E180),"-")</f>
        <v>-</v>
      </c>
      <c r="O180" s="833"/>
      <c r="P180" s="833"/>
      <c r="Q180" s="833">
        <f>IF((RIGHT(T180,1)="D"),(F180+G180)-(D180+E180),"-")</f>
        <v>0.28541666666569654</v>
      </c>
      <c r="R180" s="441">
        <f>HOUR(Q180)</f>
        <v>6</v>
      </c>
      <c r="S180" s="441">
        <f>MINUTE(Q180)</f>
        <v>51</v>
      </c>
      <c r="T180" s="834" t="s">
        <v>324</v>
      </c>
      <c r="U180" s="835" t="s">
        <v>327</v>
      </c>
      <c r="V180" s="1022" t="s">
        <v>727</v>
      </c>
      <c r="W180" s="552" t="s">
        <v>728</v>
      </c>
    </row>
    <row r="181" spans="1:32" s="377" customFormat="1" ht="30">
      <c r="A181" s="1051"/>
      <c r="B181" s="552">
        <v>910054</v>
      </c>
      <c r="C181" s="830" t="s">
        <v>722</v>
      </c>
      <c r="D181" s="831">
        <v>41559</v>
      </c>
      <c r="E181" s="832" t="s">
        <v>729</v>
      </c>
      <c r="F181" s="839">
        <v>41561</v>
      </c>
      <c r="G181" s="832" t="s">
        <v>730</v>
      </c>
      <c r="H181" s="833" t="str">
        <f>IF((RIGHT(T181,1)="T"),(F181+G181)-(D181+E181),"-")</f>
        <v>-</v>
      </c>
      <c r="I181" s="833"/>
      <c r="J181" s="833"/>
      <c r="K181" s="833" t="str">
        <f>IF((RIGHT(T181,1)="U"),(F181+G181)-(D181+E181),"-")</f>
        <v>-</v>
      </c>
      <c r="L181" s="833"/>
      <c r="M181" s="833"/>
      <c r="N181" s="833" t="str">
        <f>IF((RIGHT(T181,1)="C"),(F181+G181)-(D181+E181),"-")</f>
        <v>-</v>
      </c>
      <c r="O181" s="833"/>
      <c r="P181" s="833"/>
      <c r="Q181" s="833">
        <f>IF((RIGHT(T181,1)="D"),(F181+G181)-(D181+E181),"-")</f>
        <v>1.5013888888861402</v>
      </c>
      <c r="R181" s="441">
        <v>36</v>
      </c>
      <c r="S181" s="441">
        <f>MINUTE(Q181)</f>
        <v>2</v>
      </c>
      <c r="T181" s="834" t="s">
        <v>324</v>
      </c>
      <c r="U181" s="835" t="s">
        <v>327</v>
      </c>
      <c r="V181" s="1022" t="s">
        <v>731</v>
      </c>
      <c r="W181" s="552" t="s">
        <v>732</v>
      </c>
    </row>
    <row r="182" spans="1:32" ht="41.25" customHeight="1">
      <c r="A182" s="378"/>
      <c r="B182" s="379"/>
      <c r="C182" s="380" t="s">
        <v>325</v>
      </c>
      <c r="D182" s="381"/>
      <c r="E182" s="382"/>
      <c r="F182" s="383"/>
      <c r="G182" s="384"/>
      <c r="H182" s="385">
        <f t="shared" ref="H182:S182" si="32">SUM(H179:H181)</f>
        <v>0</v>
      </c>
      <c r="I182" s="481">
        <f t="shared" si="32"/>
        <v>0</v>
      </c>
      <c r="J182" s="481">
        <f t="shared" si="32"/>
        <v>0</v>
      </c>
      <c r="K182" s="385">
        <f t="shared" si="32"/>
        <v>0</v>
      </c>
      <c r="L182" s="481">
        <f t="shared" si="32"/>
        <v>0</v>
      </c>
      <c r="M182" s="481">
        <f t="shared" si="32"/>
        <v>0</v>
      </c>
      <c r="N182" s="385">
        <f t="shared" si="32"/>
        <v>0</v>
      </c>
      <c r="O182" s="481">
        <f t="shared" si="32"/>
        <v>0</v>
      </c>
      <c r="P182" s="481">
        <f t="shared" si="32"/>
        <v>0</v>
      </c>
      <c r="Q182" s="385">
        <f t="shared" si="32"/>
        <v>5.7222222222189885</v>
      </c>
      <c r="R182" s="481">
        <f t="shared" si="32"/>
        <v>136</v>
      </c>
      <c r="S182" s="481">
        <f t="shared" si="32"/>
        <v>80</v>
      </c>
      <c r="T182" s="378"/>
      <c r="U182" s="386"/>
      <c r="V182" s="1019"/>
      <c r="W182" s="387"/>
      <c r="X182" s="388"/>
      <c r="Y182" s="389"/>
    </row>
    <row r="183" spans="1:32" s="353" customFormat="1" ht="41.25" customHeight="1">
      <c r="A183" s="355"/>
      <c r="B183" s="416"/>
      <c r="C183" s="410" t="s">
        <v>398</v>
      </c>
      <c r="D183" s="417"/>
      <c r="E183" s="418"/>
      <c r="F183" s="419"/>
      <c r="G183" s="420"/>
      <c r="H183" s="421"/>
      <c r="I183" s="422"/>
      <c r="J183" s="423">
        <f>I182+J182/60</f>
        <v>0</v>
      </c>
      <c r="K183" s="424"/>
      <c r="L183" s="426"/>
      <c r="M183" s="423">
        <f>L182+M182/60</f>
        <v>0</v>
      </c>
      <c r="N183" s="425"/>
      <c r="O183" s="426"/>
      <c r="P183" s="423">
        <f>O182+P182/60</f>
        <v>0</v>
      </c>
      <c r="Q183" s="425"/>
      <c r="R183" s="426"/>
      <c r="S183" s="423">
        <f>R182+S182/60</f>
        <v>137.33333333333334</v>
      </c>
      <c r="T183" s="355"/>
      <c r="U183" s="427"/>
      <c r="V183" s="1020"/>
      <c r="W183" s="428"/>
      <c r="X183" s="429">
        <v>276</v>
      </c>
      <c r="Y183" s="430">
        <v>2</v>
      </c>
      <c r="Z183" s="423">
        <f>J183</f>
        <v>0</v>
      </c>
      <c r="AA183" s="423">
        <f>X183*Y183*Z183</f>
        <v>0</v>
      </c>
      <c r="AB183" s="423">
        <f>($AB$4-M183-P183)</f>
        <v>744</v>
      </c>
      <c r="AC183" s="430">
        <f>X183*Y183</f>
        <v>552</v>
      </c>
      <c r="AD183" s="430">
        <f>AB183*AC183</f>
        <v>410688</v>
      </c>
      <c r="AE183" s="423">
        <f>AA183/(AD183)</f>
        <v>0</v>
      </c>
      <c r="AF183" s="431">
        <f>1-(1*AE183)</f>
        <v>1</v>
      </c>
    </row>
    <row r="184" spans="1:32" s="539" customFormat="1" ht="41.25" customHeight="1">
      <c r="A184" s="526"/>
      <c r="B184" s="527"/>
      <c r="C184" s="528"/>
      <c r="D184" s="529"/>
      <c r="E184" s="530"/>
      <c r="F184" s="531"/>
      <c r="G184" s="532"/>
      <c r="H184" s="533"/>
      <c r="I184" s="534"/>
      <c r="J184" s="534"/>
      <c r="K184" s="533"/>
      <c r="L184" s="534"/>
      <c r="M184" s="534"/>
      <c r="N184" s="533"/>
      <c r="O184" s="534"/>
      <c r="P184" s="534"/>
      <c r="Q184" s="533"/>
      <c r="R184" s="534"/>
      <c r="S184" s="534"/>
      <c r="T184" s="526"/>
      <c r="U184" s="535"/>
      <c r="V184" s="1025"/>
      <c r="W184" s="536"/>
      <c r="X184" s="537"/>
      <c r="Y184" s="538"/>
    </row>
    <row r="185" spans="1:32" s="377" customFormat="1" ht="75" customHeight="1">
      <c r="A185" s="368">
        <v>46</v>
      </c>
      <c r="B185" s="552">
        <v>910026</v>
      </c>
      <c r="C185" s="830" t="s">
        <v>733</v>
      </c>
      <c r="D185" s="831">
        <v>41553</v>
      </c>
      <c r="E185" s="832" t="s">
        <v>734</v>
      </c>
      <c r="F185" s="838">
        <v>41557</v>
      </c>
      <c r="G185" s="832" t="s">
        <v>735</v>
      </c>
      <c r="H185" s="833" t="str">
        <f>IF((RIGHT(T185,1)="T"),(F185+G185)-(D185+E185),"-")</f>
        <v>-</v>
      </c>
      <c r="I185" s="833"/>
      <c r="J185" s="833"/>
      <c r="K185" s="833" t="str">
        <f>IF((RIGHT(T185,1)="U"),(F185+G185)-(D185+E185),"-")</f>
        <v>-</v>
      </c>
      <c r="L185" s="833"/>
      <c r="M185" s="833"/>
      <c r="N185" s="833" t="str">
        <f>IF((RIGHT(T185,1)="C"),(F185+G185)-(D185+E185),"-")</f>
        <v>-</v>
      </c>
      <c r="O185" s="833"/>
      <c r="P185" s="833"/>
      <c r="Q185" s="833">
        <f>IF((RIGHT(T185,1)="D"),(F185+G185)-(D185+E185),"-")</f>
        <v>4.773611111115315</v>
      </c>
      <c r="R185" s="441">
        <v>114</v>
      </c>
      <c r="S185" s="441">
        <f>MINUTE(Q185)</f>
        <v>34</v>
      </c>
      <c r="T185" s="834" t="s">
        <v>324</v>
      </c>
      <c r="U185" s="835" t="s">
        <v>327</v>
      </c>
      <c r="V185" s="1022" t="s">
        <v>736</v>
      </c>
      <c r="W185" s="552" t="s">
        <v>737</v>
      </c>
    </row>
    <row r="186" spans="1:32" ht="41.25" customHeight="1">
      <c r="A186" s="378"/>
      <c r="B186" s="379"/>
      <c r="C186" s="380" t="s">
        <v>325</v>
      </c>
      <c r="D186" s="381"/>
      <c r="E186" s="382"/>
      <c r="F186" s="383"/>
      <c r="G186" s="384"/>
      <c r="H186" s="385">
        <f t="shared" ref="H186:S186" si="33">SUM(H185:H185)</f>
        <v>0</v>
      </c>
      <c r="I186" s="481">
        <f t="shared" si="33"/>
        <v>0</v>
      </c>
      <c r="J186" s="481">
        <f t="shared" si="33"/>
        <v>0</v>
      </c>
      <c r="K186" s="385">
        <f t="shared" si="33"/>
        <v>0</v>
      </c>
      <c r="L186" s="481">
        <f t="shared" si="33"/>
        <v>0</v>
      </c>
      <c r="M186" s="481">
        <f t="shared" si="33"/>
        <v>0</v>
      </c>
      <c r="N186" s="385">
        <f t="shared" si="33"/>
        <v>0</v>
      </c>
      <c r="O186" s="481">
        <f t="shared" si="33"/>
        <v>0</v>
      </c>
      <c r="P186" s="481">
        <f t="shared" si="33"/>
        <v>0</v>
      </c>
      <c r="Q186" s="385">
        <f t="shared" si="33"/>
        <v>4.773611111115315</v>
      </c>
      <c r="R186" s="481">
        <f t="shared" si="33"/>
        <v>114</v>
      </c>
      <c r="S186" s="481">
        <f t="shared" si="33"/>
        <v>34</v>
      </c>
      <c r="T186" s="378"/>
      <c r="U186" s="386"/>
      <c r="V186" s="1019"/>
      <c r="W186" s="387"/>
      <c r="X186" s="388"/>
      <c r="Y186" s="389"/>
    </row>
    <row r="187" spans="1:32" s="353" customFormat="1" ht="41.25" customHeight="1">
      <c r="A187" s="355"/>
      <c r="B187" s="416"/>
      <c r="C187" s="410" t="s">
        <v>398</v>
      </c>
      <c r="D187" s="417"/>
      <c r="E187" s="418"/>
      <c r="F187" s="419"/>
      <c r="G187" s="420"/>
      <c r="H187" s="421"/>
      <c r="I187" s="422"/>
      <c r="J187" s="423">
        <f>I186+J186/60</f>
        <v>0</v>
      </c>
      <c r="K187" s="424"/>
      <c r="L187" s="426"/>
      <c r="M187" s="423">
        <f>L186+M186/60</f>
        <v>0</v>
      </c>
      <c r="N187" s="425"/>
      <c r="O187" s="426"/>
      <c r="P187" s="423">
        <f>O186+P186/60</f>
        <v>0</v>
      </c>
      <c r="Q187" s="425"/>
      <c r="R187" s="426"/>
      <c r="S187" s="423">
        <f>R186+S186/60</f>
        <v>114.56666666666666</v>
      </c>
      <c r="T187" s="355"/>
      <c r="U187" s="427"/>
      <c r="V187" s="1020"/>
      <c r="W187" s="428"/>
      <c r="X187" s="429">
        <v>276</v>
      </c>
      <c r="Y187" s="430">
        <v>2</v>
      </c>
      <c r="Z187" s="423">
        <f>J187</f>
        <v>0</v>
      </c>
      <c r="AA187" s="423">
        <f>X187*Y187*Z187</f>
        <v>0</v>
      </c>
      <c r="AB187" s="423">
        <f>($AB$4-M187-P187)</f>
        <v>744</v>
      </c>
      <c r="AC187" s="430">
        <f>X187*Y187</f>
        <v>552</v>
      </c>
      <c r="AD187" s="430">
        <f>AB187*AC187</f>
        <v>410688</v>
      </c>
      <c r="AE187" s="423">
        <f>AA187/(AD187)</f>
        <v>0</v>
      </c>
      <c r="AF187" s="431">
        <f>1-(1*AE187)</f>
        <v>1</v>
      </c>
    </row>
    <row r="188" spans="1:32" s="539" customFormat="1" ht="41.25" customHeight="1">
      <c r="A188" s="526"/>
      <c r="B188" s="527"/>
      <c r="C188" s="528"/>
      <c r="D188" s="529"/>
      <c r="E188" s="530"/>
      <c r="F188" s="531"/>
      <c r="G188" s="532"/>
      <c r="H188" s="533"/>
      <c r="I188" s="534"/>
      <c r="J188" s="534"/>
      <c r="K188" s="533"/>
      <c r="L188" s="534"/>
      <c r="M188" s="534"/>
      <c r="N188" s="533"/>
      <c r="O188" s="534"/>
      <c r="P188" s="534"/>
      <c r="Q188" s="533"/>
      <c r="R188" s="534"/>
      <c r="S188" s="534"/>
      <c r="T188" s="526"/>
      <c r="U188" s="535"/>
      <c r="V188" s="1025"/>
      <c r="W188" s="536"/>
      <c r="X188" s="537"/>
      <c r="Y188" s="538"/>
    </row>
    <row r="189" spans="1:32" s="353" customFormat="1" ht="30">
      <c r="A189" s="409">
        <v>47</v>
      </c>
      <c r="B189" s="409"/>
      <c r="C189" s="444" t="s">
        <v>412</v>
      </c>
      <c r="D189" s="409"/>
      <c r="E189" s="409"/>
      <c r="F189" s="409"/>
      <c r="G189" s="409"/>
      <c r="H189" s="409" t="s">
        <v>335</v>
      </c>
      <c r="I189" s="412"/>
      <c r="J189" s="412"/>
      <c r="K189" s="409" t="s">
        <v>335</v>
      </c>
      <c r="L189" s="412"/>
      <c r="M189" s="412"/>
      <c r="N189" s="409" t="s">
        <v>335</v>
      </c>
      <c r="O189" s="412"/>
      <c r="P189" s="412"/>
      <c r="Q189" s="409" t="s">
        <v>335</v>
      </c>
      <c r="R189" s="412"/>
      <c r="S189" s="412"/>
      <c r="T189" s="409"/>
      <c r="U189" s="414"/>
      <c r="V189" s="1018"/>
      <c r="W189" s="411"/>
    </row>
    <row r="190" spans="1:32" s="353" customFormat="1" ht="41.25" customHeight="1">
      <c r="A190" s="355"/>
      <c r="B190" s="416"/>
      <c r="C190" s="410" t="s">
        <v>398</v>
      </c>
      <c r="D190" s="417"/>
      <c r="E190" s="418"/>
      <c r="F190" s="419"/>
      <c r="G190" s="420"/>
      <c r="H190" s="421"/>
      <c r="I190" s="422"/>
      <c r="J190" s="423">
        <f>I189+J189/60</f>
        <v>0</v>
      </c>
      <c r="K190" s="424"/>
      <c r="L190" s="426"/>
      <c r="M190" s="423">
        <f>L189+M189/60</f>
        <v>0</v>
      </c>
      <c r="N190" s="425"/>
      <c r="O190" s="426"/>
      <c r="P190" s="423">
        <f>O189+P189/60</f>
        <v>0</v>
      </c>
      <c r="Q190" s="425"/>
      <c r="R190" s="426"/>
      <c r="S190" s="423">
        <f>R189+S189/60</f>
        <v>0</v>
      </c>
      <c r="T190" s="355"/>
      <c r="U190" s="427"/>
      <c r="V190" s="1020"/>
      <c r="W190" s="428"/>
      <c r="X190" s="429">
        <v>0.74199999999999999</v>
      </c>
      <c r="Y190" s="430">
        <v>2</v>
      </c>
      <c r="Z190" s="423">
        <f>J190</f>
        <v>0</v>
      </c>
      <c r="AA190" s="423">
        <f>X190*Y190*Z190</f>
        <v>0</v>
      </c>
      <c r="AB190" s="423">
        <f>($AB$4-M190-P190)</f>
        <v>744</v>
      </c>
      <c r="AC190" s="430">
        <f>X190*Y190</f>
        <v>1.484</v>
      </c>
      <c r="AD190" s="430">
        <f>AB190*AC190</f>
        <v>1104.096</v>
      </c>
      <c r="AE190" s="423">
        <f>AA190/(AD190)</f>
        <v>0</v>
      </c>
      <c r="AF190" s="431">
        <f>1-(1*AE190)</f>
        <v>1</v>
      </c>
    </row>
    <row r="191" spans="1:32" s="525" customFormat="1" ht="41.25" customHeight="1">
      <c r="A191" s="507"/>
      <c r="B191" s="508"/>
      <c r="C191" s="509"/>
      <c r="D191" s="510"/>
      <c r="E191" s="511"/>
      <c r="F191" s="512"/>
      <c r="G191" s="513"/>
      <c r="H191" s="514"/>
      <c r="I191" s="515"/>
      <c r="J191" s="516"/>
      <c r="K191" s="517"/>
      <c r="L191" s="518"/>
      <c r="M191" s="516"/>
      <c r="N191" s="519"/>
      <c r="O191" s="518"/>
      <c r="P191" s="516"/>
      <c r="Q191" s="519"/>
      <c r="R191" s="518"/>
      <c r="S191" s="516"/>
      <c r="T191" s="507"/>
      <c r="U191" s="520"/>
      <c r="V191" s="1023"/>
      <c r="W191" s="521"/>
      <c r="X191" s="522"/>
      <c r="Y191" s="522"/>
      <c r="Z191" s="523"/>
      <c r="AA191" s="523"/>
      <c r="AB191" s="523"/>
      <c r="AC191" s="522"/>
      <c r="AD191" s="522"/>
      <c r="AE191" s="523"/>
      <c r="AF191" s="524"/>
    </row>
    <row r="192" spans="1:32" s="353" customFormat="1" ht="65.25" customHeight="1">
      <c r="A192" s="409">
        <v>48</v>
      </c>
      <c r="B192" s="409"/>
      <c r="C192" s="444" t="s">
        <v>413</v>
      </c>
      <c r="D192" s="409"/>
      <c r="E192" s="409"/>
      <c r="F192" s="409"/>
      <c r="G192" s="409"/>
      <c r="H192" s="409" t="s">
        <v>335</v>
      </c>
      <c r="I192" s="412"/>
      <c r="J192" s="412"/>
      <c r="K192" s="409" t="s">
        <v>335</v>
      </c>
      <c r="L192" s="412"/>
      <c r="M192" s="412"/>
      <c r="N192" s="409" t="s">
        <v>335</v>
      </c>
      <c r="O192" s="412"/>
      <c r="P192" s="412"/>
      <c r="Q192" s="409" t="s">
        <v>335</v>
      </c>
      <c r="R192" s="412"/>
      <c r="S192" s="412"/>
      <c r="T192" s="409"/>
      <c r="U192" s="414"/>
      <c r="V192" s="1018"/>
      <c r="W192" s="411"/>
    </row>
    <row r="193" spans="1:32" s="353" customFormat="1" ht="41.25" customHeight="1">
      <c r="A193" s="355"/>
      <c r="B193" s="416"/>
      <c r="C193" s="410" t="s">
        <v>398</v>
      </c>
      <c r="D193" s="417"/>
      <c r="E193" s="418"/>
      <c r="F193" s="419"/>
      <c r="G193" s="420"/>
      <c r="H193" s="421"/>
      <c r="I193" s="422"/>
      <c r="J193" s="423">
        <f>I192+J192/60</f>
        <v>0</v>
      </c>
      <c r="K193" s="424"/>
      <c r="L193" s="426"/>
      <c r="M193" s="423">
        <f>L192+M192/60</f>
        <v>0</v>
      </c>
      <c r="N193" s="425"/>
      <c r="O193" s="426"/>
      <c r="P193" s="423">
        <f>O192+P192/60</f>
        <v>0</v>
      </c>
      <c r="Q193" s="425"/>
      <c r="R193" s="426"/>
      <c r="S193" s="423">
        <f>R192+S192/60</f>
        <v>0</v>
      </c>
      <c r="T193" s="355"/>
      <c r="U193" s="427"/>
      <c r="V193" s="1020"/>
      <c r="W193" s="428"/>
      <c r="X193" s="429">
        <v>0.74199999999999999</v>
      </c>
      <c r="Y193" s="430">
        <v>2</v>
      </c>
      <c r="Z193" s="423">
        <f>J193</f>
        <v>0</v>
      </c>
      <c r="AA193" s="423">
        <f>X193*Y193*Z193</f>
        <v>0</v>
      </c>
      <c r="AB193" s="423">
        <f>($AB$4-M193-P193)</f>
        <v>744</v>
      </c>
      <c r="AC193" s="430">
        <f>X193*Y193</f>
        <v>1.484</v>
      </c>
      <c r="AD193" s="430">
        <f>AB193*AC193</f>
        <v>1104.096</v>
      </c>
      <c r="AE193" s="423">
        <f>AA193/(AD193)</f>
        <v>0</v>
      </c>
      <c r="AF193" s="431">
        <f>1-(1*AE193)</f>
        <v>1</v>
      </c>
    </row>
    <row r="194" spans="1:32" s="525" customFormat="1" ht="41.25" customHeight="1">
      <c r="A194" s="507"/>
      <c r="B194" s="508"/>
      <c r="C194" s="509"/>
      <c r="D194" s="510"/>
      <c r="E194" s="511"/>
      <c r="F194" s="512"/>
      <c r="G194" s="513"/>
      <c r="H194" s="514"/>
      <c r="I194" s="515"/>
      <c r="J194" s="516"/>
      <c r="K194" s="517"/>
      <c r="L194" s="518"/>
      <c r="M194" s="516"/>
      <c r="N194" s="519"/>
      <c r="O194" s="518"/>
      <c r="P194" s="516"/>
      <c r="Q194" s="519"/>
      <c r="R194" s="518"/>
      <c r="S194" s="516"/>
      <c r="T194" s="507"/>
      <c r="U194" s="520"/>
      <c r="V194" s="1023"/>
      <c r="W194" s="521"/>
      <c r="X194" s="522"/>
      <c r="Y194" s="522"/>
      <c r="Z194" s="523"/>
      <c r="AA194" s="523"/>
      <c r="AB194" s="523"/>
      <c r="AC194" s="522"/>
      <c r="AD194" s="522"/>
      <c r="AE194" s="523"/>
      <c r="AF194" s="524"/>
    </row>
    <row r="195" spans="1:32" s="353" customFormat="1" ht="41.25" customHeight="1">
      <c r="A195" s="355">
        <v>49</v>
      </c>
      <c r="B195" s="416"/>
      <c r="C195" s="410" t="s">
        <v>481</v>
      </c>
      <c r="D195" s="417"/>
      <c r="E195" s="418"/>
      <c r="F195" s="419"/>
      <c r="G195" s="420"/>
      <c r="H195" s="421"/>
      <c r="I195" s="422"/>
      <c r="J195" s="433"/>
      <c r="K195" s="424"/>
      <c r="L195" s="426"/>
      <c r="M195" s="433"/>
      <c r="N195" s="425"/>
      <c r="O195" s="426"/>
      <c r="P195" s="433"/>
      <c r="Q195" s="425"/>
      <c r="R195" s="426"/>
      <c r="S195" s="433"/>
      <c r="T195" s="355"/>
      <c r="U195" s="427"/>
      <c r="V195" s="1020"/>
      <c r="W195" s="428"/>
      <c r="X195" s="434"/>
      <c r="Y195" s="434"/>
      <c r="Z195" s="435"/>
      <c r="AA195" s="435"/>
      <c r="AB195" s="435"/>
      <c r="AC195" s="434"/>
      <c r="AD195" s="434"/>
      <c r="AE195" s="435"/>
      <c r="AF195" s="436"/>
    </row>
    <row r="196" spans="1:32" s="353" customFormat="1" ht="41.25" customHeight="1">
      <c r="A196" s="355"/>
      <c r="B196" s="416"/>
      <c r="C196" s="410" t="s">
        <v>398</v>
      </c>
      <c r="D196" s="417"/>
      <c r="E196" s="418"/>
      <c r="F196" s="419"/>
      <c r="G196" s="420"/>
      <c r="H196" s="421"/>
      <c r="I196" s="422"/>
      <c r="J196" s="423">
        <f>I195+J195/60</f>
        <v>0</v>
      </c>
      <c r="K196" s="424"/>
      <c r="L196" s="426"/>
      <c r="M196" s="423">
        <f>L195+M195/60</f>
        <v>0</v>
      </c>
      <c r="N196" s="425"/>
      <c r="O196" s="426"/>
      <c r="P196" s="423">
        <f>O195+P195/60</f>
        <v>0</v>
      </c>
      <c r="Q196" s="425"/>
      <c r="R196" s="426"/>
      <c r="S196" s="423">
        <f>R195+S195/60</f>
        <v>0</v>
      </c>
      <c r="T196" s="355"/>
      <c r="U196" s="427"/>
      <c r="V196" s="1020"/>
      <c r="W196" s="428"/>
      <c r="X196" s="429">
        <v>234.93100000000001</v>
      </c>
      <c r="Y196" s="430">
        <v>4</v>
      </c>
      <c r="Z196" s="423">
        <f>J196</f>
        <v>0</v>
      </c>
      <c r="AA196" s="423">
        <f>X196*Y196*Z196</f>
        <v>0</v>
      </c>
      <c r="AB196" s="423">
        <f>($AB$4-M196-P196)</f>
        <v>744</v>
      </c>
      <c r="AC196" s="430">
        <f>X196*Y196</f>
        <v>939.72400000000005</v>
      </c>
      <c r="AD196" s="430">
        <f>AB196*AC196</f>
        <v>699154.65600000008</v>
      </c>
      <c r="AE196" s="423">
        <f>AA196/(AD196)</f>
        <v>0</v>
      </c>
      <c r="AF196" s="431">
        <f>1-(1*AE196)</f>
        <v>1</v>
      </c>
    </row>
    <row r="197" spans="1:32" s="525" customFormat="1" ht="41.25" customHeight="1">
      <c r="A197" s="507"/>
      <c r="B197" s="508"/>
      <c r="C197" s="509"/>
      <c r="D197" s="510"/>
      <c r="E197" s="511"/>
      <c r="F197" s="512"/>
      <c r="G197" s="513"/>
      <c r="H197" s="514"/>
      <c r="I197" s="515"/>
      <c r="J197" s="516"/>
      <c r="K197" s="517"/>
      <c r="L197" s="518"/>
      <c r="M197" s="516"/>
      <c r="N197" s="519"/>
      <c r="O197" s="518"/>
      <c r="P197" s="516"/>
      <c r="Q197" s="519"/>
      <c r="R197" s="518"/>
      <c r="S197" s="516"/>
      <c r="T197" s="507"/>
      <c r="U197" s="520"/>
      <c r="V197" s="1023"/>
      <c r="W197" s="521"/>
      <c r="X197" s="522"/>
      <c r="Y197" s="522"/>
      <c r="Z197" s="523"/>
      <c r="AA197" s="523"/>
      <c r="AB197" s="523"/>
      <c r="AC197" s="522"/>
      <c r="AD197" s="522"/>
      <c r="AE197" s="523"/>
      <c r="AF197" s="524"/>
    </row>
    <row r="198" spans="1:32" s="610" customFormat="1" ht="30">
      <c r="A198" s="477">
        <v>50</v>
      </c>
      <c r="B198" s="552">
        <v>910088</v>
      </c>
      <c r="C198" s="830" t="s">
        <v>738</v>
      </c>
      <c r="D198" s="831">
        <v>41569</v>
      </c>
      <c r="E198" s="832" t="s">
        <v>739</v>
      </c>
      <c r="F198" s="831">
        <v>41569</v>
      </c>
      <c r="G198" s="832" t="s">
        <v>740</v>
      </c>
      <c r="H198" s="833" t="str">
        <f>IF((RIGHT(T198,1)="T"),(F198+G198)-(D198+E198),"-")</f>
        <v>-</v>
      </c>
      <c r="I198" s="833"/>
      <c r="J198" s="833"/>
      <c r="K198" s="833" t="str">
        <f>IF((RIGHT(T198,1)="U"),(F198+G198)-(D198+E198),"-")</f>
        <v>-</v>
      </c>
      <c r="L198" s="833"/>
      <c r="M198" s="833"/>
      <c r="N198" s="833" t="str">
        <f>IF((RIGHT(T198,1)="C"),(F198+G198)-(D198+E198),"-")</f>
        <v>-</v>
      </c>
      <c r="O198" s="833"/>
      <c r="P198" s="833"/>
      <c r="Q198" s="833">
        <f>IF((RIGHT(T198,1)="D"),(F198+G198)-(D198+E198),"-")</f>
        <v>0.26041666667151731</v>
      </c>
      <c r="R198" s="441">
        <f>HOUR(Q198)</f>
        <v>6</v>
      </c>
      <c r="S198" s="441">
        <f>MINUTE(Q198)</f>
        <v>15</v>
      </c>
      <c r="T198" s="834" t="s">
        <v>324</v>
      </c>
      <c r="U198" s="835" t="s">
        <v>327</v>
      </c>
      <c r="V198" s="1022" t="s">
        <v>741</v>
      </c>
      <c r="W198" s="552" t="s">
        <v>742</v>
      </c>
      <c r="X198" s="609"/>
      <c r="Y198" s="609"/>
    </row>
    <row r="199" spans="1:32" s="610" customFormat="1" ht="60">
      <c r="A199" s="477"/>
      <c r="B199" s="552">
        <v>910103</v>
      </c>
      <c r="C199" s="830" t="s">
        <v>738</v>
      </c>
      <c r="D199" s="831">
        <v>41574</v>
      </c>
      <c r="E199" s="832" t="s">
        <v>743</v>
      </c>
      <c r="F199" s="831">
        <v>41574</v>
      </c>
      <c r="G199" s="832" t="s">
        <v>562</v>
      </c>
      <c r="H199" s="833" t="str">
        <f>IF((RIGHT(T199,1)="T"),(F199+G199)-(D199+E199),"-")</f>
        <v>-</v>
      </c>
      <c r="I199" s="833"/>
      <c r="J199" s="833"/>
      <c r="K199" s="833">
        <f>IF((RIGHT(T199,1)="U"),(F199+G199)-(D199+E199),"-")</f>
        <v>4.166666665696539E-3</v>
      </c>
      <c r="L199" s="441">
        <f>HOUR(K199)</f>
        <v>0</v>
      </c>
      <c r="M199" s="441">
        <f>MINUTE(K199)</f>
        <v>6</v>
      </c>
      <c r="N199" s="833" t="str">
        <f>IF((RIGHT(T199,1)="C"),(F199+G199)-(D199+E199),"-")</f>
        <v>-</v>
      </c>
      <c r="O199" s="833"/>
      <c r="P199" s="833"/>
      <c r="Q199" s="833" t="str">
        <f>IF((RIGHT(T199,1)="D"),(F199+G199)-(D199+E199),"-")</f>
        <v>-</v>
      </c>
      <c r="R199" s="833"/>
      <c r="S199" s="833"/>
      <c r="T199" s="834" t="s">
        <v>359</v>
      </c>
      <c r="U199" s="835" t="s">
        <v>744</v>
      </c>
      <c r="V199" s="1022" t="s">
        <v>745</v>
      </c>
      <c r="W199" s="552" t="s">
        <v>746</v>
      </c>
      <c r="X199" s="609"/>
      <c r="Y199" s="609"/>
    </row>
    <row r="200" spans="1:32" ht="41.25" customHeight="1">
      <c r="A200" s="378"/>
      <c r="B200" s="379"/>
      <c r="C200" s="380" t="s">
        <v>325</v>
      </c>
      <c r="D200" s="381"/>
      <c r="E200" s="382"/>
      <c r="F200" s="383"/>
      <c r="G200" s="384"/>
      <c r="H200" s="385">
        <f t="shared" ref="H200:S200" si="34">SUM(H198:H199)</f>
        <v>0</v>
      </c>
      <c r="I200" s="481">
        <f t="shared" si="34"/>
        <v>0</v>
      </c>
      <c r="J200" s="481">
        <f t="shared" si="34"/>
        <v>0</v>
      </c>
      <c r="K200" s="385">
        <f t="shared" si="34"/>
        <v>4.166666665696539E-3</v>
      </c>
      <c r="L200" s="481">
        <f t="shared" si="34"/>
        <v>0</v>
      </c>
      <c r="M200" s="481">
        <f t="shared" si="34"/>
        <v>6</v>
      </c>
      <c r="N200" s="385">
        <f t="shared" si="34"/>
        <v>0</v>
      </c>
      <c r="O200" s="481">
        <f t="shared" si="34"/>
        <v>0</v>
      </c>
      <c r="P200" s="481">
        <f t="shared" si="34"/>
        <v>0</v>
      </c>
      <c r="Q200" s="385">
        <f t="shared" si="34"/>
        <v>0.26041666667151731</v>
      </c>
      <c r="R200" s="481">
        <f t="shared" si="34"/>
        <v>6</v>
      </c>
      <c r="S200" s="481">
        <f t="shared" si="34"/>
        <v>15</v>
      </c>
      <c r="T200" s="378"/>
      <c r="U200" s="386"/>
      <c r="V200" s="1019"/>
      <c r="W200" s="387"/>
      <c r="X200" s="388"/>
      <c r="Y200" s="389"/>
    </row>
    <row r="201" spans="1:32" s="353" customFormat="1" ht="41.25" customHeight="1">
      <c r="A201" s="355"/>
      <c r="B201" s="416"/>
      <c r="C201" s="410" t="s">
        <v>398</v>
      </c>
      <c r="D201" s="417"/>
      <c r="E201" s="418"/>
      <c r="F201" s="419"/>
      <c r="G201" s="420"/>
      <c r="H201" s="421"/>
      <c r="I201" s="422"/>
      <c r="J201" s="423">
        <f>I198+J198/60</f>
        <v>0</v>
      </c>
      <c r="K201" s="424"/>
      <c r="L201" s="426"/>
      <c r="M201" s="423">
        <f>L198+M198/60</f>
        <v>0</v>
      </c>
      <c r="N201" s="425"/>
      <c r="O201" s="426"/>
      <c r="P201" s="423">
        <f>O198+P198/60</f>
        <v>0</v>
      </c>
      <c r="Q201" s="425"/>
      <c r="R201" s="426"/>
      <c r="S201" s="423">
        <f>R198+S198/60</f>
        <v>6.25</v>
      </c>
      <c r="T201" s="355"/>
      <c r="U201" s="427"/>
      <c r="V201" s="1020"/>
      <c r="W201" s="428"/>
      <c r="X201" s="429">
        <v>272.58600000000001</v>
      </c>
      <c r="Y201" s="430">
        <v>2</v>
      </c>
      <c r="Z201" s="423">
        <f>J201</f>
        <v>0</v>
      </c>
      <c r="AA201" s="423">
        <f>X201*Y201*Z201</f>
        <v>0</v>
      </c>
      <c r="AB201" s="423">
        <f>($AB$4-M201-P201)</f>
        <v>744</v>
      </c>
      <c r="AC201" s="430">
        <f>X201*Y201</f>
        <v>545.17200000000003</v>
      </c>
      <c r="AD201" s="430">
        <f>AB201*AC201</f>
        <v>405607.96799999999</v>
      </c>
      <c r="AE201" s="423">
        <f>AA201/(AD201)</f>
        <v>0</v>
      </c>
      <c r="AF201" s="431">
        <f>1-(1*AE201)</f>
        <v>1</v>
      </c>
    </row>
    <row r="202" spans="1:32" s="525" customFormat="1" ht="41.25" customHeight="1">
      <c r="A202" s="507"/>
      <c r="B202" s="508"/>
      <c r="C202" s="509"/>
      <c r="D202" s="510"/>
      <c r="E202" s="511"/>
      <c r="F202" s="512"/>
      <c r="G202" s="513"/>
      <c r="H202" s="514"/>
      <c r="I202" s="515"/>
      <c r="J202" s="516"/>
      <c r="K202" s="517"/>
      <c r="L202" s="518"/>
      <c r="M202" s="516"/>
      <c r="N202" s="519"/>
      <c r="O202" s="518"/>
      <c r="P202" s="516"/>
      <c r="Q202" s="519"/>
      <c r="R202" s="518"/>
      <c r="S202" s="516"/>
      <c r="T202" s="507"/>
      <c r="U202" s="520"/>
      <c r="V202" s="1023"/>
      <c r="W202" s="521"/>
      <c r="X202" s="522"/>
      <c r="Y202" s="522"/>
      <c r="Z202" s="523"/>
      <c r="AA202" s="523"/>
      <c r="AB202" s="523"/>
      <c r="AC202" s="522"/>
      <c r="AD202" s="522"/>
      <c r="AE202" s="523"/>
      <c r="AF202" s="524"/>
    </row>
    <row r="203" spans="1:32" s="610" customFormat="1" ht="30">
      <c r="A203" s="1050">
        <v>51</v>
      </c>
      <c r="B203" s="552">
        <v>910083</v>
      </c>
      <c r="C203" s="830" t="s">
        <v>747</v>
      </c>
      <c r="D203" s="831">
        <v>41567</v>
      </c>
      <c r="E203" s="832" t="s">
        <v>748</v>
      </c>
      <c r="F203" s="831">
        <v>41568</v>
      </c>
      <c r="G203" s="832" t="s">
        <v>749</v>
      </c>
      <c r="H203" s="833" t="str">
        <f>IF((RIGHT(T203,1)="T"),(F203+G203)-(D203+E203),"-")</f>
        <v>-</v>
      </c>
      <c r="I203" s="833"/>
      <c r="J203" s="833"/>
      <c r="K203" s="833" t="str">
        <f>IF((RIGHT(T203,1)="U"),(F203+G203)-(D203+E203),"-")</f>
        <v>-</v>
      </c>
      <c r="L203" s="833"/>
      <c r="M203" s="833"/>
      <c r="N203" s="833" t="str">
        <f>IF((RIGHT(T203,1)="C"),(F203+G203)-(D203+E203),"-")</f>
        <v>-</v>
      </c>
      <c r="O203" s="833"/>
      <c r="P203" s="833"/>
      <c r="Q203" s="833">
        <f>IF((RIGHT(T203,1)="D"),(F203+G203)-(D203+E203),"-")</f>
        <v>0.36805555555474712</v>
      </c>
      <c r="R203" s="441">
        <f>HOUR(Q203)</f>
        <v>8</v>
      </c>
      <c r="S203" s="441">
        <f>MINUTE(Q203)</f>
        <v>50</v>
      </c>
      <c r="T203" s="834" t="s">
        <v>324</v>
      </c>
      <c r="U203" s="835" t="s">
        <v>327</v>
      </c>
      <c r="V203" s="1022" t="s">
        <v>750</v>
      </c>
      <c r="W203" s="552" t="s">
        <v>751</v>
      </c>
      <c r="X203" s="609"/>
      <c r="Y203" s="609"/>
    </row>
    <row r="204" spans="1:32" s="610" customFormat="1" ht="30">
      <c r="A204" s="1050"/>
      <c r="B204" s="552">
        <v>910100</v>
      </c>
      <c r="C204" s="830" t="s">
        <v>747</v>
      </c>
      <c r="D204" s="831">
        <v>41573</v>
      </c>
      <c r="E204" s="832" t="s">
        <v>524</v>
      </c>
      <c r="F204" s="839">
        <v>41573</v>
      </c>
      <c r="G204" s="832" t="s">
        <v>752</v>
      </c>
      <c r="H204" s="833">
        <f>IF((RIGHT(T204,1)="T"),(F204+G204)-(D204+E204),"-")</f>
        <v>3.4722222189884633E-3</v>
      </c>
      <c r="I204" s="441">
        <f>HOUR(H204)</f>
        <v>0</v>
      </c>
      <c r="J204" s="441">
        <f>MINUTE(H204)</f>
        <v>5</v>
      </c>
      <c r="K204" s="833" t="str">
        <f>IF((RIGHT(T204,1)="U"),(F204+G204)-(D204+E204),"-")</f>
        <v>-</v>
      </c>
      <c r="L204" s="833"/>
      <c r="M204" s="833"/>
      <c r="N204" s="833" t="str">
        <f>IF((RIGHT(T204,1)="C"),(F204+G204)-(D204+E204),"-")</f>
        <v>-</v>
      </c>
      <c r="O204" s="833"/>
      <c r="P204" s="833"/>
      <c r="Q204" s="833" t="str">
        <f>IF((RIGHT(T204,1)="D"),(F204+G204)-(D204+E204),"-")</f>
        <v>-</v>
      </c>
      <c r="R204" s="833"/>
      <c r="S204" s="833"/>
      <c r="T204" s="834" t="s">
        <v>362</v>
      </c>
      <c r="U204" s="835" t="s">
        <v>753</v>
      </c>
      <c r="V204" s="1022" t="s">
        <v>754</v>
      </c>
      <c r="W204" s="842" t="s">
        <v>755</v>
      </c>
      <c r="X204" s="609"/>
      <c r="Y204" s="609"/>
    </row>
    <row r="205" spans="1:32" s="610" customFormat="1" ht="30">
      <c r="A205" s="1050"/>
      <c r="B205" s="552">
        <v>910107</v>
      </c>
      <c r="C205" s="830" t="s">
        <v>747</v>
      </c>
      <c r="D205" s="831">
        <v>41575</v>
      </c>
      <c r="E205" s="832" t="s">
        <v>756</v>
      </c>
      <c r="F205" s="831">
        <v>41575</v>
      </c>
      <c r="G205" s="832" t="s">
        <v>757</v>
      </c>
      <c r="H205" s="833" t="str">
        <f>IF((RIGHT(T205,1)="T"),(F205+G205)-(D205+E205),"-")</f>
        <v>-</v>
      </c>
      <c r="I205" s="833"/>
      <c r="J205" s="833"/>
      <c r="K205" s="833">
        <f>IF((RIGHT(T205,1)="U"),(F205+G205)-(D205+E205),"-")</f>
        <v>2.7777777795563452E-3</v>
      </c>
      <c r="L205" s="441">
        <f>HOUR(K205)</f>
        <v>0</v>
      </c>
      <c r="M205" s="441">
        <f>MINUTE(K205)</f>
        <v>4</v>
      </c>
      <c r="N205" s="833" t="str">
        <f>IF((RIGHT(T205,1)="C"),(F205+G205)-(D205+E205),"-")</f>
        <v>-</v>
      </c>
      <c r="O205" s="833"/>
      <c r="P205" s="833"/>
      <c r="Q205" s="833" t="str">
        <f>IF((RIGHT(T205,1)="D"),(F205+G205)-(D205+E205),"-")</f>
        <v>-</v>
      </c>
      <c r="R205" s="833"/>
      <c r="S205" s="833"/>
      <c r="T205" s="834" t="s">
        <v>359</v>
      </c>
      <c r="U205" s="835" t="s">
        <v>758</v>
      </c>
      <c r="V205" s="1022" t="s">
        <v>759</v>
      </c>
      <c r="W205" s="552" t="s">
        <v>760</v>
      </c>
      <c r="X205" s="609"/>
      <c r="Y205" s="609"/>
    </row>
    <row r="206" spans="1:32" ht="41.25" customHeight="1">
      <c r="A206" s="378"/>
      <c r="B206" s="379"/>
      <c r="C206" s="380" t="s">
        <v>325</v>
      </c>
      <c r="D206" s="381"/>
      <c r="E206" s="382"/>
      <c r="F206" s="383"/>
      <c r="G206" s="384"/>
      <c r="H206" s="385">
        <f t="shared" ref="H206:S206" si="35">SUM(H203:H205)</f>
        <v>3.4722222189884633E-3</v>
      </c>
      <c r="I206" s="481">
        <f t="shared" si="35"/>
        <v>0</v>
      </c>
      <c r="J206" s="481">
        <f t="shared" si="35"/>
        <v>5</v>
      </c>
      <c r="K206" s="385">
        <f t="shared" si="35"/>
        <v>2.7777777795563452E-3</v>
      </c>
      <c r="L206" s="481">
        <f t="shared" si="35"/>
        <v>0</v>
      </c>
      <c r="M206" s="481">
        <f t="shared" si="35"/>
        <v>4</v>
      </c>
      <c r="N206" s="385">
        <f t="shared" si="35"/>
        <v>0</v>
      </c>
      <c r="O206" s="481">
        <f t="shared" si="35"/>
        <v>0</v>
      </c>
      <c r="P206" s="481">
        <f t="shared" si="35"/>
        <v>0</v>
      </c>
      <c r="Q206" s="385">
        <f t="shared" si="35"/>
        <v>0.36805555555474712</v>
      </c>
      <c r="R206" s="481">
        <f t="shared" si="35"/>
        <v>8</v>
      </c>
      <c r="S206" s="481">
        <f t="shared" si="35"/>
        <v>50</v>
      </c>
      <c r="T206" s="378"/>
      <c r="U206" s="386"/>
      <c r="V206" s="1019"/>
      <c r="W206" s="387"/>
      <c r="X206" s="388"/>
      <c r="Y206" s="389"/>
    </row>
    <row r="207" spans="1:32" s="353" customFormat="1" ht="41.25" customHeight="1">
      <c r="A207" s="355"/>
      <c r="B207" s="416"/>
      <c r="C207" s="410" t="s">
        <v>398</v>
      </c>
      <c r="D207" s="417"/>
      <c r="E207" s="418"/>
      <c r="F207" s="419"/>
      <c r="G207" s="420"/>
      <c r="H207" s="421"/>
      <c r="I207" s="422"/>
      <c r="J207" s="423">
        <f>I206+J206/60</f>
        <v>8.3333333333333329E-2</v>
      </c>
      <c r="K207" s="424"/>
      <c r="L207" s="426"/>
      <c r="M207" s="423">
        <f>L206+M206/60</f>
        <v>6.6666666666666666E-2</v>
      </c>
      <c r="N207" s="425"/>
      <c r="O207" s="426"/>
      <c r="P207" s="423">
        <f>O206+P206/60</f>
        <v>0</v>
      </c>
      <c r="Q207" s="425"/>
      <c r="R207" s="426"/>
      <c r="S207" s="423">
        <f>R206+S206/60</f>
        <v>8.8333333333333339</v>
      </c>
      <c r="T207" s="355"/>
      <c r="U207" s="427"/>
      <c r="V207" s="1020"/>
      <c r="W207" s="428"/>
      <c r="X207" s="429">
        <v>272.58600000000001</v>
      </c>
      <c r="Y207" s="430">
        <v>2</v>
      </c>
      <c r="Z207" s="423">
        <f>J207</f>
        <v>8.3333333333333329E-2</v>
      </c>
      <c r="AA207" s="423">
        <f>X207*Y207*Z207</f>
        <v>45.430999999999997</v>
      </c>
      <c r="AB207" s="423">
        <f>($AB$4-M207-P207)</f>
        <v>743.93333333333328</v>
      </c>
      <c r="AC207" s="430">
        <f>X207*Y207</f>
        <v>545.17200000000003</v>
      </c>
      <c r="AD207" s="430">
        <f>AB207*AC207</f>
        <v>405571.62319999997</v>
      </c>
      <c r="AE207" s="423">
        <f>AA207/(AD207)</f>
        <v>1.1201720584281746E-4</v>
      </c>
      <c r="AF207" s="431">
        <f>1-(1*AE207)</f>
        <v>0.99988798279415714</v>
      </c>
    </row>
    <row r="208" spans="1:32" s="539" customFormat="1" ht="41.25" customHeight="1">
      <c r="A208" s="526"/>
      <c r="B208" s="527"/>
      <c r="C208" s="528"/>
      <c r="D208" s="529"/>
      <c r="E208" s="530"/>
      <c r="F208" s="531"/>
      <c r="G208" s="532"/>
      <c r="H208" s="533"/>
      <c r="I208" s="534"/>
      <c r="J208" s="534"/>
      <c r="K208" s="533"/>
      <c r="L208" s="534"/>
      <c r="M208" s="534"/>
      <c r="N208" s="533"/>
      <c r="O208" s="534"/>
      <c r="P208" s="534"/>
      <c r="Q208" s="533"/>
      <c r="R208" s="534"/>
      <c r="S208" s="534"/>
      <c r="T208" s="526"/>
      <c r="U208" s="535"/>
      <c r="V208" s="1025"/>
      <c r="W208" s="536"/>
      <c r="X208" s="537"/>
      <c r="Y208" s="538"/>
    </row>
    <row r="209" spans="1:32" s="607" customFormat="1" ht="30">
      <c r="A209" s="1050">
        <v>52</v>
      </c>
      <c r="B209" s="552">
        <v>910015</v>
      </c>
      <c r="C209" s="830" t="s">
        <v>347</v>
      </c>
      <c r="D209" s="831">
        <v>41551</v>
      </c>
      <c r="E209" s="832" t="s">
        <v>761</v>
      </c>
      <c r="F209" s="831">
        <v>41551</v>
      </c>
      <c r="G209" s="832" t="s">
        <v>762</v>
      </c>
      <c r="H209" s="833" t="str">
        <f t="shared" ref="H209:H220" si="36">IF((RIGHT(T209,1)="T"),(F209+G209)-(D209+E209),"-")</f>
        <v>-</v>
      </c>
      <c r="I209" s="833"/>
      <c r="J209" s="833"/>
      <c r="K209" s="833" t="str">
        <f t="shared" ref="K209:K220" si="37">IF((RIGHT(T209,1)="U"),(F209+G209)-(D209+E209),"-")</f>
        <v>-</v>
      </c>
      <c r="L209" s="833"/>
      <c r="M209" s="833"/>
      <c r="N209" s="833" t="str">
        <f t="shared" ref="N209:N220" si="38">IF((RIGHT(T209,1)="C"),(F209+G209)-(D209+E209),"-")</f>
        <v>-</v>
      </c>
      <c r="O209" s="833"/>
      <c r="P209" s="833"/>
      <c r="Q209" s="833">
        <f t="shared" ref="Q209:Q220" si="39">IF((RIGHT(T209,1)="D"),(F209+G209)-(D209+E209),"-")</f>
        <v>0.55555555555474712</v>
      </c>
      <c r="R209" s="441">
        <f t="shared" ref="R209:R220" si="40">HOUR(Q209)</f>
        <v>13</v>
      </c>
      <c r="S209" s="441">
        <f t="shared" ref="S209:S220" si="41">MINUTE(Q209)</f>
        <v>20</v>
      </c>
      <c r="T209" s="834" t="s">
        <v>324</v>
      </c>
      <c r="U209" s="835" t="s">
        <v>327</v>
      </c>
      <c r="V209" s="1022" t="s">
        <v>763</v>
      </c>
      <c r="W209" s="552" t="s">
        <v>764</v>
      </c>
      <c r="X209" s="603"/>
      <c r="Y209" s="604"/>
    </row>
    <row r="210" spans="1:32" s="607" customFormat="1" ht="30">
      <c r="A210" s="1050"/>
      <c r="B210" s="552">
        <v>910018</v>
      </c>
      <c r="C210" s="830" t="s">
        <v>347</v>
      </c>
      <c r="D210" s="831">
        <v>41551</v>
      </c>
      <c r="E210" s="832" t="s">
        <v>765</v>
      </c>
      <c r="F210" s="831">
        <v>41552</v>
      </c>
      <c r="G210" s="832" t="s">
        <v>766</v>
      </c>
      <c r="H210" s="833" t="str">
        <f t="shared" si="36"/>
        <v>-</v>
      </c>
      <c r="I210" s="833"/>
      <c r="J210" s="833"/>
      <c r="K210" s="833" t="str">
        <f t="shared" si="37"/>
        <v>-</v>
      </c>
      <c r="L210" s="833"/>
      <c r="M210" s="833"/>
      <c r="N210" s="833" t="str">
        <f t="shared" si="38"/>
        <v>-</v>
      </c>
      <c r="O210" s="833"/>
      <c r="P210" s="833"/>
      <c r="Q210" s="833">
        <f t="shared" si="39"/>
        <v>0.42847222222189885</v>
      </c>
      <c r="R210" s="441">
        <f t="shared" si="40"/>
        <v>10</v>
      </c>
      <c r="S210" s="441">
        <f t="shared" si="41"/>
        <v>17</v>
      </c>
      <c r="T210" s="834" t="s">
        <v>324</v>
      </c>
      <c r="U210" s="835" t="s">
        <v>327</v>
      </c>
      <c r="V210" s="1022" t="s">
        <v>767</v>
      </c>
      <c r="W210" s="552" t="s">
        <v>768</v>
      </c>
      <c r="X210" s="603"/>
      <c r="Y210" s="604"/>
    </row>
    <row r="211" spans="1:32" s="607" customFormat="1" ht="30">
      <c r="A211" s="1050"/>
      <c r="B211" s="552">
        <v>910024</v>
      </c>
      <c r="C211" s="830" t="s">
        <v>347</v>
      </c>
      <c r="D211" s="831">
        <v>41552</v>
      </c>
      <c r="E211" s="832" t="s">
        <v>769</v>
      </c>
      <c r="F211" s="838">
        <v>41554</v>
      </c>
      <c r="G211" s="832" t="s">
        <v>770</v>
      </c>
      <c r="H211" s="833" t="str">
        <f t="shared" si="36"/>
        <v>-</v>
      </c>
      <c r="I211" s="833"/>
      <c r="J211" s="833"/>
      <c r="K211" s="833" t="str">
        <f t="shared" si="37"/>
        <v>-</v>
      </c>
      <c r="L211" s="833"/>
      <c r="M211" s="833"/>
      <c r="N211" s="833" t="str">
        <f t="shared" si="38"/>
        <v>-</v>
      </c>
      <c r="O211" s="833"/>
      <c r="P211" s="833"/>
      <c r="Q211" s="833">
        <f t="shared" si="39"/>
        <v>1.3111111111138598</v>
      </c>
      <c r="R211" s="441">
        <v>31</v>
      </c>
      <c r="S211" s="441">
        <f t="shared" si="41"/>
        <v>28</v>
      </c>
      <c r="T211" s="834" t="s">
        <v>324</v>
      </c>
      <c r="U211" s="835" t="s">
        <v>327</v>
      </c>
      <c r="V211" s="1022" t="s">
        <v>771</v>
      </c>
      <c r="W211" s="552" t="s">
        <v>772</v>
      </c>
      <c r="X211" s="603"/>
      <c r="Y211" s="604"/>
    </row>
    <row r="212" spans="1:32" s="607" customFormat="1" ht="30">
      <c r="A212" s="1050"/>
      <c r="B212" s="552">
        <v>910045</v>
      </c>
      <c r="C212" s="830" t="s">
        <v>347</v>
      </c>
      <c r="D212" s="831">
        <v>41558</v>
      </c>
      <c r="E212" s="832" t="s">
        <v>561</v>
      </c>
      <c r="F212" s="831">
        <v>41558</v>
      </c>
      <c r="G212" s="832" t="s">
        <v>773</v>
      </c>
      <c r="H212" s="833" t="str">
        <f t="shared" si="36"/>
        <v>-</v>
      </c>
      <c r="I212" s="833"/>
      <c r="J212" s="833"/>
      <c r="K212" s="833" t="str">
        <f t="shared" si="37"/>
        <v>-</v>
      </c>
      <c r="L212" s="833"/>
      <c r="M212" s="833"/>
      <c r="N212" s="833" t="str">
        <f t="shared" si="38"/>
        <v>-</v>
      </c>
      <c r="O212" s="833"/>
      <c r="P212" s="833"/>
      <c r="Q212" s="833">
        <f t="shared" si="39"/>
        <v>0.41249999999854481</v>
      </c>
      <c r="R212" s="441">
        <f t="shared" si="40"/>
        <v>9</v>
      </c>
      <c r="S212" s="441">
        <f t="shared" si="41"/>
        <v>54</v>
      </c>
      <c r="T212" s="834" t="s">
        <v>324</v>
      </c>
      <c r="U212" s="835" t="s">
        <v>535</v>
      </c>
      <c r="V212" s="1022" t="s">
        <v>774</v>
      </c>
      <c r="W212" s="552" t="s">
        <v>775</v>
      </c>
      <c r="X212" s="603"/>
      <c r="Y212" s="604"/>
    </row>
    <row r="213" spans="1:32" s="610" customFormat="1" ht="30">
      <c r="A213" s="1050"/>
      <c r="B213" s="552">
        <v>910049</v>
      </c>
      <c r="C213" s="830" t="s">
        <v>347</v>
      </c>
      <c r="D213" s="831">
        <v>41558</v>
      </c>
      <c r="E213" s="832" t="s">
        <v>776</v>
      </c>
      <c r="F213" s="831">
        <v>41559</v>
      </c>
      <c r="G213" s="832" t="s">
        <v>777</v>
      </c>
      <c r="H213" s="833" t="str">
        <f t="shared" si="36"/>
        <v>-</v>
      </c>
      <c r="I213" s="833"/>
      <c r="J213" s="833"/>
      <c r="K213" s="833" t="str">
        <f t="shared" si="37"/>
        <v>-</v>
      </c>
      <c r="L213" s="833"/>
      <c r="M213" s="833"/>
      <c r="N213" s="833" t="str">
        <f t="shared" si="38"/>
        <v>-</v>
      </c>
      <c r="O213" s="833"/>
      <c r="P213" s="833"/>
      <c r="Q213" s="833">
        <f t="shared" si="39"/>
        <v>0.67083333333721384</v>
      </c>
      <c r="R213" s="441">
        <f t="shared" si="40"/>
        <v>16</v>
      </c>
      <c r="S213" s="441">
        <f t="shared" si="41"/>
        <v>6</v>
      </c>
      <c r="T213" s="834" t="s">
        <v>324</v>
      </c>
      <c r="U213" s="835" t="s">
        <v>535</v>
      </c>
      <c r="V213" s="1022" t="s">
        <v>778</v>
      </c>
      <c r="W213" s="552" t="s">
        <v>779</v>
      </c>
      <c r="X213" s="609"/>
      <c r="Y213" s="609"/>
    </row>
    <row r="214" spans="1:32" s="610" customFormat="1" ht="30">
      <c r="A214" s="1050"/>
      <c r="B214" s="552">
        <v>910055</v>
      </c>
      <c r="C214" s="830" t="s">
        <v>347</v>
      </c>
      <c r="D214" s="831">
        <v>41560</v>
      </c>
      <c r="E214" s="832" t="s">
        <v>490</v>
      </c>
      <c r="F214" s="831">
        <v>41560</v>
      </c>
      <c r="G214" s="832" t="s">
        <v>780</v>
      </c>
      <c r="H214" s="833" t="str">
        <f t="shared" si="36"/>
        <v>-</v>
      </c>
      <c r="I214" s="833"/>
      <c r="J214" s="833"/>
      <c r="K214" s="833" t="str">
        <f t="shared" si="37"/>
        <v>-</v>
      </c>
      <c r="L214" s="833"/>
      <c r="M214" s="833"/>
      <c r="N214" s="833" t="str">
        <f t="shared" si="38"/>
        <v>-</v>
      </c>
      <c r="O214" s="833"/>
      <c r="P214" s="833"/>
      <c r="Q214" s="833">
        <f t="shared" si="39"/>
        <v>0.23263888889050577</v>
      </c>
      <c r="R214" s="441">
        <f t="shared" si="40"/>
        <v>5</v>
      </c>
      <c r="S214" s="441">
        <f t="shared" si="41"/>
        <v>35</v>
      </c>
      <c r="T214" s="834" t="s">
        <v>324</v>
      </c>
      <c r="U214" s="835" t="s">
        <v>327</v>
      </c>
      <c r="V214" s="1022" t="s">
        <v>781</v>
      </c>
      <c r="W214" s="552" t="s">
        <v>782</v>
      </c>
      <c r="X214" s="609"/>
      <c r="Y214" s="609"/>
    </row>
    <row r="215" spans="1:32" s="610" customFormat="1" ht="30">
      <c r="A215" s="1050"/>
      <c r="B215" s="552">
        <v>910059</v>
      </c>
      <c r="C215" s="830" t="s">
        <v>347</v>
      </c>
      <c r="D215" s="831">
        <v>41560</v>
      </c>
      <c r="E215" s="832" t="s">
        <v>783</v>
      </c>
      <c r="F215" s="831">
        <v>41560</v>
      </c>
      <c r="G215" s="832" t="s">
        <v>784</v>
      </c>
      <c r="H215" s="833" t="str">
        <f t="shared" si="36"/>
        <v>-</v>
      </c>
      <c r="I215" s="833"/>
      <c r="J215" s="833"/>
      <c r="K215" s="833" t="str">
        <f t="shared" si="37"/>
        <v>-</v>
      </c>
      <c r="L215" s="833"/>
      <c r="M215" s="833"/>
      <c r="N215" s="833" t="str">
        <f t="shared" si="38"/>
        <v>-</v>
      </c>
      <c r="O215" s="833"/>
      <c r="P215" s="833"/>
      <c r="Q215" s="833">
        <f t="shared" si="39"/>
        <v>0.24861111111385981</v>
      </c>
      <c r="R215" s="441">
        <f t="shared" si="40"/>
        <v>5</v>
      </c>
      <c r="S215" s="441">
        <f t="shared" si="41"/>
        <v>58</v>
      </c>
      <c r="T215" s="834" t="s">
        <v>324</v>
      </c>
      <c r="U215" s="835" t="s">
        <v>327</v>
      </c>
      <c r="V215" s="1022" t="s">
        <v>785</v>
      </c>
      <c r="W215" s="552" t="s">
        <v>786</v>
      </c>
      <c r="X215" s="609"/>
      <c r="Y215" s="609"/>
    </row>
    <row r="216" spans="1:32" s="610" customFormat="1" ht="30">
      <c r="A216" s="1050"/>
      <c r="B216" s="552">
        <v>910061</v>
      </c>
      <c r="C216" s="830" t="s">
        <v>347</v>
      </c>
      <c r="D216" s="831">
        <v>41561</v>
      </c>
      <c r="E216" s="832" t="s">
        <v>787</v>
      </c>
      <c r="F216" s="831">
        <v>41561</v>
      </c>
      <c r="G216" s="832" t="s">
        <v>788</v>
      </c>
      <c r="H216" s="833" t="str">
        <f t="shared" si="36"/>
        <v>-</v>
      </c>
      <c r="I216" s="833"/>
      <c r="J216" s="833"/>
      <c r="K216" s="833" t="str">
        <f t="shared" si="37"/>
        <v>-</v>
      </c>
      <c r="L216" s="833"/>
      <c r="M216" s="833"/>
      <c r="N216" s="833" t="str">
        <f t="shared" si="38"/>
        <v>-</v>
      </c>
      <c r="O216" s="833"/>
      <c r="P216" s="833"/>
      <c r="Q216" s="833">
        <f t="shared" si="39"/>
        <v>0.23472222222335404</v>
      </c>
      <c r="R216" s="441">
        <f t="shared" si="40"/>
        <v>5</v>
      </c>
      <c r="S216" s="441">
        <f t="shared" si="41"/>
        <v>38</v>
      </c>
      <c r="T216" s="834" t="s">
        <v>324</v>
      </c>
      <c r="U216" s="835" t="s">
        <v>327</v>
      </c>
      <c r="V216" s="1022" t="s">
        <v>789</v>
      </c>
      <c r="W216" s="552" t="s">
        <v>790</v>
      </c>
      <c r="X216" s="609"/>
      <c r="Y216" s="609"/>
    </row>
    <row r="217" spans="1:32" s="610" customFormat="1" ht="30">
      <c r="A217" s="1050"/>
      <c r="B217" s="552">
        <v>910069</v>
      </c>
      <c r="C217" s="830" t="s">
        <v>347</v>
      </c>
      <c r="D217" s="831">
        <v>41564</v>
      </c>
      <c r="E217" s="832" t="s">
        <v>791</v>
      </c>
      <c r="F217" s="831">
        <v>41564</v>
      </c>
      <c r="G217" s="832" t="s">
        <v>792</v>
      </c>
      <c r="H217" s="833" t="str">
        <f t="shared" si="36"/>
        <v>-</v>
      </c>
      <c r="I217" s="833"/>
      <c r="J217" s="833"/>
      <c r="K217" s="833" t="str">
        <f t="shared" si="37"/>
        <v>-</v>
      </c>
      <c r="L217" s="833"/>
      <c r="M217" s="833"/>
      <c r="N217" s="833" t="str">
        <f t="shared" si="38"/>
        <v>-</v>
      </c>
      <c r="O217" s="833"/>
      <c r="P217" s="833"/>
      <c r="Q217" s="833">
        <f t="shared" si="39"/>
        <v>0.36319444444961846</v>
      </c>
      <c r="R217" s="441">
        <f t="shared" si="40"/>
        <v>8</v>
      </c>
      <c r="S217" s="441">
        <f t="shared" si="41"/>
        <v>43</v>
      </c>
      <c r="T217" s="834" t="s">
        <v>324</v>
      </c>
      <c r="U217" s="835" t="s">
        <v>327</v>
      </c>
      <c r="V217" s="1022" t="s">
        <v>793</v>
      </c>
      <c r="W217" s="552" t="s">
        <v>794</v>
      </c>
      <c r="X217" s="609"/>
      <c r="Y217" s="609"/>
    </row>
    <row r="218" spans="1:32" s="610" customFormat="1" ht="30">
      <c r="A218" s="1050"/>
      <c r="B218" s="552">
        <v>910077</v>
      </c>
      <c r="C218" s="830" t="s">
        <v>347</v>
      </c>
      <c r="D218" s="831">
        <v>41567</v>
      </c>
      <c r="E218" s="832" t="s">
        <v>795</v>
      </c>
      <c r="F218" s="831">
        <v>41567</v>
      </c>
      <c r="G218" s="832" t="s">
        <v>570</v>
      </c>
      <c r="H218" s="833" t="str">
        <f t="shared" si="36"/>
        <v>-</v>
      </c>
      <c r="I218" s="833"/>
      <c r="J218" s="833"/>
      <c r="K218" s="833" t="str">
        <f t="shared" si="37"/>
        <v>-</v>
      </c>
      <c r="L218" s="833"/>
      <c r="M218" s="833"/>
      <c r="N218" s="833" t="str">
        <f t="shared" si="38"/>
        <v>-</v>
      </c>
      <c r="O218" s="833"/>
      <c r="P218" s="833"/>
      <c r="Q218" s="833">
        <f t="shared" si="39"/>
        <v>0.20277777777664596</v>
      </c>
      <c r="R218" s="441">
        <f t="shared" si="40"/>
        <v>4</v>
      </c>
      <c r="S218" s="441">
        <f t="shared" si="41"/>
        <v>52</v>
      </c>
      <c r="T218" s="834" t="s">
        <v>324</v>
      </c>
      <c r="U218" s="835" t="s">
        <v>327</v>
      </c>
      <c r="V218" s="1022" t="s">
        <v>796</v>
      </c>
      <c r="W218" s="552" t="s">
        <v>797</v>
      </c>
      <c r="X218" s="609"/>
      <c r="Y218" s="609"/>
    </row>
    <row r="219" spans="1:32" s="610" customFormat="1" ht="30">
      <c r="A219" s="1050"/>
      <c r="B219" s="552">
        <v>910110</v>
      </c>
      <c r="C219" s="830" t="s">
        <v>347</v>
      </c>
      <c r="D219" s="831">
        <v>41576</v>
      </c>
      <c r="E219" s="832" t="s">
        <v>574</v>
      </c>
      <c r="F219" s="831">
        <v>41576</v>
      </c>
      <c r="G219" s="832" t="s">
        <v>798</v>
      </c>
      <c r="H219" s="833" t="str">
        <f t="shared" si="36"/>
        <v>-</v>
      </c>
      <c r="I219" s="833"/>
      <c r="J219" s="833"/>
      <c r="K219" s="833" t="str">
        <f t="shared" si="37"/>
        <v>-</v>
      </c>
      <c r="L219" s="833"/>
      <c r="M219" s="833"/>
      <c r="N219" s="833" t="str">
        <f t="shared" si="38"/>
        <v>-</v>
      </c>
      <c r="O219" s="833"/>
      <c r="P219" s="833"/>
      <c r="Q219" s="833">
        <f t="shared" si="39"/>
        <v>0.25277777777955635</v>
      </c>
      <c r="R219" s="441">
        <f t="shared" si="40"/>
        <v>6</v>
      </c>
      <c r="S219" s="441">
        <f t="shared" si="41"/>
        <v>4</v>
      </c>
      <c r="T219" s="834" t="s">
        <v>324</v>
      </c>
      <c r="U219" s="835" t="s">
        <v>327</v>
      </c>
      <c r="V219" s="1022" t="s">
        <v>799</v>
      </c>
      <c r="W219" s="552" t="s">
        <v>800</v>
      </c>
      <c r="X219" s="609"/>
      <c r="Y219" s="609"/>
    </row>
    <row r="220" spans="1:32" s="610" customFormat="1" ht="30">
      <c r="A220" s="1050"/>
      <c r="B220" s="552">
        <v>910118</v>
      </c>
      <c r="C220" s="830" t="s">
        <v>347</v>
      </c>
      <c r="D220" s="831">
        <v>41576</v>
      </c>
      <c r="E220" s="832" t="s">
        <v>801</v>
      </c>
      <c r="F220" s="831">
        <v>41577</v>
      </c>
      <c r="G220" s="832" t="s">
        <v>666</v>
      </c>
      <c r="H220" s="833" t="str">
        <f t="shared" si="36"/>
        <v>-</v>
      </c>
      <c r="I220" s="833"/>
      <c r="J220" s="833"/>
      <c r="K220" s="833" t="str">
        <f t="shared" si="37"/>
        <v>-</v>
      </c>
      <c r="L220" s="833"/>
      <c r="M220" s="833"/>
      <c r="N220" s="833" t="str">
        <f t="shared" si="38"/>
        <v>-</v>
      </c>
      <c r="O220" s="833"/>
      <c r="P220" s="833"/>
      <c r="Q220" s="833">
        <f t="shared" si="39"/>
        <v>0.37152777778101154</v>
      </c>
      <c r="R220" s="441">
        <f t="shared" si="40"/>
        <v>8</v>
      </c>
      <c r="S220" s="441">
        <f t="shared" si="41"/>
        <v>55</v>
      </c>
      <c r="T220" s="834" t="s">
        <v>324</v>
      </c>
      <c r="U220" s="835" t="s">
        <v>327</v>
      </c>
      <c r="V220" s="1022" t="s">
        <v>802</v>
      </c>
      <c r="W220" s="552" t="s">
        <v>803</v>
      </c>
      <c r="X220" s="609"/>
      <c r="Y220" s="609"/>
    </row>
    <row r="221" spans="1:32" ht="41.25" customHeight="1">
      <c r="A221" s="378"/>
      <c r="B221" s="379"/>
      <c r="C221" s="380" t="s">
        <v>325</v>
      </c>
      <c r="D221" s="381"/>
      <c r="E221" s="382"/>
      <c r="F221" s="383"/>
      <c r="G221" s="384"/>
      <c r="H221" s="385">
        <f>SUM(H209:H220)</f>
        <v>0</v>
      </c>
      <c r="I221" s="481">
        <f t="shared" ref="I221:S221" si="42">SUM(I209:I220)</f>
        <v>0</v>
      </c>
      <c r="J221" s="481">
        <f>SUM(J209:J220)</f>
        <v>0</v>
      </c>
      <c r="K221" s="385">
        <f t="shared" si="42"/>
        <v>0</v>
      </c>
      <c r="L221" s="481">
        <f t="shared" si="42"/>
        <v>0</v>
      </c>
      <c r="M221" s="481">
        <f t="shared" si="42"/>
        <v>0</v>
      </c>
      <c r="N221" s="385">
        <f t="shared" si="42"/>
        <v>0</v>
      </c>
      <c r="O221" s="481">
        <f t="shared" si="42"/>
        <v>0</v>
      </c>
      <c r="P221" s="481">
        <f t="shared" si="42"/>
        <v>0</v>
      </c>
      <c r="Q221" s="385">
        <f t="shared" si="42"/>
        <v>5.2847222222408163</v>
      </c>
      <c r="R221" s="481">
        <f t="shared" si="42"/>
        <v>120</v>
      </c>
      <c r="S221" s="481">
        <f t="shared" si="42"/>
        <v>410</v>
      </c>
      <c r="T221" s="378"/>
      <c r="U221" s="386"/>
      <c r="V221" s="1019"/>
      <c r="W221" s="387"/>
      <c r="X221" s="388"/>
      <c r="Y221" s="389"/>
    </row>
    <row r="222" spans="1:32" s="353" customFormat="1" ht="41.25" customHeight="1">
      <c r="A222" s="355"/>
      <c r="B222" s="416"/>
      <c r="C222" s="410" t="s">
        <v>398</v>
      </c>
      <c r="D222" s="417"/>
      <c r="E222" s="418"/>
      <c r="F222" s="419"/>
      <c r="G222" s="420"/>
      <c r="H222" s="421"/>
      <c r="I222" s="422"/>
      <c r="J222" s="423">
        <f>I221+J221/60</f>
        <v>0</v>
      </c>
      <c r="K222" s="424"/>
      <c r="L222" s="426"/>
      <c r="M222" s="423">
        <f>L221+M221/60</f>
        <v>0</v>
      </c>
      <c r="N222" s="425"/>
      <c r="O222" s="426"/>
      <c r="P222" s="423">
        <f>O221+P221/60</f>
        <v>0</v>
      </c>
      <c r="Q222" s="425"/>
      <c r="R222" s="426"/>
      <c r="S222" s="423">
        <f>R221+S221/60</f>
        <v>126.83333333333333</v>
      </c>
      <c r="T222" s="355"/>
      <c r="U222" s="427"/>
      <c r="V222" s="1020"/>
      <c r="W222" s="428"/>
      <c r="X222" s="429">
        <v>199.93600000000001</v>
      </c>
      <c r="Y222" s="430">
        <v>2</v>
      </c>
      <c r="Z222" s="423">
        <f>J222</f>
        <v>0</v>
      </c>
      <c r="AA222" s="423">
        <f>X222*Y222*Z222</f>
        <v>0</v>
      </c>
      <c r="AB222" s="423">
        <f>($AB$4-M222-P222)</f>
        <v>744</v>
      </c>
      <c r="AC222" s="430">
        <f>X222*Y222</f>
        <v>399.87200000000001</v>
      </c>
      <c r="AD222" s="430">
        <f>AB222*AC222</f>
        <v>297504.76799999998</v>
      </c>
      <c r="AE222" s="423">
        <f>AA222/(AD222)</f>
        <v>0</v>
      </c>
      <c r="AF222" s="431">
        <f>1-(1*AE222)</f>
        <v>1</v>
      </c>
    </row>
    <row r="223" spans="1:32" s="539" customFormat="1" ht="41.25" customHeight="1">
      <c r="A223" s="526"/>
      <c r="B223" s="527"/>
      <c r="C223" s="528"/>
      <c r="D223" s="529"/>
      <c r="E223" s="530"/>
      <c r="F223" s="531"/>
      <c r="G223" s="532"/>
      <c r="H223" s="533"/>
      <c r="I223" s="534"/>
      <c r="J223" s="534"/>
      <c r="K223" s="533"/>
      <c r="L223" s="534"/>
      <c r="M223" s="534"/>
      <c r="N223" s="533"/>
      <c r="O223" s="534"/>
      <c r="P223" s="534"/>
      <c r="Q223" s="533"/>
      <c r="R223" s="534"/>
      <c r="S223" s="534"/>
      <c r="T223" s="526"/>
      <c r="U223" s="535"/>
      <c r="V223" s="1025"/>
      <c r="W223" s="536"/>
      <c r="X223" s="537"/>
      <c r="Y223" s="538"/>
    </row>
    <row r="224" spans="1:32" s="610" customFormat="1" ht="60">
      <c r="A224" s="477">
        <v>53</v>
      </c>
      <c r="B224" s="552">
        <v>910063</v>
      </c>
      <c r="C224" s="830" t="s">
        <v>348</v>
      </c>
      <c r="D224" s="831">
        <v>41561</v>
      </c>
      <c r="E224" s="832" t="s">
        <v>545</v>
      </c>
      <c r="F224" s="831">
        <v>41562</v>
      </c>
      <c r="G224" s="832" t="s">
        <v>804</v>
      </c>
      <c r="H224" s="833" t="str">
        <f>IF((RIGHT(T224,1)="T"),(F224+G224)-(D224+E224),"-")</f>
        <v>-</v>
      </c>
      <c r="I224" s="833"/>
      <c r="J224" s="833"/>
      <c r="K224" s="833" t="str">
        <f>IF((RIGHT(T224,1)="U"),(F224+G224)-(D224+E224),"-")</f>
        <v>-</v>
      </c>
      <c r="L224" s="833"/>
      <c r="M224" s="833"/>
      <c r="N224" s="833" t="str">
        <f>IF((RIGHT(T224,1)="C"),(F224+G224)-(D224+E224),"-")</f>
        <v>-</v>
      </c>
      <c r="O224" s="833"/>
      <c r="P224" s="833"/>
      <c r="Q224" s="833">
        <f>IF((RIGHT(T224,1)="D"),(F224+G224)-(D224+E224),"-")</f>
        <v>0.41458333333139308</v>
      </c>
      <c r="R224" s="441">
        <f>HOUR(Q224)</f>
        <v>9</v>
      </c>
      <c r="S224" s="441">
        <f>MINUTE(Q224)</f>
        <v>57</v>
      </c>
      <c r="T224" s="834" t="s">
        <v>324</v>
      </c>
      <c r="U224" s="835" t="s">
        <v>327</v>
      </c>
      <c r="V224" s="1022" t="s">
        <v>805</v>
      </c>
      <c r="W224" s="552" t="s">
        <v>806</v>
      </c>
      <c r="X224" s="609"/>
      <c r="Y224" s="609"/>
    </row>
    <row r="225" spans="1:32" ht="41.25" customHeight="1">
      <c r="A225" s="378"/>
      <c r="B225" s="379"/>
      <c r="C225" s="380" t="s">
        <v>325</v>
      </c>
      <c r="D225" s="381"/>
      <c r="E225" s="382"/>
      <c r="F225" s="383"/>
      <c r="G225" s="384"/>
      <c r="H225" s="385">
        <f t="shared" ref="H225:S225" si="43">SUM(H224:H224)</f>
        <v>0</v>
      </c>
      <c r="I225" s="481">
        <f t="shared" si="43"/>
        <v>0</v>
      </c>
      <c r="J225" s="481">
        <f t="shared" si="43"/>
        <v>0</v>
      </c>
      <c r="K225" s="385">
        <f t="shared" si="43"/>
        <v>0</v>
      </c>
      <c r="L225" s="481">
        <f t="shared" si="43"/>
        <v>0</v>
      </c>
      <c r="M225" s="481">
        <f t="shared" si="43"/>
        <v>0</v>
      </c>
      <c r="N225" s="385">
        <f t="shared" si="43"/>
        <v>0</v>
      </c>
      <c r="O225" s="481">
        <f t="shared" si="43"/>
        <v>0</v>
      </c>
      <c r="P225" s="481">
        <f t="shared" si="43"/>
        <v>0</v>
      </c>
      <c r="Q225" s="385">
        <f t="shared" si="43"/>
        <v>0.41458333333139308</v>
      </c>
      <c r="R225" s="481">
        <f t="shared" si="43"/>
        <v>9</v>
      </c>
      <c r="S225" s="481">
        <f t="shared" si="43"/>
        <v>57</v>
      </c>
      <c r="T225" s="378"/>
      <c r="U225" s="386"/>
      <c r="V225" s="1019"/>
      <c r="W225" s="387"/>
      <c r="X225" s="388"/>
      <c r="Y225" s="389"/>
    </row>
    <row r="226" spans="1:32" s="353" customFormat="1" ht="41.25" customHeight="1">
      <c r="A226" s="355"/>
      <c r="B226" s="416"/>
      <c r="C226" s="410" t="s">
        <v>398</v>
      </c>
      <c r="D226" s="417"/>
      <c r="E226" s="418"/>
      <c r="F226" s="419"/>
      <c r="G226" s="420"/>
      <c r="H226" s="421"/>
      <c r="I226" s="422"/>
      <c r="J226" s="423">
        <f>I225+J225/60</f>
        <v>0</v>
      </c>
      <c r="K226" s="424"/>
      <c r="L226" s="426"/>
      <c r="M226" s="423">
        <f>L225+M225/60</f>
        <v>0</v>
      </c>
      <c r="N226" s="425"/>
      <c r="O226" s="426"/>
      <c r="P226" s="423">
        <f>O225+P225/60</f>
        <v>0</v>
      </c>
      <c r="Q226" s="425"/>
      <c r="R226" s="426"/>
      <c r="S226" s="423">
        <f>R225+S225/60</f>
        <v>9.9499999999999993</v>
      </c>
      <c r="T226" s="355"/>
      <c r="U226" s="427"/>
      <c r="V226" s="1020"/>
      <c r="W226" s="428"/>
      <c r="X226" s="429">
        <v>199.93600000000001</v>
      </c>
      <c r="Y226" s="430">
        <v>2</v>
      </c>
      <c r="Z226" s="423">
        <f>J226</f>
        <v>0</v>
      </c>
      <c r="AA226" s="423">
        <f>X226*Y226*Z226</f>
        <v>0</v>
      </c>
      <c r="AB226" s="423">
        <f>($AB$4-M226-P226)</f>
        <v>744</v>
      </c>
      <c r="AC226" s="430">
        <f>X226*Y226</f>
        <v>399.87200000000001</v>
      </c>
      <c r="AD226" s="430">
        <f>AB226*AC226</f>
        <v>297504.76799999998</v>
      </c>
      <c r="AE226" s="423">
        <f>AA226/(AD226)</f>
        <v>0</v>
      </c>
      <c r="AF226" s="431">
        <f>1-(1*AE226)</f>
        <v>1</v>
      </c>
    </row>
    <row r="227" spans="1:32" s="539" customFormat="1" ht="41.25" customHeight="1">
      <c r="A227" s="526"/>
      <c r="B227" s="527"/>
      <c r="C227" s="528"/>
      <c r="D227" s="529"/>
      <c r="E227" s="530"/>
      <c r="F227" s="531"/>
      <c r="G227" s="532"/>
      <c r="H227" s="533"/>
      <c r="I227" s="534"/>
      <c r="J227" s="534"/>
      <c r="K227" s="533"/>
      <c r="L227" s="534"/>
      <c r="M227" s="534"/>
      <c r="N227" s="533"/>
      <c r="O227" s="534"/>
      <c r="P227" s="534"/>
      <c r="Q227" s="533"/>
      <c r="R227" s="534"/>
      <c r="S227" s="534"/>
      <c r="T227" s="526"/>
      <c r="U227" s="535"/>
      <c r="V227" s="1025"/>
      <c r="W227" s="536"/>
      <c r="X227" s="537"/>
      <c r="Y227" s="538"/>
    </row>
    <row r="228" spans="1:32" s="610" customFormat="1" ht="30">
      <c r="A228" s="1050">
        <v>54</v>
      </c>
      <c r="B228" s="552">
        <v>910019</v>
      </c>
      <c r="C228" s="830" t="s">
        <v>349</v>
      </c>
      <c r="D228" s="831">
        <v>41552</v>
      </c>
      <c r="E228" s="837" t="s">
        <v>807</v>
      </c>
      <c r="F228" s="831">
        <v>41552</v>
      </c>
      <c r="G228" s="832" t="s">
        <v>546</v>
      </c>
      <c r="H228" s="833" t="str">
        <f>IF((RIGHT(T228,1)="T"),(F228+G228)-(D228+E228),"-")</f>
        <v>-</v>
      </c>
      <c r="I228" s="833"/>
      <c r="J228" s="833"/>
      <c r="K228" s="833" t="str">
        <f>IF((RIGHT(T228,1)="U"),(F228+G228)-(D228+E228),"-")</f>
        <v>-</v>
      </c>
      <c r="L228" s="833"/>
      <c r="M228" s="833"/>
      <c r="N228" s="833" t="str">
        <f>IF((RIGHT(T228,1)="C"),(F228+G228)-(D228+E228),"-")</f>
        <v>-</v>
      </c>
      <c r="O228" s="833"/>
      <c r="P228" s="833"/>
      <c r="Q228" s="833">
        <f>IF((RIGHT(T228,1)="D"),(F228+G228)-(D228+E228),"-")</f>
        <v>0.27986111111385981</v>
      </c>
      <c r="R228" s="441">
        <f>HOUR(Q228)</f>
        <v>6</v>
      </c>
      <c r="S228" s="441">
        <f>MINUTE(Q228)</f>
        <v>43</v>
      </c>
      <c r="T228" s="834" t="s">
        <v>324</v>
      </c>
      <c r="U228" s="835" t="s">
        <v>327</v>
      </c>
      <c r="V228" s="1022" t="s">
        <v>808</v>
      </c>
      <c r="W228" s="552" t="s">
        <v>809</v>
      </c>
      <c r="X228" s="609"/>
      <c r="Y228" s="609"/>
    </row>
    <row r="229" spans="1:32" s="610" customFormat="1" ht="30">
      <c r="A229" s="1050"/>
      <c r="B229" s="552">
        <v>910038</v>
      </c>
      <c r="C229" s="830" t="s">
        <v>349</v>
      </c>
      <c r="D229" s="831">
        <v>41556</v>
      </c>
      <c r="E229" s="832" t="s">
        <v>561</v>
      </c>
      <c r="F229" s="831">
        <v>41557</v>
      </c>
      <c r="G229" s="832" t="s">
        <v>810</v>
      </c>
      <c r="H229" s="833" t="str">
        <f>IF((RIGHT(T229,1)="T"),(F229+G229)-(D229+E229),"-")</f>
        <v>-</v>
      </c>
      <c r="I229" s="833"/>
      <c r="J229" s="833"/>
      <c r="K229" s="833" t="str">
        <f>IF((RIGHT(T229,1)="U"),(F229+G229)-(D229+E229),"-")</f>
        <v>-</v>
      </c>
      <c r="L229" s="833"/>
      <c r="M229" s="833"/>
      <c r="N229" s="833" t="str">
        <f>IF((RIGHT(T229,1)="C"),(F229+G229)-(D229+E229),"-")</f>
        <v>-</v>
      </c>
      <c r="O229" s="833"/>
      <c r="P229" s="833"/>
      <c r="Q229" s="833">
        <f>IF((RIGHT(T229,1)="D"),(F229+G229)-(D229+E229),"-")</f>
        <v>1.28125</v>
      </c>
      <c r="R229" s="441">
        <v>30</v>
      </c>
      <c r="S229" s="441">
        <f>MINUTE(Q229)</f>
        <v>45</v>
      </c>
      <c r="T229" s="834" t="s">
        <v>324</v>
      </c>
      <c r="U229" s="835" t="s">
        <v>535</v>
      </c>
      <c r="V229" s="1022" t="s">
        <v>811</v>
      </c>
      <c r="W229" s="552" t="s">
        <v>812</v>
      </c>
      <c r="X229" s="609"/>
      <c r="Y229" s="609"/>
    </row>
    <row r="230" spans="1:32" s="610" customFormat="1" ht="30">
      <c r="A230" s="1050"/>
      <c r="B230" s="552">
        <v>910046</v>
      </c>
      <c r="C230" s="830" t="s">
        <v>349</v>
      </c>
      <c r="D230" s="831">
        <v>41558</v>
      </c>
      <c r="E230" s="832" t="s">
        <v>813</v>
      </c>
      <c r="F230" s="831">
        <v>41558</v>
      </c>
      <c r="G230" s="832" t="s">
        <v>494</v>
      </c>
      <c r="H230" s="833" t="str">
        <f>IF((RIGHT(T230,1)="T"),(F230+G230)-(D230+E230),"-")</f>
        <v>-</v>
      </c>
      <c r="I230" s="833"/>
      <c r="J230" s="833"/>
      <c r="K230" s="833" t="str">
        <f>IF((RIGHT(T230,1)="U"),(F230+G230)-(D230+E230),"-")</f>
        <v>-</v>
      </c>
      <c r="L230" s="833"/>
      <c r="M230" s="833"/>
      <c r="N230" s="833" t="str">
        <f>IF((RIGHT(T230,1)="C"),(F230+G230)-(D230+E230),"-")</f>
        <v>-</v>
      </c>
      <c r="O230" s="833"/>
      <c r="P230" s="833"/>
      <c r="Q230" s="833">
        <f>IF((RIGHT(T230,1)="D"),(F230+G230)-(D230+E230),"-")</f>
        <v>0.29930555555620231</v>
      </c>
      <c r="R230" s="441">
        <f>HOUR(Q230)</f>
        <v>7</v>
      </c>
      <c r="S230" s="441">
        <f>MINUTE(Q230)</f>
        <v>11</v>
      </c>
      <c r="T230" s="834" t="s">
        <v>324</v>
      </c>
      <c r="U230" s="835" t="s">
        <v>535</v>
      </c>
      <c r="V230" s="1022" t="s">
        <v>814</v>
      </c>
      <c r="W230" s="552" t="s">
        <v>815</v>
      </c>
      <c r="X230" s="609"/>
      <c r="Y230" s="609"/>
    </row>
    <row r="231" spans="1:32" ht="41.25" customHeight="1">
      <c r="A231" s="378"/>
      <c r="B231" s="379"/>
      <c r="C231" s="380" t="s">
        <v>325</v>
      </c>
      <c r="D231" s="381"/>
      <c r="E231" s="382"/>
      <c r="F231" s="383"/>
      <c r="G231" s="384"/>
      <c r="H231" s="385">
        <f t="shared" ref="H231:S231" si="44">SUM(H228:H230)</f>
        <v>0</v>
      </c>
      <c r="I231" s="481">
        <f t="shared" si="44"/>
        <v>0</v>
      </c>
      <c r="J231" s="481">
        <f t="shared" si="44"/>
        <v>0</v>
      </c>
      <c r="K231" s="385">
        <f t="shared" si="44"/>
        <v>0</v>
      </c>
      <c r="L231" s="481">
        <f t="shared" si="44"/>
        <v>0</v>
      </c>
      <c r="M231" s="481">
        <f t="shared" si="44"/>
        <v>0</v>
      </c>
      <c r="N231" s="385">
        <f t="shared" si="44"/>
        <v>0</v>
      </c>
      <c r="O231" s="481">
        <f t="shared" si="44"/>
        <v>0</v>
      </c>
      <c r="P231" s="481">
        <f t="shared" si="44"/>
        <v>0</v>
      </c>
      <c r="Q231" s="385">
        <f t="shared" si="44"/>
        <v>1.8604166666700621</v>
      </c>
      <c r="R231" s="481">
        <f t="shared" si="44"/>
        <v>43</v>
      </c>
      <c r="S231" s="481">
        <f t="shared" si="44"/>
        <v>99</v>
      </c>
      <c r="T231" s="378"/>
      <c r="U231" s="386"/>
      <c r="V231" s="1019"/>
      <c r="W231" s="387"/>
      <c r="X231" s="388"/>
      <c r="Y231" s="389"/>
    </row>
    <row r="232" spans="1:32" s="353" customFormat="1" ht="41.25" customHeight="1">
      <c r="A232" s="355"/>
      <c r="B232" s="416"/>
      <c r="C232" s="410" t="s">
        <v>398</v>
      </c>
      <c r="D232" s="417"/>
      <c r="E232" s="418"/>
      <c r="F232" s="419"/>
      <c r="G232" s="420"/>
      <c r="H232" s="421"/>
      <c r="I232" s="422"/>
      <c r="J232" s="423">
        <f>I231+J231/60</f>
        <v>0</v>
      </c>
      <c r="K232" s="424"/>
      <c r="L232" s="426"/>
      <c r="M232" s="423">
        <f>L231+M231/60</f>
        <v>0</v>
      </c>
      <c r="N232" s="425"/>
      <c r="O232" s="426"/>
      <c r="P232" s="423">
        <f>O231+P231/60</f>
        <v>0</v>
      </c>
      <c r="Q232" s="425"/>
      <c r="R232" s="426"/>
      <c r="S232" s="423">
        <f>R231+S231/60</f>
        <v>44.65</v>
      </c>
      <c r="T232" s="355"/>
      <c r="U232" s="427"/>
      <c r="V232" s="1020"/>
      <c r="W232" s="428"/>
      <c r="X232" s="429">
        <v>152.22900000000001</v>
      </c>
      <c r="Y232" s="430">
        <v>2</v>
      </c>
      <c r="Z232" s="423">
        <f>J232</f>
        <v>0</v>
      </c>
      <c r="AA232" s="423">
        <f>X232*Y232*Z232</f>
        <v>0</v>
      </c>
      <c r="AB232" s="423">
        <f>($AB$4-M232-P232)</f>
        <v>744</v>
      </c>
      <c r="AC232" s="430">
        <f>X232*Y232</f>
        <v>304.45800000000003</v>
      </c>
      <c r="AD232" s="430">
        <f>AB232*AC232</f>
        <v>226516.75200000001</v>
      </c>
      <c r="AE232" s="423">
        <f>AA232/(AD232)</f>
        <v>0</v>
      </c>
      <c r="AF232" s="431">
        <f>1-(1*AE232)</f>
        <v>1</v>
      </c>
    </row>
    <row r="233" spans="1:32" s="539" customFormat="1" ht="41.25" customHeight="1">
      <c r="A233" s="526"/>
      <c r="B233" s="527"/>
      <c r="C233" s="528"/>
      <c r="D233" s="529"/>
      <c r="E233" s="530"/>
      <c r="F233" s="531"/>
      <c r="G233" s="532"/>
      <c r="H233" s="533"/>
      <c r="I233" s="534"/>
      <c r="J233" s="534"/>
      <c r="K233" s="533"/>
      <c r="L233" s="534"/>
      <c r="M233" s="534"/>
      <c r="N233" s="533"/>
      <c r="O233" s="534"/>
      <c r="P233" s="534"/>
      <c r="Q233" s="533"/>
      <c r="R233" s="534"/>
      <c r="S233" s="534"/>
      <c r="T233" s="526"/>
      <c r="U233" s="535"/>
      <c r="V233" s="1025"/>
      <c r="W233" s="536"/>
      <c r="X233" s="537"/>
      <c r="Y233" s="538"/>
    </row>
    <row r="234" spans="1:32" s="610" customFormat="1" ht="30">
      <c r="A234" s="477">
        <v>55</v>
      </c>
      <c r="B234" s="552">
        <v>910050</v>
      </c>
      <c r="C234" s="830" t="s">
        <v>350</v>
      </c>
      <c r="D234" s="831">
        <v>41559</v>
      </c>
      <c r="E234" s="832" t="s">
        <v>816</v>
      </c>
      <c r="F234" s="831">
        <v>41559</v>
      </c>
      <c r="G234" s="832" t="s">
        <v>817</v>
      </c>
      <c r="H234" s="833" t="str">
        <f>IF((RIGHT(T234,1)="T"),(F234+G234)-(D234+E234),"-")</f>
        <v>-</v>
      </c>
      <c r="I234" s="833"/>
      <c r="J234" s="833"/>
      <c r="K234" s="833" t="str">
        <f>IF((RIGHT(T234,1)="U"),(F234+G234)-(D234+E234),"-")</f>
        <v>-</v>
      </c>
      <c r="L234" s="833"/>
      <c r="M234" s="833"/>
      <c r="N234" s="833" t="str">
        <f>IF((RIGHT(T234,1)="C"),(F234+G234)-(D234+E234),"-")</f>
        <v>-</v>
      </c>
      <c r="O234" s="833"/>
      <c r="P234" s="833"/>
      <c r="Q234" s="833">
        <f>IF((RIGHT(T234,1)="D"),(F234+G234)-(D234+E234),"-")</f>
        <v>0.57986111111677019</v>
      </c>
      <c r="R234" s="441">
        <f>HOUR(Q234)</f>
        <v>13</v>
      </c>
      <c r="S234" s="441">
        <f>MINUTE(Q234)</f>
        <v>55</v>
      </c>
      <c r="T234" s="834" t="s">
        <v>324</v>
      </c>
      <c r="U234" s="835" t="s">
        <v>535</v>
      </c>
      <c r="V234" s="1022" t="s">
        <v>818</v>
      </c>
      <c r="W234" s="552" t="s">
        <v>819</v>
      </c>
      <c r="X234" s="609"/>
      <c r="Y234" s="609"/>
    </row>
    <row r="235" spans="1:32" ht="41.25" customHeight="1">
      <c r="A235" s="378"/>
      <c r="B235" s="379"/>
      <c r="C235" s="380" t="s">
        <v>325</v>
      </c>
      <c r="D235" s="381"/>
      <c r="E235" s="382"/>
      <c r="F235" s="383"/>
      <c r="G235" s="384"/>
      <c r="H235" s="385">
        <f t="shared" ref="H235:S235" si="45">SUM(H234:H234)</f>
        <v>0</v>
      </c>
      <c r="I235" s="481">
        <f t="shared" si="45"/>
        <v>0</v>
      </c>
      <c r="J235" s="481">
        <f t="shared" si="45"/>
        <v>0</v>
      </c>
      <c r="K235" s="385">
        <f t="shared" si="45"/>
        <v>0</v>
      </c>
      <c r="L235" s="481">
        <f t="shared" si="45"/>
        <v>0</v>
      </c>
      <c r="M235" s="481">
        <f t="shared" si="45"/>
        <v>0</v>
      </c>
      <c r="N235" s="385">
        <f t="shared" si="45"/>
        <v>0</v>
      </c>
      <c r="O235" s="481">
        <f t="shared" si="45"/>
        <v>0</v>
      </c>
      <c r="P235" s="481">
        <f t="shared" si="45"/>
        <v>0</v>
      </c>
      <c r="Q235" s="385">
        <f t="shared" si="45"/>
        <v>0.57986111111677019</v>
      </c>
      <c r="R235" s="481">
        <f t="shared" si="45"/>
        <v>13</v>
      </c>
      <c r="S235" s="481">
        <f t="shared" si="45"/>
        <v>55</v>
      </c>
      <c r="T235" s="378"/>
      <c r="U235" s="386"/>
      <c r="V235" s="1019"/>
      <c r="W235" s="387"/>
      <c r="X235" s="388"/>
      <c r="Y235" s="389"/>
    </row>
    <row r="236" spans="1:32" s="353" customFormat="1" ht="41.25" customHeight="1">
      <c r="A236" s="355"/>
      <c r="B236" s="416"/>
      <c r="C236" s="410" t="s">
        <v>398</v>
      </c>
      <c r="D236" s="417"/>
      <c r="E236" s="418"/>
      <c r="F236" s="419"/>
      <c r="G236" s="420"/>
      <c r="H236" s="421"/>
      <c r="I236" s="422"/>
      <c r="J236" s="423">
        <f>I235+J235/60</f>
        <v>0</v>
      </c>
      <c r="K236" s="424"/>
      <c r="L236" s="426"/>
      <c r="M236" s="423">
        <f>L235+M235/60</f>
        <v>0</v>
      </c>
      <c r="N236" s="425"/>
      <c r="O236" s="426"/>
      <c r="P236" s="423">
        <f>O235+P235/60</f>
        <v>0</v>
      </c>
      <c r="Q236" s="425"/>
      <c r="R236" s="426"/>
      <c r="S236" s="423">
        <f>R235+S235/60</f>
        <v>13.916666666666666</v>
      </c>
      <c r="T236" s="355"/>
      <c r="U236" s="427"/>
      <c r="V236" s="1020"/>
      <c r="W236" s="428"/>
      <c r="X236" s="429">
        <v>152.22900000000001</v>
      </c>
      <c r="Y236" s="430">
        <v>2</v>
      </c>
      <c r="Z236" s="423">
        <f>J236</f>
        <v>0</v>
      </c>
      <c r="AA236" s="423">
        <f>X236*Y236*Z236</f>
        <v>0</v>
      </c>
      <c r="AB236" s="423">
        <f>($AB$4-M236-P236)</f>
        <v>744</v>
      </c>
      <c r="AC236" s="430">
        <f>X236*Y236</f>
        <v>304.45800000000003</v>
      </c>
      <c r="AD236" s="430">
        <f>AB236*AC236</f>
        <v>226516.75200000001</v>
      </c>
      <c r="AE236" s="423">
        <f>AA236/(AD236)</f>
        <v>0</v>
      </c>
      <c r="AF236" s="431">
        <f>1-(1*AE236)</f>
        <v>1</v>
      </c>
    </row>
    <row r="237" spans="1:32" s="539" customFormat="1" ht="41.25" customHeight="1">
      <c r="A237" s="526"/>
      <c r="B237" s="527"/>
      <c r="C237" s="528"/>
      <c r="D237" s="529"/>
      <c r="E237" s="530"/>
      <c r="F237" s="531"/>
      <c r="G237" s="532"/>
      <c r="H237" s="533"/>
      <c r="I237" s="534"/>
      <c r="J237" s="534"/>
      <c r="K237" s="533"/>
      <c r="L237" s="534"/>
      <c r="M237" s="534"/>
      <c r="N237" s="533"/>
      <c r="O237" s="534"/>
      <c r="P237" s="534"/>
      <c r="Q237" s="533"/>
      <c r="R237" s="534"/>
      <c r="S237" s="534"/>
      <c r="T237" s="526"/>
      <c r="U237" s="535"/>
      <c r="V237" s="1025"/>
      <c r="W237" s="536"/>
      <c r="X237" s="537"/>
      <c r="Y237" s="538"/>
    </row>
    <row r="238" spans="1:32" s="607" customFormat="1" ht="60">
      <c r="A238" s="1050">
        <v>56</v>
      </c>
      <c r="B238" s="552">
        <v>910014</v>
      </c>
      <c r="C238" s="830" t="s">
        <v>351</v>
      </c>
      <c r="D238" s="831">
        <v>41551</v>
      </c>
      <c r="E238" s="832" t="s">
        <v>820</v>
      </c>
      <c r="F238" s="831">
        <v>41551</v>
      </c>
      <c r="G238" s="832" t="s">
        <v>821</v>
      </c>
      <c r="H238" s="833" t="str">
        <f>IF((RIGHT(T238,1)="T"),(F238+G238)-(D238+E238),"-")</f>
        <v>-</v>
      </c>
      <c r="I238" s="833"/>
      <c r="J238" s="833"/>
      <c r="K238" s="833" t="str">
        <f>IF((RIGHT(T238,1)="U"),(F238+G238)-(D238+E238),"-")</f>
        <v>-</v>
      </c>
      <c r="L238" s="833"/>
      <c r="M238" s="833"/>
      <c r="N238" s="833" t="str">
        <f>IF((RIGHT(T238,1)="C"),(F238+G238)-(D238+E238),"-")</f>
        <v>-</v>
      </c>
      <c r="O238" s="833"/>
      <c r="P238" s="833"/>
      <c r="Q238" s="833">
        <f>IF((RIGHT(T238,1)="D"),(F238+G238)-(D238+E238),"-")</f>
        <v>0.20833333332848269</v>
      </c>
      <c r="R238" s="441">
        <f>HOUR(Q238)</f>
        <v>5</v>
      </c>
      <c r="S238" s="441">
        <f>MINUTE(Q238)</f>
        <v>0</v>
      </c>
      <c r="T238" s="834" t="s">
        <v>324</v>
      </c>
      <c r="U238" s="835" t="s">
        <v>327</v>
      </c>
      <c r="V238" s="1022" t="s">
        <v>822</v>
      </c>
      <c r="W238" s="552" t="s">
        <v>823</v>
      </c>
      <c r="X238" s="603"/>
      <c r="Y238" s="604"/>
    </row>
    <row r="239" spans="1:32" s="610" customFormat="1" ht="30">
      <c r="A239" s="1050"/>
      <c r="B239" s="552">
        <v>910051</v>
      </c>
      <c r="C239" s="830" t="s">
        <v>824</v>
      </c>
      <c r="D239" s="831">
        <v>41559</v>
      </c>
      <c r="E239" s="832" t="s">
        <v>825</v>
      </c>
      <c r="F239" s="839">
        <v>41565</v>
      </c>
      <c r="G239" s="832" t="s">
        <v>826</v>
      </c>
      <c r="H239" s="833" t="str">
        <f>IF((RIGHT(T239,1)="T"),(F239+G239)-(D239+E239),"-")</f>
        <v>-</v>
      </c>
      <c r="I239" s="833"/>
      <c r="J239" s="833"/>
      <c r="K239" s="833" t="str">
        <f>IF((RIGHT(T239,1)="U"),(F239+G239)-(D239+E239),"-")</f>
        <v>-</v>
      </c>
      <c r="L239" s="833"/>
      <c r="M239" s="833"/>
      <c r="N239" s="833" t="str">
        <f>IF((RIGHT(T239,1)="C"),(F239+G239)-(D239+E239),"-")</f>
        <v>-</v>
      </c>
      <c r="O239" s="833"/>
      <c r="P239" s="833"/>
      <c r="Q239" s="833">
        <f>IF((RIGHT(T239,1)="D"),(F239+G239)-(D239+E239),"-")</f>
        <v>6.5131944444437977</v>
      </c>
      <c r="R239" s="441">
        <v>156</v>
      </c>
      <c r="S239" s="441">
        <f>MINUTE(Q239)</f>
        <v>19</v>
      </c>
      <c r="T239" s="834" t="s">
        <v>324</v>
      </c>
      <c r="U239" s="835" t="s">
        <v>327</v>
      </c>
      <c r="V239" s="1022" t="s">
        <v>827</v>
      </c>
      <c r="W239" s="552" t="s">
        <v>828</v>
      </c>
      <c r="X239" s="609"/>
      <c r="Y239" s="609"/>
    </row>
    <row r="240" spans="1:32" ht="41.25" customHeight="1">
      <c r="A240" s="378"/>
      <c r="B240" s="379"/>
      <c r="C240" s="380" t="s">
        <v>325</v>
      </c>
      <c r="D240" s="381"/>
      <c r="E240" s="382"/>
      <c r="F240" s="383"/>
      <c r="G240" s="384"/>
      <c r="H240" s="385">
        <f t="shared" ref="H240:S240" si="46">SUM(H238:H239)</f>
        <v>0</v>
      </c>
      <c r="I240" s="481">
        <f t="shared" si="46"/>
        <v>0</v>
      </c>
      <c r="J240" s="481">
        <f t="shared" si="46"/>
        <v>0</v>
      </c>
      <c r="K240" s="385">
        <f t="shared" si="46"/>
        <v>0</v>
      </c>
      <c r="L240" s="481">
        <f t="shared" si="46"/>
        <v>0</v>
      </c>
      <c r="M240" s="481">
        <f t="shared" si="46"/>
        <v>0</v>
      </c>
      <c r="N240" s="385">
        <f t="shared" si="46"/>
        <v>0</v>
      </c>
      <c r="O240" s="481">
        <f t="shared" si="46"/>
        <v>0</v>
      </c>
      <c r="P240" s="481">
        <f t="shared" si="46"/>
        <v>0</v>
      </c>
      <c r="Q240" s="385">
        <f t="shared" si="46"/>
        <v>6.7215277777722804</v>
      </c>
      <c r="R240" s="481">
        <f t="shared" si="46"/>
        <v>161</v>
      </c>
      <c r="S240" s="481">
        <f t="shared" si="46"/>
        <v>19</v>
      </c>
      <c r="T240" s="378"/>
      <c r="U240" s="386"/>
      <c r="V240" s="1019"/>
      <c r="W240" s="387"/>
      <c r="X240" s="388"/>
      <c r="Y240" s="389"/>
    </row>
    <row r="241" spans="1:32" s="353" customFormat="1" ht="41.25" customHeight="1">
      <c r="A241" s="355"/>
      <c r="B241" s="416"/>
      <c r="C241" s="410" t="s">
        <v>398</v>
      </c>
      <c r="D241" s="417"/>
      <c r="E241" s="418"/>
      <c r="F241" s="419"/>
      <c r="G241" s="420"/>
      <c r="H241" s="421"/>
      <c r="I241" s="422"/>
      <c r="J241" s="423">
        <f>I240+J240/60</f>
        <v>0</v>
      </c>
      <c r="K241" s="424"/>
      <c r="L241" s="426"/>
      <c r="M241" s="423">
        <f>L240+M240/60</f>
        <v>0</v>
      </c>
      <c r="N241" s="425"/>
      <c r="O241" s="426"/>
      <c r="P241" s="423">
        <f>O240+P240/60</f>
        <v>0</v>
      </c>
      <c r="Q241" s="425"/>
      <c r="R241" s="426"/>
      <c r="S241" s="423">
        <f>R240+S240/60</f>
        <v>161.31666666666666</v>
      </c>
      <c r="T241" s="355"/>
      <c r="U241" s="427"/>
      <c r="V241" s="1020"/>
      <c r="W241" s="428"/>
      <c r="X241" s="429">
        <v>331.44200000000001</v>
      </c>
      <c r="Y241" s="430">
        <v>2</v>
      </c>
      <c r="Z241" s="423">
        <f>J241</f>
        <v>0</v>
      </c>
      <c r="AA241" s="423">
        <f>X241*Y241*Z241</f>
        <v>0</v>
      </c>
      <c r="AB241" s="423">
        <f>($AB$4-M241-P241)</f>
        <v>744</v>
      </c>
      <c r="AC241" s="430">
        <f>X241*Y241</f>
        <v>662.88400000000001</v>
      </c>
      <c r="AD241" s="430">
        <f>AB241*AC241</f>
        <v>493185.696</v>
      </c>
      <c r="AE241" s="423">
        <f>AA241/(AD241)</f>
        <v>0</v>
      </c>
      <c r="AF241" s="431">
        <f>1-(1*AE241)</f>
        <v>1</v>
      </c>
    </row>
    <row r="242" spans="1:32" s="539" customFormat="1" ht="41.25" customHeight="1">
      <c r="A242" s="526"/>
      <c r="B242" s="527"/>
      <c r="C242" s="528"/>
      <c r="D242" s="529"/>
      <c r="E242" s="530"/>
      <c r="F242" s="531"/>
      <c r="G242" s="532"/>
      <c r="H242" s="533"/>
      <c r="I242" s="534"/>
      <c r="J242" s="534"/>
      <c r="K242" s="533"/>
      <c r="L242" s="534"/>
      <c r="M242" s="534"/>
      <c r="N242" s="533"/>
      <c r="O242" s="534"/>
      <c r="P242" s="534"/>
      <c r="Q242" s="533"/>
      <c r="R242" s="534"/>
      <c r="S242" s="534"/>
      <c r="T242" s="526"/>
      <c r="U242" s="535"/>
      <c r="V242" s="1025"/>
      <c r="W242" s="536"/>
      <c r="X242" s="537"/>
      <c r="Y242" s="538"/>
    </row>
    <row r="243" spans="1:32" s="610" customFormat="1" ht="60">
      <c r="A243" s="1050">
        <v>57</v>
      </c>
      <c r="B243" s="552">
        <v>910004</v>
      </c>
      <c r="C243" s="830" t="s">
        <v>271</v>
      </c>
      <c r="D243" s="831">
        <v>41549</v>
      </c>
      <c r="E243" s="832" t="s">
        <v>829</v>
      </c>
      <c r="F243" s="831">
        <v>41549</v>
      </c>
      <c r="G243" s="832" t="s">
        <v>830</v>
      </c>
      <c r="H243" s="833" t="str">
        <f t="shared" ref="H243:H248" si="47">IF((RIGHT(T243,1)="T"),(F243+G243)-(D243+E243),"-")</f>
        <v>-</v>
      </c>
      <c r="I243" s="833"/>
      <c r="J243" s="833"/>
      <c r="K243" s="833" t="str">
        <f t="shared" ref="K243:K248" si="48">IF((RIGHT(T243,1)="U"),(F243+G243)-(D243+E243),"-")</f>
        <v>-</v>
      </c>
      <c r="L243" s="833"/>
      <c r="M243" s="833"/>
      <c r="N243" s="833" t="str">
        <f t="shared" ref="N243:N248" si="49">IF((RIGHT(T243,1)="C"),(F243+G243)-(D243+E243),"-")</f>
        <v>-</v>
      </c>
      <c r="O243" s="833"/>
      <c r="P243" s="833"/>
      <c r="Q243" s="833">
        <f t="shared" ref="Q243:Q248" si="50">IF((RIGHT(T243,1)="D"),(F243+G243)-(D243+E243),"-")</f>
        <v>0.28333333333284827</v>
      </c>
      <c r="R243" s="441">
        <f>HOUR(Q243)</f>
        <v>6</v>
      </c>
      <c r="S243" s="441">
        <f>MINUTE(Q243)</f>
        <v>48</v>
      </c>
      <c r="T243" s="834" t="s">
        <v>324</v>
      </c>
      <c r="U243" s="835" t="s">
        <v>588</v>
      </c>
      <c r="V243" s="1022" t="s">
        <v>831</v>
      </c>
      <c r="W243" s="552" t="s">
        <v>832</v>
      </c>
      <c r="X243" s="609"/>
      <c r="Y243" s="609"/>
    </row>
    <row r="244" spans="1:32" s="610" customFormat="1" ht="60">
      <c r="A244" s="1050"/>
      <c r="B244" s="552">
        <v>910006</v>
      </c>
      <c r="C244" s="830" t="s">
        <v>271</v>
      </c>
      <c r="D244" s="831">
        <v>41550</v>
      </c>
      <c r="E244" s="837" t="s">
        <v>833</v>
      </c>
      <c r="F244" s="831">
        <v>41550</v>
      </c>
      <c r="G244" s="832" t="s">
        <v>834</v>
      </c>
      <c r="H244" s="833" t="str">
        <f t="shared" si="47"/>
        <v>-</v>
      </c>
      <c r="I244" s="833"/>
      <c r="J244" s="833"/>
      <c r="K244" s="833" t="str">
        <f t="shared" si="48"/>
        <v>-</v>
      </c>
      <c r="L244" s="833"/>
      <c r="M244" s="833"/>
      <c r="N244" s="833" t="str">
        <f t="shared" si="49"/>
        <v>-</v>
      </c>
      <c r="O244" s="833"/>
      <c r="P244" s="833"/>
      <c r="Q244" s="833">
        <f t="shared" si="50"/>
        <v>0.30625000000145519</v>
      </c>
      <c r="R244" s="441">
        <f>HOUR(Q244)</f>
        <v>7</v>
      </c>
      <c r="S244" s="441">
        <f>MINUTE(Q244)</f>
        <v>21</v>
      </c>
      <c r="T244" s="834" t="s">
        <v>324</v>
      </c>
      <c r="U244" s="835" t="s">
        <v>588</v>
      </c>
      <c r="V244" s="1022" t="s">
        <v>835</v>
      </c>
      <c r="W244" s="552" t="s">
        <v>836</v>
      </c>
      <c r="X244" s="609"/>
      <c r="Y244" s="609"/>
    </row>
    <row r="245" spans="1:32" s="610" customFormat="1" ht="90">
      <c r="A245" s="1050"/>
      <c r="B245" s="552">
        <v>910028</v>
      </c>
      <c r="C245" s="830" t="s">
        <v>271</v>
      </c>
      <c r="D245" s="831">
        <v>41553</v>
      </c>
      <c r="E245" s="832" t="s">
        <v>837</v>
      </c>
      <c r="F245" s="831">
        <v>41553</v>
      </c>
      <c r="G245" s="832" t="s">
        <v>837</v>
      </c>
      <c r="H245" s="833">
        <f t="shared" si="47"/>
        <v>0</v>
      </c>
      <c r="I245" s="441">
        <f>HOUR(H245)</f>
        <v>0</v>
      </c>
      <c r="J245" s="441">
        <f>MINUTE(H245)</f>
        <v>0</v>
      </c>
      <c r="K245" s="833" t="str">
        <f t="shared" si="48"/>
        <v>-</v>
      </c>
      <c r="L245" s="833"/>
      <c r="M245" s="833"/>
      <c r="N245" s="833" t="str">
        <f t="shared" si="49"/>
        <v>-</v>
      </c>
      <c r="O245" s="833"/>
      <c r="P245" s="833"/>
      <c r="Q245" s="833" t="str">
        <f t="shared" si="50"/>
        <v>-</v>
      </c>
      <c r="R245" s="833"/>
      <c r="S245" s="833"/>
      <c r="T245" s="834" t="s">
        <v>329</v>
      </c>
      <c r="U245" s="835" t="s">
        <v>838</v>
      </c>
      <c r="V245" s="1022"/>
      <c r="W245" s="552"/>
      <c r="X245" s="609"/>
      <c r="Y245" s="609"/>
    </row>
    <row r="246" spans="1:32" s="610" customFormat="1" ht="120">
      <c r="A246" s="1050"/>
      <c r="B246" s="552">
        <v>910029</v>
      </c>
      <c r="C246" s="830" t="s">
        <v>271</v>
      </c>
      <c r="D246" s="831">
        <v>41553</v>
      </c>
      <c r="E246" s="832" t="s">
        <v>837</v>
      </c>
      <c r="F246" s="831">
        <v>41553</v>
      </c>
      <c r="G246" s="832" t="s">
        <v>551</v>
      </c>
      <c r="H246" s="833" t="str">
        <f t="shared" si="47"/>
        <v>-</v>
      </c>
      <c r="I246" s="833"/>
      <c r="J246" s="833"/>
      <c r="K246" s="833">
        <f t="shared" si="48"/>
        <v>1.2500000004365575E-2</v>
      </c>
      <c r="L246" s="441">
        <f>HOUR(K246)</f>
        <v>0</v>
      </c>
      <c r="M246" s="441">
        <f>MINUTE(K246)</f>
        <v>18</v>
      </c>
      <c r="N246" s="833" t="str">
        <f t="shared" si="49"/>
        <v>-</v>
      </c>
      <c r="O246" s="833"/>
      <c r="P246" s="833"/>
      <c r="Q246" s="833" t="str">
        <f t="shared" si="50"/>
        <v>-</v>
      </c>
      <c r="R246" s="833"/>
      <c r="S246" s="833"/>
      <c r="T246" s="834" t="s">
        <v>359</v>
      </c>
      <c r="U246" s="835" t="s">
        <v>839</v>
      </c>
      <c r="V246" s="1022"/>
      <c r="W246" s="552"/>
      <c r="X246" s="609"/>
      <c r="Y246" s="609"/>
    </row>
    <row r="247" spans="1:32" s="610" customFormat="1" ht="30">
      <c r="A247" s="1050"/>
      <c r="B247" s="552">
        <v>910030</v>
      </c>
      <c r="C247" s="830" t="s">
        <v>271</v>
      </c>
      <c r="D247" s="831">
        <v>41554</v>
      </c>
      <c r="E247" s="832" t="s">
        <v>840</v>
      </c>
      <c r="F247" s="838">
        <v>41559</v>
      </c>
      <c r="G247" s="837" t="s">
        <v>841</v>
      </c>
      <c r="H247" s="833" t="str">
        <f t="shared" si="47"/>
        <v>-</v>
      </c>
      <c r="I247" s="833"/>
      <c r="J247" s="833"/>
      <c r="K247" s="833" t="str">
        <f t="shared" si="48"/>
        <v>-</v>
      </c>
      <c r="L247" s="833"/>
      <c r="M247" s="833"/>
      <c r="N247" s="833" t="str">
        <f t="shared" si="49"/>
        <v>-</v>
      </c>
      <c r="O247" s="833"/>
      <c r="P247" s="833"/>
      <c r="Q247" s="833">
        <f t="shared" si="50"/>
        <v>5.1520833333343035</v>
      </c>
      <c r="R247" s="441">
        <v>123</v>
      </c>
      <c r="S247" s="441">
        <f>MINUTE(Q247)</f>
        <v>39</v>
      </c>
      <c r="T247" s="834" t="s">
        <v>324</v>
      </c>
      <c r="U247" s="835" t="s">
        <v>327</v>
      </c>
      <c r="V247" s="1022" t="s">
        <v>842</v>
      </c>
      <c r="W247" s="552" t="s">
        <v>843</v>
      </c>
      <c r="X247" s="609"/>
      <c r="Y247" s="609"/>
    </row>
    <row r="248" spans="1:32" s="610" customFormat="1" ht="30">
      <c r="A248" s="1050"/>
      <c r="B248" s="552">
        <v>910078</v>
      </c>
      <c r="C248" s="830" t="s">
        <v>271</v>
      </c>
      <c r="D248" s="831">
        <v>41567</v>
      </c>
      <c r="E248" s="832" t="s">
        <v>844</v>
      </c>
      <c r="F248" s="831">
        <v>41567</v>
      </c>
      <c r="G248" s="832" t="s">
        <v>845</v>
      </c>
      <c r="H248" s="833" t="str">
        <f t="shared" si="47"/>
        <v>-</v>
      </c>
      <c r="I248" s="833"/>
      <c r="J248" s="833"/>
      <c r="K248" s="833" t="str">
        <f t="shared" si="48"/>
        <v>-</v>
      </c>
      <c r="L248" s="833"/>
      <c r="M248" s="833"/>
      <c r="N248" s="833" t="str">
        <f t="shared" si="49"/>
        <v>-</v>
      </c>
      <c r="O248" s="833"/>
      <c r="P248" s="833"/>
      <c r="Q248" s="833">
        <f t="shared" si="50"/>
        <v>0.29027777777810115</v>
      </c>
      <c r="R248" s="441">
        <f>HOUR(Q248)</f>
        <v>6</v>
      </c>
      <c r="S248" s="441">
        <f>MINUTE(Q248)</f>
        <v>58</v>
      </c>
      <c r="T248" s="834" t="s">
        <v>324</v>
      </c>
      <c r="U248" s="835" t="s">
        <v>327</v>
      </c>
      <c r="V248" s="1022" t="s">
        <v>846</v>
      </c>
      <c r="W248" s="552" t="s">
        <v>847</v>
      </c>
      <c r="X248" s="609"/>
      <c r="Y248" s="609"/>
    </row>
    <row r="249" spans="1:32" ht="41.25" customHeight="1">
      <c r="A249" s="378"/>
      <c r="B249" s="379"/>
      <c r="C249" s="380" t="s">
        <v>325</v>
      </c>
      <c r="D249" s="381"/>
      <c r="E249" s="382"/>
      <c r="F249" s="383"/>
      <c r="G249" s="384"/>
      <c r="H249" s="385">
        <f>SUM(H243:H248)</f>
        <v>0</v>
      </c>
      <c r="I249" s="481">
        <f>SUM(I243:I248)</f>
        <v>0</v>
      </c>
      <c r="J249" s="481">
        <f t="shared" ref="J249:S249" si="51">SUM(J243:J248)</f>
        <v>0</v>
      </c>
      <c r="K249" s="385">
        <f t="shared" si="51"/>
        <v>1.2500000004365575E-2</v>
      </c>
      <c r="L249" s="481">
        <f>SUM(L243:L248)</f>
        <v>0</v>
      </c>
      <c r="M249" s="481">
        <f t="shared" si="51"/>
        <v>18</v>
      </c>
      <c r="N249" s="385">
        <f t="shared" si="51"/>
        <v>0</v>
      </c>
      <c r="O249" s="481">
        <f t="shared" si="51"/>
        <v>0</v>
      </c>
      <c r="P249" s="481">
        <f t="shared" si="51"/>
        <v>0</v>
      </c>
      <c r="Q249" s="385">
        <f t="shared" si="51"/>
        <v>6.0319444444467081</v>
      </c>
      <c r="R249" s="481">
        <f t="shared" si="51"/>
        <v>142</v>
      </c>
      <c r="S249" s="481">
        <f t="shared" si="51"/>
        <v>166</v>
      </c>
      <c r="T249" s="378"/>
      <c r="U249" s="386"/>
      <c r="V249" s="1019"/>
      <c r="W249" s="387"/>
      <c r="X249" s="388"/>
      <c r="Y249" s="389"/>
    </row>
    <row r="250" spans="1:32" s="353" customFormat="1" ht="41.25" customHeight="1">
      <c r="A250" s="355"/>
      <c r="B250" s="416"/>
      <c r="C250" s="410" t="s">
        <v>398</v>
      </c>
      <c r="D250" s="417"/>
      <c r="E250" s="418"/>
      <c r="F250" s="419"/>
      <c r="G250" s="420"/>
      <c r="H250" s="421"/>
      <c r="I250" s="422"/>
      <c r="J250" s="423">
        <f>I249+J249/60</f>
        <v>0</v>
      </c>
      <c r="K250" s="424"/>
      <c r="L250" s="426"/>
      <c r="M250" s="423">
        <f>L249+M249/60</f>
        <v>0.3</v>
      </c>
      <c r="N250" s="425"/>
      <c r="O250" s="426"/>
      <c r="P250" s="423">
        <f>O249+P249/60</f>
        <v>0</v>
      </c>
      <c r="Q250" s="425"/>
      <c r="R250" s="426"/>
      <c r="S250" s="423">
        <f>R249+S249/60</f>
        <v>144.76666666666668</v>
      </c>
      <c r="T250" s="355"/>
      <c r="U250" s="427"/>
      <c r="V250" s="1020"/>
      <c r="W250" s="428"/>
      <c r="X250" s="429">
        <v>331.44200000000001</v>
      </c>
      <c r="Y250" s="430">
        <v>2</v>
      </c>
      <c r="Z250" s="423">
        <f>J250</f>
        <v>0</v>
      </c>
      <c r="AA250" s="423">
        <f>X250*Y250*Z250</f>
        <v>0</v>
      </c>
      <c r="AB250" s="423">
        <f>($AB$4-M250-P250)</f>
        <v>743.7</v>
      </c>
      <c r="AC250" s="430">
        <f>X250*Y250</f>
        <v>662.88400000000001</v>
      </c>
      <c r="AD250" s="430">
        <f>AB250*AC250</f>
        <v>492986.83080000005</v>
      </c>
      <c r="AE250" s="423">
        <f>AA250/(AD250)</f>
        <v>0</v>
      </c>
      <c r="AF250" s="431">
        <f>1-(1*AE250)</f>
        <v>1</v>
      </c>
    </row>
    <row r="251" spans="1:32" s="539" customFormat="1" ht="41.25" customHeight="1">
      <c r="A251" s="526"/>
      <c r="B251" s="527"/>
      <c r="C251" s="528"/>
      <c r="D251" s="529"/>
      <c r="E251" s="530"/>
      <c r="F251" s="531"/>
      <c r="G251" s="532"/>
      <c r="H251" s="533"/>
      <c r="I251" s="534"/>
      <c r="J251" s="534"/>
      <c r="K251" s="533"/>
      <c r="L251" s="534"/>
      <c r="M251" s="534"/>
      <c r="N251" s="533"/>
      <c r="O251" s="534"/>
      <c r="P251" s="534"/>
      <c r="Q251" s="533"/>
      <c r="R251" s="534"/>
      <c r="S251" s="534"/>
      <c r="T251" s="526"/>
      <c r="U251" s="535"/>
      <c r="V251" s="1025"/>
      <c r="W251" s="536"/>
      <c r="X251" s="537"/>
      <c r="Y251" s="538"/>
    </row>
    <row r="252" spans="1:32" s="610" customFormat="1" ht="30">
      <c r="A252" s="1051">
        <v>58</v>
      </c>
      <c r="B252" s="552">
        <v>910027</v>
      </c>
      <c r="C252" s="830" t="s">
        <v>352</v>
      </c>
      <c r="D252" s="831">
        <v>41553</v>
      </c>
      <c r="E252" s="832" t="s">
        <v>526</v>
      </c>
      <c r="F252" s="831">
        <v>41554</v>
      </c>
      <c r="G252" s="832" t="s">
        <v>848</v>
      </c>
      <c r="H252" s="833" t="str">
        <f t="shared" ref="H252:H258" si="52">IF((RIGHT(T252,1)="T"),(F252+G252)-(D252+E252),"-")</f>
        <v>-</v>
      </c>
      <c r="I252" s="833"/>
      <c r="J252" s="833"/>
      <c r="K252" s="833" t="str">
        <f t="shared" ref="K252:K258" si="53">IF((RIGHT(T252,1)="U"),(F252+G252)-(D252+E252),"-")</f>
        <v>-</v>
      </c>
      <c r="L252" s="833"/>
      <c r="M252" s="833"/>
      <c r="N252" s="833" t="str">
        <f t="shared" ref="N252:N258" si="54">IF((RIGHT(T252,1)="C"),(F252+G252)-(D252+E252),"-")</f>
        <v>-</v>
      </c>
      <c r="O252" s="833"/>
      <c r="P252" s="833"/>
      <c r="Q252" s="833">
        <f t="shared" ref="Q252:Q258" si="55">IF((RIGHT(T252,1)="D"),(F252+G252)-(D252+E252),"-")</f>
        <v>0.75069444444670808</v>
      </c>
      <c r="R252" s="441">
        <f>HOUR(Q252)</f>
        <v>18</v>
      </c>
      <c r="S252" s="441">
        <f>MINUTE(Q252)</f>
        <v>1</v>
      </c>
      <c r="T252" s="834" t="s">
        <v>324</v>
      </c>
      <c r="U252" s="835" t="s">
        <v>327</v>
      </c>
      <c r="V252" s="1022" t="s">
        <v>849</v>
      </c>
      <c r="W252" s="552"/>
      <c r="X252" s="609"/>
      <c r="Y252" s="609"/>
    </row>
    <row r="253" spans="1:32" s="610" customFormat="1" ht="30">
      <c r="A253" s="1051"/>
      <c r="B253" s="552">
        <v>910034</v>
      </c>
      <c r="C253" s="830" t="s">
        <v>352</v>
      </c>
      <c r="D253" s="831">
        <v>41554</v>
      </c>
      <c r="E253" s="832" t="s">
        <v>850</v>
      </c>
      <c r="F253" s="831">
        <v>41555</v>
      </c>
      <c r="G253" s="832" t="s">
        <v>851</v>
      </c>
      <c r="H253" s="833" t="str">
        <f t="shared" si="52"/>
        <v>-</v>
      </c>
      <c r="I253" s="833"/>
      <c r="J253" s="833"/>
      <c r="K253" s="833" t="str">
        <f t="shared" si="53"/>
        <v>-</v>
      </c>
      <c r="L253" s="833"/>
      <c r="M253" s="833"/>
      <c r="N253" s="833" t="str">
        <f t="shared" si="54"/>
        <v>-</v>
      </c>
      <c r="O253" s="833"/>
      <c r="P253" s="833"/>
      <c r="Q253" s="833">
        <f t="shared" si="55"/>
        <v>0.27777777777373558</v>
      </c>
      <c r="R253" s="441">
        <f>HOUR(Q253)</f>
        <v>6</v>
      </c>
      <c r="S253" s="441">
        <f>MINUTE(Q253)</f>
        <v>40</v>
      </c>
      <c r="T253" s="834" t="s">
        <v>324</v>
      </c>
      <c r="U253" s="835" t="s">
        <v>327</v>
      </c>
      <c r="V253" s="1022" t="s">
        <v>852</v>
      </c>
      <c r="W253" s="552" t="s">
        <v>853</v>
      </c>
      <c r="X253" s="609"/>
      <c r="Y253" s="609"/>
    </row>
    <row r="254" spans="1:32" s="610" customFormat="1" ht="30">
      <c r="A254" s="1051"/>
      <c r="B254" s="552">
        <v>910037</v>
      </c>
      <c r="C254" s="830" t="s">
        <v>352</v>
      </c>
      <c r="D254" s="831">
        <v>41556</v>
      </c>
      <c r="E254" s="832" t="s">
        <v>854</v>
      </c>
      <c r="F254" s="839">
        <v>41559</v>
      </c>
      <c r="G254" s="832" t="s">
        <v>543</v>
      </c>
      <c r="H254" s="833" t="str">
        <f t="shared" si="52"/>
        <v>-</v>
      </c>
      <c r="I254" s="833"/>
      <c r="J254" s="833"/>
      <c r="K254" s="833" t="str">
        <f t="shared" si="53"/>
        <v>-</v>
      </c>
      <c r="L254" s="833"/>
      <c r="M254" s="833"/>
      <c r="N254" s="833" t="str">
        <f t="shared" si="54"/>
        <v>-</v>
      </c>
      <c r="O254" s="833"/>
      <c r="P254" s="833"/>
      <c r="Q254" s="833">
        <f t="shared" si="55"/>
        <v>3.5750000000043656</v>
      </c>
      <c r="R254" s="441">
        <v>85</v>
      </c>
      <c r="S254" s="441">
        <f>MINUTE(Q254)</f>
        <v>48</v>
      </c>
      <c r="T254" s="834" t="s">
        <v>324</v>
      </c>
      <c r="U254" s="835" t="s">
        <v>535</v>
      </c>
      <c r="V254" s="1022" t="s">
        <v>855</v>
      </c>
      <c r="W254" s="552" t="s">
        <v>856</v>
      </c>
      <c r="X254" s="609"/>
      <c r="Y254" s="609"/>
    </row>
    <row r="255" spans="1:32" s="610" customFormat="1" ht="60">
      <c r="A255" s="1051"/>
      <c r="B255" s="552">
        <v>910056</v>
      </c>
      <c r="C255" s="830" t="s">
        <v>352</v>
      </c>
      <c r="D255" s="831">
        <v>41560</v>
      </c>
      <c r="E255" s="832" t="s">
        <v>857</v>
      </c>
      <c r="F255" s="831">
        <v>41560</v>
      </c>
      <c r="G255" s="832" t="s">
        <v>858</v>
      </c>
      <c r="H255" s="833" t="str">
        <f t="shared" si="52"/>
        <v>-</v>
      </c>
      <c r="I255" s="833"/>
      <c r="J255" s="833"/>
      <c r="K255" s="833" t="str">
        <f t="shared" si="53"/>
        <v>-</v>
      </c>
      <c r="L255" s="833"/>
      <c r="M255" s="833"/>
      <c r="N255" s="833">
        <f t="shared" si="54"/>
        <v>6.9444444452528842E-3</v>
      </c>
      <c r="O255" s="441">
        <f>HOUR(N255)</f>
        <v>0</v>
      </c>
      <c r="P255" s="441">
        <f>MINUTE(N255)</f>
        <v>10</v>
      </c>
      <c r="Q255" s="833" t="str">
        <f t="shared" si="55"/>
        <v>-</v>
      </c>
      <c r="R255" s="833"/>
      <c r="S255" s="833"/>
      <c r="T255" s="834" t="s">
        <v>353</v>
      </c>
      <c r="U255" s="835" t="s">
        <v>859</v>
      </c>
      <c r="V255" s="1022"/>
      <c r="W255" s="552"/>
      <c r="X255" s="609"/>
      <c r="Y255" s="609"/>
    </row>
    <row r="256" spans="1:32" s="610" customFormat="1" ht="30">
      <c r="A256" s="1051"/>
      <c r="B256" s="552">
        <v>910057</v>
      </c>
      <c r="C256" s="830" t="s">
        <v>352</v>
      </c>
      <c r="D256" s="831">
        <v>41560</v>
      </c>
      <c r="E256" s="832" t="s">
        <v>858</v>
      </c>
      <c r="F256" s="831">
        <v>41560</v>
      </c>
      <c r="G256" s="832" t="s">
        <v>860</v>
      </c>
      <c r="H256" s="833" t="str">
        <f t="shared" si="52"/>
        <v>-</v>
      </c>
      <c r="I256" s="833"/>
      <c r="J256" s="833"/>
      <c r="K256" s="833" t="str">
        <f t="shared" si="53"/>
        <v>-</v>
      </c>
      <c r="L256" s="833"/>
      <c r="M256" s="833"/>
      <c r="N256" s="833" t="str">
        <f t="shared" si="54"/>
        <v>-</v>
      </c>
      <c r="O256" s="833"/>
      <c r="P256" s="833"/>
      <c r="Q256" s="833">
        <f t="shared" si="55"/>
        <v>0.23749999999563443</v>
      </c>
      <c r="R256" s="441">
        <f>HOUR(Q256)</f>
        <v>5</v>
      </c>
      <c r="S256" s="441">
        <f>MINUTE(Q256)</f>
        <v>42</v>
      </c>
      <c r="T256" s="834" t="s">
        <v>324</v>
      </c>
      <c r="U256" s="835" t="s">
        <v>535</v>
      </c>
      <c r="V256" s="1022"/>
      <c r="W256" s="552" t="s">
        <v>861</v>
      </c>
      <c r="X256" s="609"/>
      <c r="Y256" s="609"/>
    </row>
    <row r="257" spans="1:32" s="610" customFormat="1" ht="30">
      <c r="A257" s="1051"/>
      <c r="B257" s="552">
        <v>910058</v>
      </c>
      <c r="C257" s="830" t="s">
        <v>352</v>
      </c>
      <c r="D257" s="831">
        <v>41560</v>
      </c>
      <c r="E257" s="837" t="s">
        <v>862</v>
      </c>
      <c r="F257" s="831">
        <v>41560</v>
      </c>
      <c r="G257" s="832" t="s">
        <v>532</v>
      </c>
      <c r="H257" s="833" t="str">
        <f t="shared" si="52"/>
        <v>-</v>
      </c>
      <c r="I257" s="833"/>
      <c r="J257" s="833"/>
      <c r="K257" s="833" t="str">
        <f t="shared" si="53"/>
        <v>-</v>
      </c>
      <c r="L257" s="833"/>
      <c r="M257" s="833"/>
      <c r="N257" s="833" t="str">
        <f t="shared" si="54"/>
        <v>-</v>
      </c>
      <c r="O257" s="833"/>
      <c r="P257" s="833"/>
      <c r="Q257" s="833">
        <f t="shared" si="55"/>
        <v>0.31527777777955635</v>
      </c>
      <c r="R257" s="441">
        <f>HOUR(Q257)</f>
        <v>7</v>
      </c>
      <c r="S257" s="441">
        <f>MINUTE(Q257)</f>
        <v>34</v>
      </c>
      <c r="T257" s="834" t="s">
        <v>324</v>
      </c>
      <c r="U257" s="835" t="s">
        <v>327</v>
      </c>
      <c r="V257" s="1022" t="s">
        <v>863</v>
      </c>
      <c r="W257" s="552" t="s">
        <v>864</v>
      </c>
      <c r="X257" s="609"/>
      <c r="Y257" s="609"/>
    </row>
    <row r="258" spans="1:32" s="610" customFormat="1" ht="60">
      <c r="A258" s="1051"/>
      <c r="B258" s="552">
        <v>910065</v>
      </c>
      <c r="C258" s="830" t="s">
        <v>352</v>
      </c>
      <c r="D258" s="831">
        <v>41561</v>
      </c>
      <c r="E258" s="832" t="s">
        <v>865</v>
      </c>
      <c r="F258" s="831">
        <v>41562</v>
      </c>
      <c r="G258" s="832" t="s">
        <v>866</v>
      </c>
      <c r="H258" s="833" t="str">
        <f t="shared" si="52"/>
        <v>-</v>
      </c>
      <c r="I258" s="833"/>
      <c r="J258" s="833"/>
      <c r="K258" s="833" t="str">
        <f t="shared" si="53"/>
        <v>-</v>
      </c>
      <c r="L258" s="833"/>
      <c r="M258" s="833"/>
      <c r="N258" s="833" t="str">
        <f t="shared" si="54"/>
        <v>-</v>
      </c>
      <c r="O258" s="833"/>
      <c r="P258" s="833"/>
      <c r="Q258" s="833">
        <f t="shared" si="55"/>
        <v>0.30902777778101154</v>
      </c>
      <c r="R258" s="441">
        <f>HOUR(Q258)</f>
        <v>7</v>
      </c>
      <c r="S258" s="441">
        <f>MINUTE(Q258)</f>
        <v>25</v>
      </c>
      <c r="T258" s="834" t="s">
        <v>324</v>
      </c>
      <c r="U258" s="835" t="s">
        <v>327</v>
      </c>
      <c r="V258" s="1022" t="s">
        <v>867</v>
      </c>
      <c r="W258" s="552" t="s">
        <v>868</v>
      </c>
      <c r="X258" s="609"/>
      <c r="Y258" s="609"/>
    </row>
    <row r="259" spans="1:32" ht="41.25" customHeight="1">
      <c r="A259" s="378"/>
      <c r="B259" s="379"/>
      <c r="C259" s="380" t="s">
        <v>325</v>
      </c>
      <c r="D259" s="381"/>
      <c r="E259" s="382"/>
      <c r="F259" s="383"/>
      <c r="G259" s="384"/>
      <c r="H259" s="385">
        <f>SUM(H252:H258)</f>
        <v>0</v>
      </c>
      <c r="I259" s="481">
        <f t="shared" ref="I259:S259" si="56">SUM(I252:I258)</f>
        <v>0</v>
      </c>
      <c r="J259" s="481">
        <f t="shared" si="56"/>
        <v>0</v>
      </c>
      <c r="K259" s="385">
        <f t="shared" si="56"/>
        <v>0</v>
      </c>
      <c r="L259" s="481">
        <f>SUM(L252:L258)</f>
        <v>0</v>
      </c>
      <c r="M259" s="481">
        <f t="shared" si="56"/>
        <v>0</v>
      </c>
      <c r="N259" s="385">
        <f t="shared" si="56"/>
        <v>6.9444444452528842E-3</v>
      </c>
      <c r="O259" s="481">
        <f t="shared" si="56"/>
        <v>0</v>
      </c>
      <c r="P259" s="481">
        <f t="shared" si="56"/>
        <v>10</v>
      </c>
      <c r="Q259" s="385">
        <f t="shared" si="56"/>
        <v>5.4652777777810115</v>
      </c>
      <c r="R259" s="481">
        <f t="shared" si="56"/>
        <v>128</v>
      </c>
      <c r="S259" s="481">
        <f t="shared" si="56"/>
        <v>190</v>
      </c>
      <c r="T259" s="378"/>
      <c r="U259" s="386"/>
      <c r="V259" s="1019"/>
      <c r="W259" s="387"/>
      <c r="X259" s="388"/>
      <c r="Y259" s="389"/>
    </row>
    <row r="260" spans="1:32" s="353" customFormat="1" ht="41.25" customHeight="1">
      <c r="A260" s="355"/>
      <c r="B260" s="416"/>
      <c r="C260" s="410" t="s">
        <v>398</v>
      </c>
      <c r="D260" s="417"/>
      <c r="E260" s="418"/>
      <c r="F260" s="419"/>
      <c r="G260" s="420"/>
      <c r="H260" s="421"/>
      <c r="I260" s="422"/>
      <c r="J260" s="423">
        <f>I259+J259/60</f>
        <v>0</v>
      </c>
      <c r="K260" s="424"/>
      <c r="L260" s="426"/>
      <c r="M260" s="423">
        <f>L259+M259/60</f>
        <v>0</v>
      </c>
      <c r="N260" s="425"/>
      <c r="O260" s="426"/>
      <c r="P260" s="423">
        <f>O259+P259/60</f>
        <v>0.16666666666666666</v>
      </c>
      <c r="Q260" s="425"/>
      <c r="R260" s="426"/>
      <c r="S260" s="423">
        <f>R259+S259/60</f>
        <v>131.16666666666666</v>
      </c>
      <c r="T260" s="355"/>
      <c r="U260" s="427"/>
      <c r="V260" s="1020"/>
      <c r="W260" s="428"/>
      <c r="X260" s="429">
        <v>351.72899999999998</v>
      </c>
      <c r="Y260" s="430">
        <v>4</v>
      </c>
      <c r="Z260" s="423">
        <f>J260</f>
        <v>0</v>
      </c>
      <c r="AA260" s="423">
        <f>X260*Y260*Z260</f>
        <v>0</v>
      </c>
      <c r="AB260" s="423">
        <f>($AB$4-M260-P260)</f>
        <v>743.83333333333337</v>
      </c>
      <c r="AC260" s="430">
        <f>X260*Y260</f>
        <v>1406.9159999999999</v>
      </c>
      <c r="AD260" s="430">
        <f>AB260*AC260</f>
        <v>1046511.018</v>
      </c>
      <c r="AE260" s="423">
        <f>AA260/(AD260)</f>
        <v>0</v>
      </c>
      <c r="AF260" s="431">
        <f>1-(1*AE260)</f>
        <v>1</v>
      </c>
    </row>
    <row r="261" spans="1:32" s="539" customFormat="1" ht="41.25" customHeight="1">
      <c r="A261" s="526"/>
      <c r="B261" s="527"/>
      <c r="C261" s="528"/>
      <c r="D261" s="529"/>
      <c r="E261" s="530"/>
      <c r="F261" s="531"/>
      <c r="G261" s="532"/>
      <c r="H261" s="533"/>
      <c r="I261" s="534"/>
      <c r="J261" s="534"/>
      <c r="K261" s="533"/>
      <c r="L261" s="534"/>
      <c r="M261" s="534"/>
      <c r="N261" s="533"/>
      <c r="O261" s="534"/>
      <c r="P261" s="534"/>
      <c r="Q261" s="533"/>
      <c r="R261" s="534"/>
      <c r="S261" s="534"/>
      <c r="T261" s="526"/>
      <c r="U261" s="535"/>
      <c r="V261" s="1025"/>
      <c r="W261" s="536"/>
      <c r="X261" s="537"/>
      <c r="Y261" s="538"/>
    </row>
    <row r="262" spans="1:32" s="610" customFormat="1" ht="60">
      <c r="A262" s="1050">
        <v>59</v>
      </c>
      <c r="B262" s="552">
        <v>910007</v>
      </c>
      <c r="C262" s="830" t="s">
        <v>354</v>
      </c>
      <c r="D262" s="831">
        <v>41550</v>
      </c>
      <c r="E262" s="832" t="s">
        <v>869</v>
      </c>
      <c r="F262" s="831">
        <v>41550</v>
      </c>
      <c r="G262" s="832" t="s">
        <v>870</v>
      </c>
      <c r="H262" s="833" t="str">
        <f>IF((RIGHT(T262,1)="T"),(F262+G262)-(D262+E262),"-")</f>
        <v>-</v>
      </c>
      <c r="I262" s="833"/>
      <c r="J262" s="833"/>
      <c r="K262" s="833" t="str">
        <f>IF((RIGHT(T262,1)="U"),(F262+G262)-(D262+E262),"-")</f>
        <v>-</v>
      </c>
      <c r="L262" s="833"/>
      <c r="M262" s="833"/>
      <c r="N262" s="833" t="str">
        <f>IF((RIGHT(T262,1)="C"),(F262+G262)-(D262+E262),"-")</f>
        <v>-</v>
      </c>
      <c r="O262" s="833"/>
      <c r="P262" s="833"/>
      <c r="Q262" s="833">
        <f>IF((RIGHT(T262,1)="D"),(F262+G262)-(D262+E262),"-")</f>
        <v>0.22708333333139308</v>
      </c>
      <c r="R262" s="441">
        <f>HOUR(Q262)</f>
        <v>5</v>
      </c>
      <c r="S262" s="441">
        <f>MINUTE(Q262)</f>
        <v>27</v>
      </c>
      <c r="T262" s="834" t="s">
        <v>324</v>
      </c>
      <c r="U262" s="835" t="s">
        <v>588</v>
      </c>
      <c r="V262" s="1022" t="s">
        <v>871</v>
      </c>
      <c r="W262" s="552" t="s">
        <v>872</v>
      </c>
      <c r="X262" s="609"/>
      <c r="Y262" s="609"/>
    </row>
    <row r="263" spans="1:32" s="610" customFormat="1" ht="30">
      <c r="A263" s="1050"/>
      <c r="B263" s="552">
        <v>910070</v>
      </c>
      <c r="C263" s="830" t="s">
        <v>354</v>
      </c>
      <c r="D263" s="831">
        <v>41564</v>
      </c>
      <c r="E263" s="832" t="s">
        <v>873</v>
      </c>
      <c r="F263" s="831">
        <v>41564</v>
      </c>
      <c r="G263" s="837" t="s">
        <v>874</v>
      </c>
      <c r="H263" s="833" t="str">
        <f>IF((RIGHT(T263,1)="T"),(F263+G263)-(D263+E263),"-")</f>
        <v>-</v>
      </c>
      <c r="I263" s="833"/>
      <c r="J263" s="833"/>
      <c r="K263" s="833" t="str">
        <f>IF((RIGHT(T263,1)="U"),(F263+G263)-(D263+E263),"-")</f>
        <v>-</v>
      </c>
      <c r="L263" s="833"/>
      <c r="M263" s="833"/>
      <c r="N263" s="833" t="str">
        <f>IF((RIGHT(T263,1)="C"),(F263+G263)-(D263+E263),"-")</f>
        <v>-</v>
      </c>
      <c r="O263" s="833"/>
      <c r="P263" s="833"/>
      <c r="Q263" s="833">
        <f>IF((RIGHT(T263,1)="D"),(F263+G263)-(D263+E263),"-")</f>
        <v>0.37361111110658385</v>
      </c>
      <c r="R263" s="441">
        <f>HOUR(Q263)</f>
        <v>8</v>
      </c>
      <c r="S263" s="441">
        <f>MINUTE(Q263)</f>
        <v>58</v>
      </c>
      <c r="T263" s="834" t="s">
        <v>324</v>
      </c>
      <c r="U263" s="835" t="s">
        <v>327</v>
      </c>
      <c r="V263" s="1022" t="s">
        <v>875</v>
      </c>
      <c r="W263" s="552" t="s">
        <v>876</v>
      </c>
      <c r="X263" s="609"/>
      <c r="Y263" s="609"/>
    </row>
    <row r="264" spans="1:32" ht="41.25" customHeight="1">
      <c r="A264" s="378"/>
      <c r="B264" s="379"/>
      <c r="C264" s="380" t="s">
        <v>325</v>
      </c>
      <c r="D264" s="381"/>
      <c r="E264" s="382"/>
      <c r="F264" s="383"/>
      <c r="G264" s="384"/>
      <c r="H264" s="385">
        <f t="shared" ref="H264:S264" si="57">SUM(H262:H263)</f>
        <v>0</v>
      </c>
      <c r="I264" s="481">
        <f t="shared" si="57"/>
        <v>0</v>
      </c>
      <c r="J264" s="481">
        <f t="shared" si="57"/>
        <v>0</v>
      </c>
      <c r="K264" s="385">
        <f t="shared" si="57"/>
        <v>0</v>
      </c>
      <c r="L264" s="481">
        <f t="shared" si="57"/>
        <v>0</v>
      </c>
      <c r="M264" s="481">
        <f t="shared" si="57"/>
        <v>0</v>
      </c>
      <c r="N264" s="385">
        <f t="shared" si="57"/>
        <v>0</v>
      </c>
      <c r="O264" s="481">
        <f t="shared" si="57"/>
        <v>0</v>
      </c>
      <c r="P264" s="481">
        <f t="shared" si="57"/>
        <v>0</v>
      </c>
      <c r="Q264" s="385">
        <f t="shared" si="57"/>
        <v>0.60069444443797693</v>
      </c>
      <c r="R264" s="481">
        <f t="shared" si="57"/>
        <v>13</v>
      </c>
      <c r="S264" s="481">
        <f t="shared" si="57"/>
        <v>85</v>
      </c>
      <c r="T264" s="378"/>
      <c r="U264" s="386"/>
      <c r="V264" s="1019"/>
      <c r="W264" s="387"/>
      <c r="X264" s="388"/>
      <c r="Y264" s="389"/>
    </row>
    <row r="265" spans="1:32" s="353" customFormat="1" ht="41.25" customHeight="1">
      <c r="A265" s="355"/>
      <c r="B265" s="416"/>
      <c r="C265" s="410" t="s">
        <v>398</v>
      </c>
      <c r="D265" s="417"/>
      <c r="E265" s="418"/>
      <c r="F265" s="419"/>
      <c r="G265" s="420"/>
      <c r="H265" s="421"/>
      <c r="I265" s="422"/>
      <c r="J265" s="423">
        <f>I264+J264/60</f>
        <v>0</v>
      </c>
      <c r="K265" s="424"/>
      <c r="L265" s="426"/>
      <c r="M265" s="423">
        <f>L264+M264/60</f>
        <v>0</v>
      </c>
      <c r="N265" s="425"/>
      <c r="O265" s="426"/>
      <c r="P265" s="423">
        <f>O264+P264/60</f>
        <v>0</v>
      </c>
      <c r="Q265" s="425"/>
      <c r="R265" s="426"/>
      <c r="S265" s="423">
        <f>R264+S264/60</f>
        <v>14.416666666666666</v>
      </c>
      <c r="T265" s="355"/>
      <c r="U265" s="427"/>
      <c r="V265" s="1020"/>
      <c r="W265" s="428"/>
      <c r="X265" s="429">
        <v>351.72899999999998</v>
      </c>
      <c r="Y265" s="430">
        <v>4</v>
      </c>
      <c r="Z265" s="423">
        <f>J265</f>
        <v>0</v>
      </c>
      <c r="AA265" s="423">
        <f>X265*Y265*Z265</f>
        <v>0</v>
      </c>
      <c r="AB265" s="423">
        <f>($AB$4-M265-P265)</f>
        <v>744</v>
      </c>
      <c r="AC265" s="430">
        <f>X265*Y265</f>
        <v>1406.9159999999999</v>
      </c>
      <c r="AD265" s="430">
        <f>AB265*AC265</f>
        <v>1046745.504</v>
      </c>
      <c r="AE265" s="423">
        <f>AA265/(AD265)</f>
        <v>0</v>
      </c>
      <c r="AF265" s="431">
        <f>1-(1*AE265)</f>
        <v>1</v>
      </c>
    </row>
    <row r="266" spans="1:32" s="539" customFormat="1" ht="41.25" customHeight="1">
      <c r="A266" s="526"/>
      <c r="B266" s="527"/>
      <c r="C266" s="528"/>
      <c r="D266" s="529"/>
      <c r="E266" s="530"/>
      <c r="F266" s="531"/>
      <c r="G266" s="532"/>
      <c r="H266" s="533"/>
      <c r="I266" s="534"/>
      <c r="J266" s="534"/>
      <c r="K266" s="533"/>
      <c r="L266" s="534"/>
      <c r="M266" s="534"/>
      <c r="N266" s="533"/>
      <c r="O266" s="534"/>
      <c r="P266" s="534"/>
      <c r="Q266" s="533"/>
      <c r="R266" s="534"/>
      <c r="S266" s="534"/>
      <c r="T266" s="526"/>
      <c r="U266" s="535"/>
      <c r="V266" s="1025"/>
      <c r="W266" s="536"/>
      <c r="X266" s="537"/>
      <c r="Y266" s="538"/>
    </row>
    <row r="267" spans="1:32" s="607" customFormat="1" ht="60">
      <c r="A267" s="1050">
        <v>60</v>
      </c>
      <c r="B267" s="552">
        <v>909157</v>
      </c>
      <c r="C267" s="830" t="s">
        <v>536</v>
      </c>
      <c r="D267" s="831">
        <v>41547</v>
      </c>
      <c r="E267" s="832" t="s">
        <v>586</v>
      </c>
      <c r="F267" s="838">
        <v>41552</v>
      </c>
      <c r="G267" s="832" t="s">
        <v>877</v>
      </c>
      <c r="H267" s="833" t="s">
        <v>335</v>
      </c>
      <c r="I267" s="833"/>
      <c r="J267" s="833"/>
      <c r="K267" s="833" t="s">
        <v>335</v>
      </c>
      <c r="L267" s="833"/>
      <c r="M267" s="833"/>
      <c r="N267" s="833" t="s">
        <v>335</v>
      </c>
      <c r="O267" s="833"/>
      <c r="P267" s="833"/>
      <c r="Q267" s="833">
        <v>4.4243055555555557</v>
      </c>
      <c r="R267" s="441">
        <v>106</v>
      </c>
      <c r="S267" s="441">
        <f>MINUTE(Q267)</f>
        <v>11</v>
      </c>
      <c r="T267" s="834" t="s">
        <v>324</v>
      </c>
      <c r="U267" s="835" t="s">
        <v>327</v>
      </c>
      <c r="V267" s="1022" t="s">
        <v>587</v>
      </c>
      <c r="W267" s="552" t="s">
        <v>878</v>
      </c>
      <c r="X267" s="603"/>
      <c r="Y267" s="604"/>
    </row>
    <row r="268" spans="1:32" s="607" customFormat="1" ht="30">
      <c r="A268" s="1050"/>
      <c r="B268" s="552">
        <v>910025</v>
      </c>
      <c r="C268" s="830" t="s">
        <v>879</v>
      </c>
      <c r="D268" s="831">
        <v>41552</v>
      </c>
      <c r="E268" s="832" t="s">
        <v>569</v>
      </c>
      <c r="F268" s="838">
        <v>41556</v>
      </c>
      <c r="G268" s="832" t="s">
        <v>880</v>
      </c>
      <c r="H268" s="833" t="str">
        <f>IF((RIGHT(T268,1)="T"),(F268+G268)-(D268+E268),"-")</f>
        <v>-</v>
      </c>
      <c r="I268" s="833"/>
      <c r="J268" s="833"/>
      <c r="K268" s="833" t="str">
        <f>IF((RIGHT(T268,1)="U"),(F268+G268)-(D268+E268),"-")</f>
        <v>-</v>
      </c>
      <c r="L268" s="833"/>
      <c r="M268" s="833"/>
      <c r="N268" s="833" t="str">
        <f>IF((RIGHT(T268,1)="C"),(F268+G268)-(D268+E268),"-")</f>
        <v>-</v>
      </c>
      <c r="O268" s="833"/>
      <c r="P268" s="833"/>
      <c r="Q268" s="833">
        <f>IF((RIGHT(T268,1)="D"),(F268+G268)-(D268+E268),"-")</f>
        <v>3.3486111111124046</v>
      </c>
      <c r="R268" s="441">
        <v>80</v>
      </c>
      <c r="S268" s="441">
        <f>MINUTE(Q268)</f>
        <v>22</v>
      </c>
      <c r="T268" s="834" t="s">
        <v>324</v>
      </c>
      <c r="U268" s="835" t="s">
        <v>327</v>
      </c>
      <c r="V268" s="1022" t="s">
        <v>881</v>
      </c>
      <c r="W268" s="552" t="s">
        <v>882</v>
      </c>
      <c r="X268" s="603"/>
      <c r="Y268" s="604"/>
    </row>
    <row r="269" spans="1:32" s="607" customFormat="1" ht="30">
      <c r="A269" s="1050"/>
      <c r="B269" s="552">
        <v>910042</v>
      </c>
      <c r="C269" s="830" t="s">
        <v>879</v>
      </c>
      <c r="D269" s="831">
        <v>41556</v>
      </c>
      <c r="E269" s="832" t="s">
        <v>556</v>
      </c>
      <c r="F269" s="831">
        <v>41563</v>
      </c>
      <c r="G269" s="832" t="s">
        <v>883</v>
      </c>
      <c r="H269" s="833" t="str">
        <f>IF((RIGHT(T269,1)="T"),(F269+G269)-(D269+E269),"-")</f>
        <v>-</v>
      </c>
      <c r="I269" s="833"/>
      <c r="J269" s="833"/>
      <c r="K269" s="833" t="str">
        <f>IF((RIGHT(T269,1)="U"),(F269+G269)-(D269+E269),"-")</f>
        <v>-</v>
      </c>
      <c r="L269" s="833"/>
      <c r="M269" s="833"/>
      <c r="N269" s="833" t="str">
        <f>IF((RIGHT(T269,1)="C"),(F269+G269)-(D269+E269),"-")</f>
        <v>-</v>
      </c>
      <c r="O269" s="833"/>
      <c r="P269" s="833"/>
      <c r="Q269" s="833">
        <f>IF((RIGHT(T269,1)="D"),(F269+G269)-(D269+E269),"-")</f>
        <v>6.9326388888875954</v>
      </c>
      <c r="R269" s="441">
        <v>166</v>
      </c>
      <c r="S269" s="441">
        <f>MINUTE(Q269)</f>
        <v>23</v>
      </c>
      <c r="T269" s="834" t="s">
        <v>324</v>
      </c>
      <c r="U269" s="835" t="s">
        <v>535</v>
      </c>
      <c r="V269" s="1022" t="s">
        <v>884</v>
      </c>
      <c r="W269" s="552" t="s">
        <v>885</v>
      </c>
      <c r="X269" s="603"/>
      <c r="Y269" s="604"/>
    </row>
    <row r="270" spans="1:32" s="610" customFormat="1" ht="60">
      <c r="A270" s="1050"/>
      <c r="B270" s="552">
        <v>910074</v>
      </c>
      <c r="C270" s="830" t="s">
        <v>886</v>
      </c>
      <c r="D270" s="831">
        <v>41564</v>
      </c>
      <c r="E270" s="832" t="s">
        <v>579</v>
      </c>
      <c r="F270" s="839">
        <v>41567</v>
      </c>
      <c r="G270" s="832" t="s">
        <v>512</v>
      </c>
      <c r="H270" s="833" t="str">
        <f>IF((RIGHT(T270,1)="T"),(F270+G270)-(D270+E270),"-")</f>
        <v>-</v>
      </c>
      <c r="I270" s="833"/>
      <c r="J270" s="833"/>
      <c r="K270" s="833" t="str">
        <f>IF((RIGHT(T270,1)="U"),(F270+G270)-(D270+E270),"-")</f>
        <v>-</v>
      </c>
      <c r="L270" s="833"/>
      <c r="M270" s="833"/>
      <c r="N270" s="833" t="str">
        <f>IF((RIGHT(T270,1)="C"),(F270+G270)-(D270+E270),"-")</f>
        <v>-</v>
      </c>
      <c r="O270" s="833"/>
      <c r="P270" s="833"/>
      <c r="Q270" s="833">
        <f>IF((RIGHT(T270,1)="D"),(F270+G270)-(D270+E270),"-")</f>
        <v>2.4402777777795563</v>
      </c>
      <c r="R270" s="441">
        <v>58</v>
      </c>
      <c r="S270" s="441">
        <f>MINUTE(Q270)</f>
        <v>34</v>
      </c>
      <c r="T270" s="834" t="s">
        <v>324</v>
      </c>
      <c r="U270" s="835" t="s">
        <v>327</v>
      </c>
      <c r="V270" s="1033" t="s">
        <v>887</v>
      </c>
      <c r="W270" s="552" t="s">
        <v>888</v>
      </c>
      <c r="X270" s="609"/>
      <c r="Y270" s="609"/>
    </row>
    <row r="271" spans="1:32" s="610" customFormat="1" ht="30">
      <c r="A271" s="1050"/>
      <c r="B271" s="552">
        <v>910082</v>
      </c>
      <c r="C271" s="830" t="s">
        <v>886</v>
      </c>
      <c r="D271" s="831">
        <v>41567</v>
      </c>
      <c r="E271" s="832" t="s">
        <v>889</v>
      </c>
      <c r="F271" s="839">
        <v>41569</v>
      </c>
      <c r="G271" s="837" t="s">
        <v>890</v>
      </c>
      <c r="H271" s="833" t="str">
        <f>IF((RIGHT(T271,1)="T"),(F271+G271)-(D271+E271),"-")</f>
        <v>-</v>
      </c>
      <c r="I271" s="833"/>
      <c r="J271" s="833"/>
      <c r="K271" s="833" t="str">
        <f>IF((RIGHT(T271,1)="U"),(F271+G271)-(D271+E271),"-")</f>
        <v>-</v>
      </c>
      <c r="L271" s="833"/>
      <c r="M271" s="833"/>
      <c r="N271" s="833" t="str">
        <f>IF((RIGHT(T271,1)="C"),(F271+G271)-(D271+E271),"-")</f>
        <v>-</v>
      </c>
      <c r="O271" s="833"/>
      <c r="P271" s="833"/>
      <c r="Q271" s="833">
        <f>IF((RIGHT(T271,1)="D"),(F271+G271)-(D271+E271),"-")</f>
        <v>1.6840277777810115</v>
      </c>
      <c r="R271" s="441">
        <v>40</v>
      </c>
      <c r="S271" s="441">
        <f>MINUTE(Q271)</f>
        <v>25</v>
      </c>
      <c r="T271" s="834" t="s">
        <v>324</v>
      </c>
      <c r="U271" s="835" t="s">
        <v>327</v>
      </c>
      <c r="V271" s="1022" t="s">
        <v>891</v>
      </c>
      <c r="W271" s="552" t="s">
        <v>892</v>
      </c>
      <c r="X271" s="609"/>
      <c r="Y271" s="609"/>
    </row>
    <row r="272" spans="1:32" ht="41.25" customHeight="1">
      <c r="A272" s="378"/>
      <c r="B272" s="379"/>
      <c r="C272" s="380" t="s">
        <v>325</v>
      </c>
      <c r="D272" s="381"/>
      <c r="E272" s="382"/>
      <c r="F272" s="383"/>
      <c r="G272" s="384"/>
      <c r="H272" s="385">
        <f t="shared" ref="H272:S272" si="58">SUM(H267:H271)</f>
        <v>0</v>
      </c>
      <c r="I272" s="481">
        <f t="shared" si="58"/>
        <v>0</v>
      </c>
      <c r="J272" s="481">
        <f t="shared" si="58"/>
        <v>0</v>
      </c>
      <c r="K272" s="385">
        <f t="shared" si="58"/>
        <v>0</v>
      </c>
      <c r="L272" s="481">
        <f t="shared" si="58"/>
        <v>0</v>
      </c>
      <c r="M272" s="481">
        <f t="shared" si="58"/>
        <v>0</v>
      </c>
      <c r="N272" s="385">
        <f t="shared" si="58"/>
        <v>0</v>
      </c>
      <c r="O272" s="481">
        <f t="shared" si="58"/>
        <v>0</v>
      </c>
      <c r="P272" s="481">
        <f t="shared" si="58"/>
        <v>0</v>
      </c>
      <c r="Q272" s="385">
        <f t="shared" si="58"/>
        <v>18.829861111116124</v>
      </c>
      <c r="R272" s="481">
        <f t="shared" si="58"/>
        <v>450</v>
      </c>
      <c r="S272" s="481">
        <f t="shared" si="58"/>
        <v>115</v>
      </c>
      <c r="T272" s="378"/>
      <c r="U272" s="386"/>
      <c r="V272" s="1019"/>
      <c r="W272" s="387"/>
      <c r="X272" s="388"/>
      <c r="Y272" s="389"/>
    </row>
    <row r="273" spans="1:32" s="353" customFormat="1" ht="41.25" customHeight="1">
      <c r="A273" s="355"/>
      <c r="B273" s="416"/>
      <c r="C273" s="410" t="s">
        <v>398</v>
      </c>
      <c r="D273" s="417"/>
      <c r="E273" s="418"/>
      <c r="F273" s="419"/>
      <c r="G273" s="420"/>
      <c r="H273" s="421"/>
      <c r="I273" s="422"/>
      <c r="J273" s="423">
        <f>I272+J272/60</f>
        <v>0</v>
      </c>
      <c r="K273" s="424"/>
      <c r="L273" s="426"/>
      <c r="M273" s="423">
        <f>L272+M272/60</f>
        <v>0</v>
      </c>
      <c r="N273" s="425"/>
      <c r="O273" s="426"/>
      <c r="P273" s="423">
        <f>O272+P272/60</f>
        <v>0</v>
      </c>
      <c r="Q273" s="425"/>
      <c r="R273" s="426"/>
      <c r="S273" s="423">
        <f>R272+S272/60</f>
        <v>451.91666666666669</v>
      </c>
      <c r="T273" s="355"/>
      <c r="U273" s="427"/>
      <c r="V273" s="1020"/>
      <c r="W273" s="428"/>
      <c r="X273" s="429">
        <v>220.58799999999999</v>
      </c>
      <c r="Y273" s="430">
        <v>2</v>
      </c>
      <c r="Z273" s="423">
        <f>J273</f>
        <v>0</v>
      </c>
      <c r="AA273" s="423">
        <f>X273*Y273*Z273</f>
        <v>0</v>
      </c>
      <c r="AB273" s="423">
        <f>($AB$4-M273-P273)</f>
        <v>744</v>
      </c>
      <c r="AC273" s="430">
        <f>X273*Y273</f>
        <v>441.17599999999999</v>
      </c>
      <c r="AD273" s="430">
        <f>AB273*AC273</f>
        <v>328234.94400000002</v>
      </c>
      <c r="AE273" s="423">
        <f>AA273/(AD273)</f>
        <v>0</v>
      </c>
      <c r="AF273" s="431">
        <f>1-(1*AE273)</f>
        <v>1</v>
      </c>
    </row>
    <row r="274" spans="1:32" s="539" customFormat="1" ht="41.25" customHeight="1">
      <c r="A274" s="526"/>
      <c r="B274" s="527"/>
      <c r="C274" s="528"/>
      <c r="D274" s="529"/>
      <c r="E274" s="530"/>
      <c r="F274" s="531"/>
      <c r="G274" s="532"/>
      <c r="H274" s="533"/>
      <c r="I274" s="534"/>
      <c r="J274" s="534"/>
      <c r="K274" s="533"/>
      <c r="L274" s="534"/>
      <c r="M274" s="534"/>
      <c r="N274" s="533"/>
      <c r="O274" s="534"/>
      <c r="P274" s="534"/>
      <c r="Q274" s="533"/>
      <c r="R274" s="534"/>
      <c r="S274" s="534"/>
      <c r="T274" s="526"/>
      <c r="U274" s="535"/>
      <c r="V274" s="1025"/>
      <c r="W274" s="536"/>
      <c r="X274" s="537"/>
      <c r="Y274" s="538"/>
    </row>
    <row r="275" spans="1:32" s="608" customFormat="1" ht="60">
      <c r="A275" s="1050">
        <v>61</v>
      </c>
      <c r="B275" s="552">
        <v>909097</v>
      </c>
      <c r="C275" s="830" t="s">
        <v>357</v>
      </c>
      <c r="D275" s="831">
        <v>41537</v>
      </c>
      <c r="E275" s="832" t="s">
        <v>552</v>
      </c>
      <c r="F275" s="831">
        <v>41551</v>
      </c>
      <c r="G275" s="832" t="s">
        <v>519</v>
      </c>
      <c r="H275" s="833" t="s">
        <v>335</v>
      </c>
      <c r="I275" s="833"/>
      <c r="J275" s="833"/>
      <c r="K275" s="833" t="s">
        <v>335</v>
      </c>
      <c r="L275" s="833"/>
      <c r="M275" s="833"/>
      <c r="N275" s="833" t="s">
        <v>335</v>
      </c>
      <c r="O275" s="833"/>
      <c r="P275" s="833"/>
      <c r="Q275" s="833">
        <v>3.598611111111111</v>
      </c>
      <c r="R275" s="441">
        <v>86</v>
      </c>
      <c r="S275" s="441">
        <f>MINUTE(Q275)</f>
        <v>22</v>
      </c>
      <c r="T275" s="834" t="s">
        <v>324</v>
      </c>
      <c r="U275" s="835" t="s">
        <v>649</v>
      </c>
      <c r="V275" s="1022" t="s">
        <v>553</v>
      </c>
      <c r="W275" s="552" t="s">
        <v>893</v>
      </c>
      <c r="X275" s="603"/>
      <c r="Y275" s="604"/>
    </row>
    <row r="276" spans="1:32" s="610" customFormat="1" ht="90">
      <c r="A276" s="1050"/>
      <c r="B276" s="552">
        <v>910020</v>
      </c>
      <c r="C276" s="830" t="s">
        <v>357</v>
      </c>
      <c r="D276" s="831">
        <v>41552</v>
      </c>
      <c r="E276" s="832" t="s">
        <v>894</v>
      </c>
      <c r="F276" s="838">
        <v>41567</v>
      </c>
      <c r="G276" s="832" t="s">
        <v>895</v>
      </c>
      <c r="H276" s="833" t="str">
        <f>IF((RIGHT(T276,1)="T"),(F276+G276)-(D276+E276),"-")</f>
        <v>-</v>
      </c>
      <c r="I276" s="833"/>
      <c r="J276" s="833"/>
      <c r="K276" s="833">
        <f>IF((RIGHT(T276,1)="U"),(F276+G276)-(D276+E276),"-")</f>
        <v>15.311805555553292</v>
      </c>
      <c r="L276" s="441">
        <v>367</v>
      </c>
      <c r="M276" s="441">
        <f>MINUTE(K276)</f>
        <v>29</v>
      </c>
      <c r="N276" s="833" t="str">
        <f>IF((RIGHT(T276,1)="C"),(F276+G276)-(D276+E276),"-")</f>
        <v>-</v>
      </c>
      <c r="O276" s="833"/>
      <c r="P276" s="833"/>
      <c r="Q276" s="833" t="str">
        <f>IF((RIGHT(T276,1)="D"),(F276+G276)-(D276+E276),"-")</f>
        <v>-</v>
      </c>
      <c r="R276" s="833"/>
      <c r="S276" s="833"/>
      <c r="T276" s="834" t="s">
        <v>359</v>
      </c>
      <c r="U276" s="835" t="s">
        <v>896</v>
      </c>
      <c r="V276" s="1022"/>
      <c r="W276" s="552" t="s">
        <v>897</v>
      </c>
      <c r="X276" s="609"/>
      <c r="Y276" s="609"/>
    </row>
    <row r="277" spans="1:32" s="610" customFormat="1" ht="60">
      <c r="A277" s="1050"/>
      <c r="B277" s="552">
        <v>910081</v>
      </c>
      <c r="C277" s="830" t="s">
        <v>357</v>
      </c>
      <c r="D277" s="831">
        <v>41567</v>
      </c>
      <c r="E277" s="832" t="s">
        <v>898</v>
      </c>
      <c r="F277" s="831">
        <v>41567</v>
      </c>
      <c r="G277" s="832" t="s">
        <v>899</v>
      </c>
      <c r="H277" s="833" t="str">
        <f>IF((RIGHT(T277,1)="T"),(F277+G277)-(D277+E277),"-")</f>
        <v>-</v>
      </c>
      <c r="I277" s="833"/>
      <c r="J277" s="833"/>
      <c r="K277" s="833">
        <f>IF((RIGHT(T277,1)="U"),(F277+G277)-(D277+E277),"-")</f>
        <v>2.9166666667151731E-2</v>
      </c>
      <c r="L277" s="441">
        <f>HOUR(K277)</f>
        <v>0</v>
      </c>
      <c r="M277" s="441">
        <f>MINUTE(K277)</f>
        <v>42</v>
      </c>
      <c r="N277" s="833" t="str">
        <f>IF((RIGHT(T277,1)="C"),(F277+G277)-(D277+E277),"-")</f>
        <v>-</v>
      </c>
      <c r="O277" s="833"/>
      <c r="P277" s="833"/>
      <c r="Q277" s="833" t="str">
        <f>IF((RIGHT(T277,1)="D"),(F277+G277)-(D277+E277),"-")</f>
        <v>-</v>
      </c>
      <c r="R277" s="833"/>
      <c r="S277" s="833"/>
      <c r="T277" s="834" t="s">
        <v>359</v>
      </c>
      <c r="U277" s="835" t="s">
        <v>900</v>
      </c>
      <c r="V277" s="1022"/>
      <c r="W277" s="552" t="s">
        <v>901</v>
      </c>
      <c r="X277" s="609"/>
      <c r="Y277" s="609"/>
    </row>
    <row r="278" spans="1:32" s="610" customFormat="1" ht="60">
      <c r="A278" s="1050"/>
      <c r="B278" s="552">
        <v>910087</v>
      </c>
      <c r="C278" s="830" t="s">
        <v>357</v>
      </c>
      <c r="D278" s="831">
        <v>41568</v>
      </c>
      <c r="E278" s="832" t="s">
        <v>902</v>
      </c>
      <c r="F278" s="839">
        <v>41572</v>
      </c>
      <c r="G278" s="832" t="s">
        <v>513</v>
      </c>
      <c r="H278" s="833" t="str">
        <f>IF((RIGHT(T278,1)="T"),(F278+G278)-(D278+E278),"-")</f>
        <v>-</v>
      </c>
      <c r="I278" s="833"/>
      <c r="J278" s="833"/>
      <c r="K278" s="833">
        <f>IF((RIGHT(T278,1)="U"),(F278+G278)-(D278+E278),"-")</f>
        <v>3.7861111111124046</v>
      </c>
      <c r="L278" s="441">
        <v>90</v>
      </c>
      <c r="M278" s="441">
        <f>MINUTE(K278)</f>
        <v>52</v>
      </c>
      <c r="N278" s="833" t="str">
        <f>IF((RIGHT(T278,1)="C"),(F278+G278)-(D278+E278),"-")</f>
        <v>-</v>
      </c>
      <c r="O278" s="833"/>
      <c r="P278" s="833"/>
      <c r="Q278" s="833" t="str">
        <f>IF((RIGHT(T278,1)="D"),(F278+G278)-(D278+E278),"-")</f>
        <v>-</v>
      </c>
      <c r="R278" s="833"/>
      <c r="S278" s="833"/>
      <c r="T278" s="834" t="s">
        <v>359</v>
      </c>
      <c r="U278" s="835" t="s">
        <v>903</v>
      </c>
      <c r="V278" s="1022"/>
      <c r="W278" s="552" t="s">
        <v>904</v>
      </c>
      <c r="X278" s="609"/>
      <c r="Y278" s="609"/>
    </row>
    <row r="279" spans="1:32" ht="41.25" customHeight="1">
      <c r="A279" s="378"/>
      <c r="B279" s="379"/>
      <c r="C279" s="380" t="s">
        <v>325</v>
      </c>
      <c r="D279" s="381"/>
      <c r="E279" s="382"/>
      <c r="F279" s="383"/>
      <c r="G279" s="384"/>
      <c r="H279" s="385">
        <f t="shared" ref="H279:S279" si="59">SUM(H275:H278)</f>
        <v>0</v>
      </c>
      <c r="I279" s="481">
        <f t="shared" si="59"/>
        <v>0</v>
      </c>
      <c r="J279" s="481">
        <f t="shared" si="59"/>
        <v>0</v>
      </c>
      <c r="K279" s="385">
        <f t="shared" si="59"/>
        <v>19.127083333332848</v>
      </c>
      <c r="L279" s="481">
        <f t="shared" si="59"/>
        <v>457</v>
      </c>
      <c r="M279" s="481">
        <f t="shared" si="59"/>
        <v>123</v>
      </c>
      <c r="N279" s="385">
        <f t="shared" si="59"/>
        <v>0</v>
      </c>
      <c r="O279" s="481">
        <f t="shared" si="59"/>
        <v>0</v>
      </c>
      <c r="P279" s="481">
        <f t="shared" si="59"/>
        <v>0</v>
      </c>
      <c r="Q279" s="385">
        <f t="shared" si="59"/>
        <v>3.598611111111111</v>
      </c>
      <c r="R279" s="481">
        <f t="shared" si="59"/>
        <v>86</v>
      </c>
      <c r="S279" s="481">
        <f t="shared" si="59"/>
        <v>22</v>
      </c>
      <c r="T279" s="378"/>
      <c r="U279" s="386"/>
      <c r="V279" s="1019"/>
      <c r="W279" s="387"/>
      <c r="X279" s="388"/>
      <c r="Y279" s="389"/>
    </row>
    <row r="280" spans="1:32" s="353" customFormat="1" ht="41.25" customHeight="1">
      <c r="A280" s="355"/>
      <c r="B280" s="416"/>
      <c r="C280" s="410" t="s">
        <v>398</v>
      </c>
      <c r="D280" s="417"/>
      <c r="E280" s="418"/>
      <c r="F280" s="419"/>
      <c r="G280" s="420"/>
      <c r="H280" s="421"/>
      <c r="I280" s="422"/>
      <c r="J280" s="423">
        <f>I279+J279/60</f>
        <v>0</v>
      </c>
      <c r="K280" s="424"/>
      <c r="L280" s="426"/>
      <c r="M280" s="423">
        <f>L279+M279/60</f>
        <v>459.05</v>
      </c>
      <c r="N280" s="425"/>
      <c r="O280" s="426"/>
      <c r="P280" s="423">
        <f>O279+P279/60</f>
        <v>0</v>
      </c>
      <c r="Q280" s="425"/>
      <c r="R280" s="426"/>
      <c r="S280" s="423">
        <f>R279+S279/60</f>
        <v>86.36666666666666</v>
      </c>
      <c r="T280" s="355"/>
      <c r="U280" s="427"/>
      <c r="V280" s="1020"/>
      <c r="W280" s="428"/>
      <c r="X280" s="429">
        <v>4.01</v>
      </c>
      <c r="Y280" s="430">
        <v>2</v>
      </c>
      <c r="Z280" s="423">
        <f>J280</f>
        <v>0</v>
      </c>
      <c r="AA280" s="423">
        <f>X280*Y280*Z280</f>
        <v>0</v>
      </c>
      <c r="AB280" s="423">
        <f>($AB$4-M280-P280)</f>
        <v>284.95</v>
      </c>
      <c r="AC280" s="430">
        <f>X280*Y280</f>
        <v>8.02</v>
      </c>
      <c r="AD280" s="430">
        <f>AB280*AC280</f>
        <v>2285.299</v>
      </c>
      <c r="AE280" s="423">
        <f>AA280/(AD280)</f>
        <v>0</v>
      </c>
      <c r="AF280" s="431">
        <f>1-(1*AE280)</f>
        <v>1</v>
      </c>
    </row>
    <row r="281" spans="1:32" s="539" customFormat="1" ht="41.25" customHeight="1">
      <c r="A281" s="526"/>
      <c r="B281" s="527"/>
      <c r="C281" s="528"/>
      <c r="D281" s="529"/>
      <c r="E281" s="530"/>
      <c r="F281" s="531"/>
      <c r="G281" s="532"/>
      <c r="H281" s="533"/>
      <c r="I281" s="534"/>
      <c r="J281" s="534"/>
      <c r="K281" s="533"/>
      <c r="L281" s="534"/>
      <c r="M281" s="534"/>
      <c r="N281" s="533"/>
      <c r="O281" s="534"/>
      <c r="P281" s="534"/>
      <c r="Q281" s="533"/>
      <c r="R281" s="534"/>
      <c r="S281" s="534"/>
      <c r="T281" s="526"/>
      <c r="U281" s="535"/>
      <c r="V281" s="1025"/>
      <c r="W281" s="536"/>
      <c r="X281" s="537"/>
      <c r="Y281" s="538"/>
    </row>
    <row r="282" spans="1:32" s="607" customFormat="1" ht="60">
      <c r="A282" s="1050">
        <v>62</v>
      </c>
      <c r="B282" s="552">
        <v>910079</v>
      </c>
      <c r="C282" s="830" t="s">
        <v>358</v>
      </c>
      <c r="D282" s="831">
        <v>41567</v>
      </c>
      <c r="E282" s="832" t="s">
        <v>542</v>
      </c>
      <c r="F282" s="831">
        <v>41568</v>
      </c>
      <c r="G282" s="832" t="s">
        <v>905</v>
      </c>
      <c r="H282" s="833" t="str">
        <f>IF((RIGHT(T282,1)="T"),(F282+G282)-(D282+E282),"-")</f>
        <v>-</v>
      </c>
      <c r="I282" s="833"/>
      <c r="J282" s="833"/>
      <c r="K282" s="833">
        <f>IF((RIGHT(T282,1)="U"),(F282+G282)-(D282+E282),"-")</f>
        <v>1.1180555555547471</v>
      </c>
      <c r="L282" s="441">
        <v>26</v>
      </c>
      <c r="M282" s="441">
        <f>MINUTE(K282)</f>
        <v>50</v>
      </c>
      <c r="N282" s="833" t="str">
        <f>IF((RIGHT(T282,1)="C"),(F282+G282)-(D282+E282),"-")</f>
        <v>-</v>
      </c>
      <c r="O282" s="833"/>
      <c r="P282" s="833"/>
      <c r="Q282" s="833" t="str">
        <f>IF((RIGHT(T282,1)="D"),(F282+G282)-(D282+E282),"-")</f>
        <v>-</v>
      </c>
      <c r="R282" s="833"/>
      <c r="S282" s="833"/>
      <c r="T282" s="834" t="s">
        <v>359</v>
      </c>
      <c r="U282" s="835" t="s">
        <v>906</v>
      </c>
      <c r="V282" s="1022"/>
      <c r="W282" s="552" t="s">
        <v>907</v>
      </c>
      <c r="X282" s="603"/>
      <c r="Y282" s="604"/>
    </row>
    <row r="283" spans="1:32" s="610" customFormat="1" ht="60">
      <c r="A283" s="1050"/>
      <c r="B283" s="552">
        <v>910097</v>
      </c>
      <c r="C283" s="830" t="s">
        <v>358</v>
      </c>
      <c r="D283" s="831">
        <v>41572</v>
      </c>
      <c r="E283" s="832" t="s">
        <v>743</v>
      </c>
      <c r="F283" s="843">
        <v>41578</v>
      </c>
      <c r="G283" s="844" t="s">
        <v>730</v>
      </c>
      <c r="H283" s="833" t="str">
        <f>IF((RIGHT(T283,1)="T"),(F283+G283)-(D283+E283),"-")</f>
        <v>-</v>
      </c>
      <c r="I283" s="833"/>
      <c r="J283" s="833"/>
      <c r="K283" s="833">
        <f>IF((RIGHT(T283,1)="U"),(F283+G283)-(D283+E283),"-")</f>
        <v>6.0437499999970896</v>
      </c>
      <c r="L283" s="441">
        <v>145</v>
      </c>
      <c r="M283" s="441">
        <f>MINUTE(K283)</f>
        <v>3</v>
      </c>
      <c r="N283" s="833" t="str">
        <f>IF((RIGHT(T283,1)="C"),(F283+G283)-(D283+E283),"-")</f>
        <v>-</v>
      </c>
      <c r="O283" s="833"/>
      <c r="P283" s="833"/>
      <c r="Q283" s="833" t="str">
        <f>IF((RIGHT(T283,1)="D"),(F283+G283)-(D283+E283),"-")</f>
        <v>-</v>
      </c>
      <c r="R283" s="833"/>
      <c r="S283" s="833"/>
      <c r="T283" s="845" t="s">
        <v>359</v>
      </c>
      <c r="U283" s="836" t="s">
        <v>908</v>
      </c>
      <c r="V283" s="1034" t="s">
        <v>909</v>
      </c>
      <c r="W283" s="569" t="s">
        <v>910</v>
      </c>
      <c r="X283" s="609"/>
      <c r="Y283" s="609"/>
    </row>
    <row r="284" spans="1:32" s="610" customFormat="1" ht="60">
      <c r="A284" s="1050"/>
      <c r="B284" s="552">
        <v>910121</v>
      </c>
      <c r="C284" s="830" t="s">
        <v>358</v>
      </c>
      <c r="D284" s="831">
        <v>41578</v>
      </c>
      <c r="E284" s="832" t="s">
        <v>509</v>
      </c>
      <c r="F284" s="831">
        <v>41578</v>
      </c>
      <c r="G284" s="832" t="s">
        <v>509</v>
      </c>
      <c r="H284" s="833" t="str">
        <f>IF((RIGHT(T284,1)="T"),(F284+G284)-(D284+E284),"-")</f>
        <v>-</v>
      </c>
      <c r="I284" s="833"/>
      <c r="J284" s="833"/>
      <c r="K284" s="833">
        <f>IF((RIGHT(T284,1)="U"),(F284+G284)-(D284+E284),"-")</f>
        <v>0</v>
      </c>
      <c r="L284" s="441">
        <f>HOUR(K284)</f>
        <v>0</v>
      </c>
      <c r="M284" s="441">
        <f>MINUTE(K284)</f>
        <v>0</v>
      </c>
      <c r="N284" s="833" t="str">
        <f>IF((RIGHT(T284,1)="C"),(F284+G284)-(D284+E284),"-")</f>
        <v>-</v>
      </c>
      <c r="O284" s="833"/>
      <c r="P284" s="833"/>
      <c r="Q284" s="833" t="str">
        <f>IF((RIGHT(T284,1)="D"),(F284+G284)-(D284+E284),"-")</f>
        <v>-</v>
      </c>
      <c r="R284" s="833"/>
      <c r="S284" s="833"/>
      <c r="T284" s="834" t="s">
        <v>359</v>
      </c>
      <c r="U284" s="835" t="s">
        <v>911</v>
      </c>
      <c r="V284" s="1022"/>
      <c r="W284" s="552"/>
      <c r="X284" s="609"/>
      <c r="Y284" s="609"/>
    </row>
    <row r="285" spans="1:32" s="610" customFormat="1" ht="60">
      <c r="A285" s="1050"/>
      <c r="B285" s="552">
        <v>910122</v>
      </c>
      <c r="C285" s="830" t="s">
        <v>358</v>
      </c>
      <c r="D285" s="831">
        <v>41578</v>
      </c>
      <c r="E285" s="832" t="s">
        <v>533</v>
      </c>
      <c r="F285" s="831">
        <v>41578</v>
      </c>
      <c r="G285" s="832" t="s">
        <v>520</v>
      </c>
      <c r="H285" s="833" t="str">
        <f>IF((RIGHT(T285,1)="T"),(F285+G285)-(D285+E285),"-")</f>
        <v>-</v>
      </c>
      <c r="I285" s="833"/>
      <c r="J285" s="833"/>
      <c r="K285" s="833" t="str">
        <f>IF((RIGHT(T285,1)="U"),(F285+G285)-(D285+E285),"-")</f>
        <v>-</v>
      </c>
      <c r="L285" s="833"/>
      <c r="M285" s="833"/>
      <c r="N285" s="833">
        <f>IF((RIGHT(T285,1)="C"),(F285+G285)-(D285+E285),"-")</f>
        <v>6.9444444452528842E-3</v>
      </c>
      <c r="O285" s="441">
        <f>HOUR(N285)</f>
        <v>0</v>
      </c>
      <c r="P285" s="441">
        <f>MINUTE(N285)</f>
        <v>10</v>
      </c>
      <c r="Q285" s="833" t="str">
        <f>IF((RIGHT(T285,1)="D"),(F285+G285)-(D285+E285),"-")</f>
        <v>-</v>
      </c>
      <c r="R285" s="833"/>
      <c r="S285" s="833"/>
      <c r="T285" s="834" t="s">
        <v>353</v>
      </c>
      <c r="U285" s="835" t="s">
        <v>912</v>
      </c>
      <c r="V285" s="1022"/>
      <c r="W285" s="552"/>
      <c r="X285" s="609"/>
      <c r="Y285" s="609"/>
    </row>
    <row r="286" spans="1:32" s="610" customFormat="1" ht="60">
      <c r="A286" s="1050"/>
      <c r="B286" s="552">
        <v>910123</v>
      </c>
      <c r="C286" s="830" t="s">
        <v>358</v>
      </c>
      <c r="D286" s="831">
        <v>41578</v>
      </c>
      <c r="E286" s="832" t="s">
        <v>520</v>
      </c>
      <c r="F286" s="846"/>
      <c r="G286" s="841"/>
      <c r="H286" s="833" t="s">
        <v>335</v>
      </c>
      <c r="I286" s="833"/>
      <c r="J286" s="833"/>
      <c r="K286" s="833" t="s">
        <v>335</v>
      </c>
      <c r="L286" s="833"/>
      <c r="M286" s="833"/>
      <c r="N286" s="833" t="s">
        <v>335</v>
      </c>
      <c r="O286" s="833"/>
      <c r="P286" s="833"/>
      <c r="Q286" s="833">
        <v>0.24166666666666667</v>
      </c>
      <c r="R286" s="441">
        <f>HOUR(Q286)</f>
        <v>5</v>
      </c>
      <c r="S286" s="441">
        <f>MINUTE(Q286)</f>
        <v>48</v>
      </c>
      <c r="T286" s="834" t="s">
        <v>324</v>
      </c>
      <c r="U286" s="835" t="s">
        <v>913</v>
      </c>
      <c r="V286" s="1022"/>
      <c r="W286" s="552"/>
      <c r="X286" s="609"/>
      <c r="Y286" s="609"/>
    </row>
    <row r="287" spans="1:32" ht="41.25" customHeight="1">
      <c r="A287" s="378"/>
      <c r="B287" s="379"/>
      <c r="C287" s="380" t="s">
        <v>325</v>
      </c>
      <c r="D287" s="381"/>
      <c r="E287" s="382"/>
      <c r="F287" s="383"/>
      <c r="G287" s="384"/>
      <c r="H287" s="385">
        <f t="shared" ref="H287:S287" si="60">SUM(H282:H286)</f>
        <v>0</v>
      </c>
      <c r="I287" s="481">
        <f t="shared" si="60"/>
        <v>0</v>
      </c>
      <c r="J287" s="481">
        <f t="shared" si="60"/>
        <v>0</v>
      </c>
      <c r="K287" s="385">
        <f t="shared" si="60"/>
        <v>7.1618055555518367</v>
      </c>
      <c r="L287" s="481">
        <f t="shared" si="60"/>
        <v>171</v>
      </c>
      <c r="M287" s="481">
        <f t="shared" si="60"/>
        <v>53</v>
      </c>
      <c r="N287" s="385">
        <f t="shared" si="60"/>
        <v>6.9444444452528842E-3</v>
      </c>
      <c r="O287" s="481">
        <f t="shared" si="60"/>
        <v>0</v>
      </c>
      <c r="P287" s="481">
        <f t="shared" si="60"/>
        <v>10</v>
      </c>
      <c r="Q287" s="385">
        <f t="shared" si="60"/>
        <v>0.24166666666666667</v>
      </c>
      <c r="R287" s="481">
        <f t="shared" si="60"/>
        <v>5</v>
      </c>
      <c r="S287" s="481">
        <f t="shared" si="60"/>
        <v>48</v>
      </c>
      <c r="T287" s="378"/>
      <c r="U287" s="386"/>
      <c r="V287" s="1019"/>
      <c r="W287" s="387"/>
      <c r="X287" s="388"/>
      <c r="Y287" s="389"/>
    </row>
    <row r="288" spans="1:32" s="353" customFormat="1" ht="41.25" customHeight="1">
      <c r="A288" s="355"/>
      <c r="B288" s="416"/>
      <c r="C288" s="410" t="s">
        <v>398</v>
      </c>
      <c r="D288" s="417"/>
      <c r="E288" s="418"/>
      <c r="F288" s="419"/>
      <c r="G288" s="420"/>
      <c r="H288" s="421"/>
      <c r="I288" s="422"/>
      <c r="J288" s="423">
        <f>I287+J287/60</f>
        <v>0</v>
      </c>
      <c r="K288" s="424"/>
      <c r="L288" s="426"/>
      <c r="M288" s="423">
        <f>L287+M287/60</f>
        <v>171.88333333333333</v>
      </c>
      <c r="N288" s="425"/>
      <c r="O288" s="426"/>
      <c r="P288" s="423">
        <f>O287+P287/60</f>
        <v>0.16666666666666666</v>
      </c>
      <c r="Q288" s="425"/>
      <c r="R288" s="426"/>
      <c r="S288" s="423">
        <f>R287+S287/60</f>
        <v>5.8</v>
      </c>
      <c r="T288" s="355"/>
      <c r="U288" s="427"/>
      <c r="V288" s="1020"/>
      <c r="W288" s="428"/>
      <c r="X288" s="429">
        <v>4.01</v>
      </c>
      <c r="Y288" s="430">
        <v>2</v>
      </c>
      <c r="Z288" s="423">
        <f>J288</f>
        <v>0</v>
      </c>
      <c r="AA288" s="423">
        <f>X288*Y288*Z288</f>
        <v>0</v>
      </c>
      <c r="AB288" s="423">
        <f>($AB$4-M288-P288)</f>
        <v>571.95000000000005</v>
      </c>
      <c r="AC288" s="430">
        <f>X288*Y288</f>
        <v>8.02</v>
      </c>
      <c r="AD288" s="430">
        <f>AB288*AC288</f>
        <v>4587.0389999999998</v>
      </c>
      <c r="AE288" s="423">
        <f>AA288/(AD288)</f>
        <v>0</v>
      </c>
      <c r="AF288" s="431">
        <f>1-(1*AE288)</f>
        <v>1</v>
      </c>
    </row>
    <row r="289" spans="1:32" s="539" customFormat="1" ht="41.25" customHeight="1">
      <c r="A289" s="526"/>
      <c r="B289" s="527"/>
      <c r="C289" s="528"/>
      <c r="D289" s="529"/>
      <c r="E289" s="530"/>
      <c r="F289" s="531"/>
      <c r="G289" s="532"/>
      <c r="H289" s="533"/>
      <c r="I289" s="534"/>
      <c r="J289" s="534"/>
      <c r="K289" s="533"/>
      <c r="L289" s="534"/>
      <c r="M289" s="534"/>
      <c r="N289" s="533"/>
      <c r="O289" s="534"/>
      <c r="P289" s="534"/>
      <c r="Q289" s="533"/>
      <c r="R289" s="534"/>
      <c r="S289" s="534"/>
      <c r="T289" s="526"/>
      <c r="U289" s="535"/>
      <c r="V289" s="1025"/>
      <c r="W289" s="536"/>
      <c r="X289" s="537"/>
      <c r="Y289" s="538"/>
    </row>
    <row r="290" spans="1:32" s="607" customFormat="1" ht="30">
      <c r="A290" s="1050">
        <v>63</v>
      </c>
      <c r="B290" s="552">
        <v>910009</v>
      </c>
      <c r="C290" s="830" t="s">
        <v>914</v>
      </c>
      <c r="D290" s="831">
        <v>41550</v>
      </c>
      <c r="E290" s="832" t="s">
        <v>495</v>
      </c>
      <c r="F290" s="838">
        <v>41551</v>
      </c>
      <c r="G290" s="832" t="s">
        <v>915</v>
      </c>
      <c r="H290" s="833" t="str">
        <f>IF((RIGHT(T290,1)="T"),(F290+G290)-(D290+E290),"-")</f>
        <v>-</v>
      </c>
      <c r="I290" s="833"/>
      <c r="J290" s="833"/>
      <c r="K290" s="833" t="str">
        <f>IF((RIGHT(T290,1)="U"),(F290+G290)-(D290+E290),"-")</f>
        <v>-</v>
      </c>
      <c r="L290" s="833"/>
      <c r="M290" s="833"/>
      <c r="N290" s="833" t="str">
        <f>IF((RIGHT(T290,1)="C"),(F290+G290)-(D290+E290),"-")</f>
        <v>-</v>
      </c>
      <c r="O290" s="833"/>
      <c r="P290" s="833"/>
      <c r="Q290" s="833">
        <f>IF((RIGHT(T290,1)="D"),(F290+G290)-(D290+E290),"-")</f>
        <v>0.96875</v>
      </c>
      <c r="R290" s="441">
        <f>HOUR(Q290)</f>
        <v>23</v>
      </c>
      <c r="S290" s="441">
        <f>MINUTE(Q290)</f>
        <v>15</v>
      </c>
      <c r="T290" s="834" t="s">
        <v>341</v>
      </c>
      <c r="U290" s="835" t="s">
        <v>916</v>
      </c>
      <c r="V290" s="1022" t="s">
        <v>917</v>
      </c>
      <c r="W290" s="552" t="s">
        <v>918</v>
      </c>
      <c r="X290" s="603"/>
      <c r="Y290" s="604"/>
    </row>
    <row r="291" spans="1:32" s="607" customFormat="1" ht="60">
      <c r="A291" s="1050"/>
      <c r="B291" s="552">
        <v>910021</v>
      </c>
      <c r="C291" s="830" t="s">
        <v>510</v>
      </c>
      <c r="D291" s="831">
        <v>41552</v>
      </c>
      <c r="E291" s="832" t="s">
        <v>723</v>
      </c>
      <c r="F291" s="838">
        <v>41568</v>
      </c>
      <c r="G291" s="832" t="s">
        <v>919</v>
      </c>
      <c r="H291" s="833" t="str">
        <f>IF((RIGHT(T291,1)="T"),(F291+G291)-(D291+E291),"-")</f>
        <v>-</v>
      </c>
      <c r="I291" s="833"/>
      <c r="J291" s="833"/>
      <c r="K291" s="833" t="str">
        <f>IF((RIGHT(T291,1)="U"),(F291+G291)-(D291+E291),"-")</f>
        <v>-</v>
      </c>
      <c r="L291" s="833"/>
      <c r="M291" s="833"/>
      <c r="N291" s="833" t="str">
        <f>IF((RIGHT(T291,1)="C"),(F291+G291)-(D291+E291),"-")</f>
        <v>-</v>
      </c>
      <c r="O291" s="833"/>
      <c r="P291" s="833"/>
      <c r="Q291" s="833">
        <f>IF((RIGHT(T291,1)="D"),(F291+G291)-(D291+E291),"-")</f>
        <v>16.125</v>
      </c>
      <c r="R291" s="441">
        <v>387</v>
      </c>
      <c r="S291" s="441">
        <f>MINUTE(Q291)</f>
        <v>0</v>
      </c>
      <c r="T291" s="834" t="s">
        <v>341</v>
      </c>
      <c r="U291" s="835" t="s">
        <v>920</v>
      </c>
      <c r="V291" s="1022" t="s">
        <v>921</v>
      </c>
      <c r="W291" s="552" t="s">
        <v>922</v>
      </c>
      <c r="X291" s="604"/>
      <c r="Y291" s="604"/>
    </row>
    <row r="292" spans="1:32" ht="41.25" customHeight="1">
      <c r="A292" s="378"/>
      <c r="B292" s="379"/>
      <c r="C292" s="380" t="s">
        <v>325</v>
      </c>
      <c r="D292" s="381"/>
      <c r="E292" s="382"/>
      <c r="F292" s="383"/>
      <c r="G292" s="384"/>
      <c r="H292" s="385">
        <f t="shared" ref="H292:S292" si="61">SUM(H290:H291)</f>
        <v>0</v>
      </c>
      <c r="I292" s="481">
        <f t="shared" si="61"/>
        <v>0</v>
      </c>
      <c r="J292" s="481">
        <f t="shared" si="61"/>
        <v>0</v>
      </c>
      <c r="K292" s="385">
        <f t="shared" si="61"/>
        <v>0</v>
      </c>
      <c r="L292" s="481">
        <f t="shared" si="61"/>
        <v>0</v>
      </c>
      <c r="M292" s="481">
        <f t="shared" si="61"/>
        <v>0</v>
      </c>
      <c r="N292" s="385">
        <f t="shared" si="61"/>
        <v>0</v>
      </c>
      <c r="O292" s="481">
        <f t="shared" si="61"/>
        <v>0</v>
      </c>
      <c r="P292" s="481">
        <f t="shared" si="61"/>
        <v>0</v>
      </c>
      <c r="Q292" s="385">
        <f t="shared" si="61"/>
        <v>17.09375</v>
      </c>
      <c r="R292" s="481">
        <f t="shared" si="61"/>
        <v>410</v>
      </c>
      <c r="S292" s="481">
        <f t="shared" si="61"/>
        <v>15</v>
      </c>
      <c r="T292" s="378"/>
      <c r="U292" s="386"/>
      <c r="V292" s="1019"/>
      <c r="W292" s="387"/>
      <c r="X292" s="388"/>
      <c r="Y292" s="389"/>
    </row>
    <row r="293" spans="1:32" s="353" customFormat="1" ht="41.25" customHeight="1">
      <c r="A293" s="355"/>
      <c r="B293" s="416"/>
      <c r="C293" s="410" t="s">
        <v>398</v>
      </c>
      <c r="D293" s="417"/>
      <c r="E293" s="418"/>
      <c r="F293" s="419"/>
      <c r="G293" s="420"/>
      <c r="H293" s="421"/>
      <c r="I293" s="422"/>
      <c r="J293" s="423">
        <f>I292+J292/60</f>
        <v>0</v>
      </c>
      <c r="K293" s="424"/>
      <c r="L293" s="426"/>
      <c r="M293" s="423">
        <f>L292+M292/60</f>
        <v>0</v>
      </c>
      <c r="N293" s="425"/>
      <c r="O293" s="426"/>
      <c r="P293" s="423">
        <f>O292+P292/60</f>
        <v>0</v>
      </c>
      <c r="Q293" s="425"/>
      <c r="R293" s="426"/>
      <c r="S293" s="423">
        <f>R292+S292/60</f>
        <v>410.25</v>
      </c>
      <c r="T293" s="355"/>
      <c r="U293" s="427"/>
      <c r="V293" s="1020"/>
      <c r="W293" s="428"/>
      <c r="X293" s="429">
        <v>4.12</v>
      </c>
      <c r="Y293" s="430">
        <v>2</v>
      </c>
      <c r="Z293" s="423">
        <f>J293</f>
        <v>0</v>
      </c>
      <c r="AA293" s="423">
        <f>X293*Y293*Z293</f>
        <v>0</v>
      </c>
      <c r="AB293" s="423">
        <f>($AB$4-M293-P293)</f>
        <v>744</v>
      </c>
      <c r="AC293" s="430">
        <f>X293*Y293</f>
        <v>8.24</v>
      </c>
      <c r="AD293" s="430">
        <f>AB293*AC293</f>
        <v>6130.56</v>
      </c>
      <c r="AE293" s="423">
        <f>AA293/(AD293)</f>
        <v>0</v>
      </c>
      <c r="AF293" s="431">
        <f>1-(1*AE293)</f>
        <v>1</v>
      </c>
    </row>
    <row r="294" spans="1:32" s="539" customFormat="1" ht="41.25" customHeight="1">
      <c r="A294" s="526"/>
      <c r="B294" s="527"/>
      <c r="C294" s="528"/>
      <c r="D294" s="529"/>
      <c r="E294" s="530"/>
      <c r="F294" s="531"/>
      <c r="G294" s="532"/>
      <c r="H294" s="533"/>
      <c r="I294" s="534"/>
      <c r="J294" s="534"/>
      <c r="K294" s="533"/>
      <c r="L294" s="534"/>
      <c r="M294" s="534"/>
      <c r="N294" s="533"/>
      <c r="O294" s="534"/>
      <c r="P294" s="534"/>
      <c r="Q294" s="533"/>
      <c r="R294" s="534"/>
      <c r="S294" s="534"/>
      <c r="T294" s="526"/>
      <c r="U294" s="535"/>
      <c r="V294" s="1025"/>
      <c r="W294" s="536"/>
      <c r="X294" s="537"/>
      <c r="Y294" s="538"/>
    </row>
    <row r="295" spans="1:32" s="610" customFormat="1" ht="30">
      <c r="A295" s="1050">
        <v>64</v>
      </c>
      <c r="B295" s="552">
        <v>909135</v>
      </c>
      <c r="C295" s="830" t="s">
        <v>360</v>
      </c>
      <c r="D295" s="831">
        <v>41543</v>
      </c>
      <c r="E295" s="832" t="s">
        <v>503</v>
      </c>
      <c r="F295" s="831">
        <v>41550</v>
      </c>
      <c r="G295" s="832" t="s">
        <v>923</v>
      </c>
      <c r="H295" s="833" t="s">
        <v>335</v>
      </c>
      <c r="I295" s="833"/>
      <c r="J295" s="833"/>
      <c r="K295" s="833" t="s">
        <v>335</v>
      </c>
      <c r="L295" s="833"/>
      <c r="M295" s="833"/>
      <c r="N295" s="833" t="s">
        <v>335</v>
      </c>
      <c r="O295" s="833"/>
      <c r="P295" s="833"/>
      <c r="Q295" s="833">
        <v>2.4194444444444447</v>
      </c>
      <c r="R295" s="441">
        <v>58</v>
      </c>
      <c r="S295" s="441">
        <f>MINUTE(Q295)</f>
        <v>4</v>
      </c>
      <c r="T295" s="834" t="s">
        <v>324</v>
      </c>
      <c r="U295" s="835" t="s">
        <v>327</v>
      </c>
      <c r="V295" s="1022" t="s">
        <v>571</v>
      </c>
      <c r="W295" s="552" t="s">
        <v>924</v>
      </c>
      <c r="X295" s="609"/>
      <c r="Y295" s="609"/>
    </row>
    <row r="296" spans="1:32" s="610" customFormat="1" ht="30">
      <c r="A296" s="1050"/>
      <c r="B296" s="552">
        <v>910016</v>
      </c>
      <c r="C296" s="830" t="s">
        <v>360</v>
      </c>
      <c r="D296" s="831">
        <v>41551</v>
      </c>
      <c r="E296" s="832" t="s">
        <v>560</v>
      </c>
      <c r="F296" s="838">
        <v>41552</v>
      </c>
      <c r="G296" s="832" t="s">
        <v>925</v>
      </c>
      <c r="H296" s="833" t="str">
        <f>IF((RIGHT(T296,1)="T"),(F296+G296)-(D296+E296),"-")</f>
        <v>-</v>
      </c>
      <c r="I296" s="833"/>
      <c r="J296" s="833"/>
      <c r="K296" s="833" t="str">
        <f>IF((RIGHT(T296,1)="U"),(F296+G296)-(D296+E296),"-")</f>
        <v>-</v>
      </c>
      <c r="L296" s="833"/>
      <c r="M296" s="833"/>
      <c r="N296" s="833" t="str">
        <f>IF((RIGHT(T296,1)="C"),(F296+G296)-(D296+E296),"-")</f>
        <v>-</v>
      </c>
      <c r="O296" s="833"/>
      <c r="P296" s="833"/>
      <c r="Q296" s="833">
        <f>IF((RIGHT(T296,1)="D"),(F296+G296)-(D296+E296),"-")</f>
        <v>1.0097222222248092</v>
      </c>
      <c r="R296" s="441">
        <v>24</v>
      </c>
      <c r="S296" s="441">
        <f>MINUTE(Q296)</f>
        <v>14</v>
      </c>
      <c r="T296" s="834" t="s">
        <v>341</v>
      </c>
      <c r="U296" s="835" t="s">
        <v>926</v>
      </c>
      <c r="V296" s="1022" t="s">
        <v>927</v>
      </c>
      <c r="W296" s="552" t="s">
        <v>928</v>
      </c>
      <c r="X296" s="609"/>
      <c r="Y296" s="609"/>
    </row>
    <row r="297" spans="1:32" s="610" customFormat="1" ht="30">
      <c r="A297" s="1050"/>
      <c r="B297" s="552">
        <v>910086</v>
      </c>
      <c r="C297" s="830" t="s">
        <v>360</v>
      </c>
      <c r="D297" s="831">
        <v>41568</v>
      </c>
      <c r="E297" s="832" t="s">
        <v>364</v>
      </c>
      <c r="F297" s="831">
        <v>41577</v>
      </c>
      <c r="G297" s="832" t="s">
        <v>929</v>
      </c>
      <c r="H297" s="833" t="str">
        <f>IF((RIGHT(T297,1)="T"),(F297+G297)-(D297+E297),"-")</f>
        <v>-</v>
      </c>
      <c r="I297" s="833"/>
      <c r="J297" s="833"/>
      <c r="K297" s="833" t="str">
        <f>IF((RIGHT(T297,1)="U"),(F297+G297)-(D297+E297),"-")</f>
        <v>-</v>
      </c>
      <c r="L297" s="833"/>
      <c r="M297" s="833"/>
      <c r="N297" s="833" t="str">
        <f>IF((RIGHT(T297,1)="C"),(F297+G297)-(D297+E297),"-")</f>
        <v>-</v>
      </c>
      <c r="O297" s="833"/>
      <c r="P297" s="833"/>
      <c r="Q297" s="833">
        <f>IF((RIGHT(T297,1)="D"),(F297+G297)-(D297+E297),"-")</f>
        <v>8.8319444444423425</v>
      </c>
      <c r="R297" s="441">
        <v>211</v>
      </c>
      <c r="S297" s="441">
        <f>MINUTE(Q297)</f>
        <v>58</v>
      </c>
      <c r="T297" s="834" t="s">
        <v>341</v>
      </c>
      <c r="U297" s="835" t="s">
        <v>930</v>
      </c>
      <c r="V297" s="1022" t="s">
        <v>931</v>
      </c>
      <c r="W297" s="847" t="s">
        <v>932</v>
      </c>
      <c r="X297" s="609"/>
      <c r="Y297" s="609"/>
    </row>
    <row r="298" spans="1:32" ht="41.25" customHeight="1">
      <c r="A298" s="378"/>
      <c r="B298" s="379"/>
      <c r="C298" s="380" t="s">
        <v>325</v>
      </c>
      <c r="D298" s="381"/>
      <c r="E298" s="382"/>
      <c r="F298" s="383"/>
      <c r="G298" s="384"/>
      <c r="H298" s="385">
        <f t="shared" ref="H298:S298" si="62">SUM(H295:H297)</f>
        <v>0</v>
      </c>
      <c r="I298" s="481">
        <f t="shared" si="62"/>
        <v>0</v>
      </c>
      <c r="J298" s="481">
        <f t="shared" si="62"/>
        <v>0</v>
      </c>
      <c r="K298" s="385">
        <f t="shared" si="62"/>
        <v>0</v>
      </c>
      <c r="L298" s="481">
        <f t="shared" si="62"/>
        <v>0</v>
      </c>
      <c r="M298" s="481">
        <f t="shared" si="62"/>
        <v>0</v>
      </c>
      <c r="N298" s="385">
        <f t="shared" si="62"/>
        <v>0</v>
      </c>
      <c r="O298" s="481">
        <f t="shared" si="62"/>
        <v>0</v>
      </c>
      <c r="P298" s="481">
        <f t="shared" si="62"/>
        <v>0</v>
      </c>
      <c r="Q298" s="385">
        <f t="shared" si="62"/>
        <v>12.261111111111596</v>
      </c>
      <c r="R298" s="481">
        <f t="shared" si="62"/>
        <v>293</v>
      </c>
      <c r="S298" s="481">
        <f t="shared" si="62"/>
        <v>76</v>
      </c>
      <c r="T298" s="378"/>
      <c r="U298" s="386"/>
      <c r="V298" s="1019"/>
      <c r="W298" s="387"/>
      <c r="X298" s="388"/>
      <c r="Y298" s="389"/>
    </row>
    <row r="299" spans="1:32" s="353" customFormat="1" ht="41.25" customHeight="1">
      <c r="A299" s="355"/>
      <c r="B299" s="416"/>
      <c r="C299" s="410" t="s">
        <v>398</v>
      </c>
      <c r="D299" s="417"/>
      <c r="E299" s="418"/>
      <c r="F299" s="419"/>
      <c r="G299" s="420"/>
      <c r="H299" s="421"/>
      <c r="I299" s="422"/>
      <c r="J299" s="423">
        <f>I298+J298/60</f>
        <v>0</v>
      </c>
      <c r="K299" s="424"/>
      <c r="L299" s="426"/>
      <c r="M299" s="423">
        <f>L298+M298/60</f>
        <v>0</v>
      </c>
      <c r="N299" s="425"/>
      <c r="O299" s="426"/>
      <c r="P299" s="423">
        <f>O298+P298/60</f>
        <v>0</v>
      </c>
      <c r="Q299" s="425"/>
      <c r="R299" s="426"/>
      <c r="S299" s="423">
        <f>R298+S298/60</f>
        <v>294.26666666666665</v>
      </c>
      <c r="T299" s="355"/>
      <c r="U299" s="427"/>
      <c r="V299" s="1020"/>
      <c r="W299" s="428"/>
      <c r="X299" s="429">
        <v>4.12</v>
      </c>
      <c r="Y299" s="430">
        <v>2</v>
      </c>
      <c r="Z299" s="423">
        <f>J299</f>
        <v>0</v>
      </c>
      <c r="AA299" s="423">
        <f>X299*Y299*Z299</f>
        <v>0</v>
      </c>
      <c r="AB299" s="423">
        <f>($AB$4-M299-P299)</f>
        <v>744</v>
      </c>
      <c r="AC299" s="430">
        <f>X299*Y299</f>
        <v>8.24</v>
      </c>
      <c r="AD299" s="430">
        <f>AB299*AC299</f>
        <v>6130.56</v>
      </c>
      <c r="AE299" s="423">
        <f>AA299/(AD299)</f>
        <v>0</v>
      </c>
      <c r="AF299" s="431">
        <f>1-(1*AE299)</f>
        <v>1</v>
      </c>
    </row>
    <row r="300" spans="1:32" s="539" customFormat="1" ht="41.25" customHeight="1">
      <c r="A300" s="526"/>
      <c r="B300" s="527"/>
      <c r="C300" s="528"/>
      <c r="D300" s="529"/>
      <c r="E300" s="530"/>
      <c r="F300" s="531"/>
      <c r="G300" s="532"/>
      <c r="H300" s="533"/>
      <c r="I300" s="534"/>
      <c r="J300" s="534"/>
      <c r="K300" s="533"/>
      <c r="L300" s="534"/>
      <c r="M300" s="534"/>
      <c r="N300" s="533"/>
      <c r="O300" s="534"/>
      <c r="P300" s="534"/>
      <c r="Q300" s="533"/>
      <c r="R300" s="534"/>
      <c r="S300" s="534"/>
      <c r="T300" s="526"/>
      <c r="U300" s="535"/>
      <c r="V300" s="1025"/>
      <c r="W300" s="536"/>
      <c r="X300" s="537"/>
      <c r="Y300" s="538"/>
    </row>
    <row r="301" spans="1:32" s="607" customFormat="1" ht="30">
      <c r="A301" s="1050">
        <v>65</v>
      </c>
      <c r="B301" s="552">
        <v>909153</v>
      </c>
      <c r="C301" s="830" t="s">
        <v>534</v>
      </c>
      <c r="D301" s="831">
        <v>41546</v>
      </c>
      <c r="E301" s="832" t="s">
        <v>582</v>
      </c>
      <c r="F301" s="831">
        <v>41552</v>
      </c>
      <c r="G301" s="832" t="s">
        <v>566</v>
      </c>
      <c r="H301" s="833" t="s">
        <v>335</v>
      </c>
      <c r="I301" s="833"/>
      <c r="J301" s="833"/>
      <c r="K301" s="833" t="s">
        <v>335</v>
      </c>
      <c r="L301" s="833"/>
      <c r="M301" s="833"/>
      <c r="N301" s="833" t="s">
        <v>335</v>
      </c>
      <c r="O301" s="833"/>
      <c r="P301" s="833"/>
      <c r="Q301" s="833">
        <v>4.3319444444444448</v>
      </c>
      <c r="R301" s="441">
        <v>103</v>
      </c>
      <c r="S301" s="441">
        <f t="shared" ref="S301:S309" si="63">MINUTE(Q301)</f>
        <v>58</v>
      </c>
      <c r="T301" s="834" t="s">
        <v>324</v>
      </c>
      <c r="U301" s="835" t="s">
        <v>327</v>
      </c>
      <c r="V301" s="1022" t="s">
        <v>583</v>
      </c>
      <c r="W301" s="552" t="s">
        <v>933</v>
      </c>
      <c r="X301" s="603"/>
      <c r="Y301" s="604"/>
    </row>
    <row r="302" spans="1:32" s="607" customFormat="1" ht="30">
      <c r="A302" s="1050"/>
      <c r="B302" s="552">
        <v>910023</v>
      </c>
      <c r="C302" s="830" t="s">
        <v>934</v>
      </c>
      <c r="D302" s="831">
        <v>41552</v>
      </c>
      <c r="E302" s="832" t="s">
        <v>935</v>
      </c>
      <c r="F302" s="838">
        <v>41554</v>
      </c>
      <c r="G302" s="832" t="s">
        <v>730</v>
      </c>
      <c r="H302" s="833" t="str">
        <f t="shared" ref="H302:H309" si="64">IF((RIGHT(T302,1)="T"),(F302+G302)-(D302+E302),"-")</f>
        <v>-</v>
      </c>
      <c r="I302" s="833"/>
      <c r="J302" s="833"/>
      <c r="K302" s="833" t="str">
        <f t="shared" ref="K302:K309" si="65">IF((RIGHT(T302,1)="U"),(F302+G302)-(D302+E302),"-")</f>
        <v>-</v>
      </c>
      <c r="L302" s="833"/>
      <c r="M302" s="833"/>
      <c r="N302" s="833" t="str">
        <f t="shared" ref="N302:N309" si="66">IF((RIGHT(T302,1)="C"),(F302+G302)-(D302+E302),"-")</f>
        <v>-</v>
      </c>
      <c r="O302" s="833"/>
      <c r="P302" s="833"/>
      <c r="Q302" s="833">
        <f t="shared" ref="Q302:Q309" si="67">IF((RIGHT(T302,1)="D"),(F302+G302)-(D302+E302),"-")</f>
        <v>1.772916666661331</v>
      </c>
      <c r="R302" s="441">
        <v>42</v>
      </c>
      <c r="S302" s="441">
        <f t="shared" si="63"/>
        <v>33</v>
      </c>
      <c r="T302" s="834" t="s">
        <v>324</v>
      </c>
      <c r="U302" s="835" t="s">
        <v>327</v>
      </c>
      <c r="V302" s="1022" t="s">
        <v>936</v>
      </c>
      <c r="W302" s="552" t="s">
        <v>937</v>
      </c>
      <c r="X302" s="603"/>
      <c r="Y302" s="604"/>
    </row>
    <row r="303" spans="1:32" s="607" customFormat="1" ht="30">
      <c r="A303" s="1050"/>
      <c r="B303" s="552">
        <v>910033</v>
      </c>
      <c r="C303" s="830" t="s">
        <v>934</v>
      </c>
      <c r="D303" s="831">
        <v>41554</v>
      </c>
      <c r="E303" s="832" t="s">
        <v>938</v>
      </c>
      <c r="F303" s="838">
        <v>41559</v>
      </c>
      <c r="G303" s="832" t="s">
        <v>939</v>
      </c>
      <c r="H303" s="833" t="str">
        <f t="shared" si="64"/>
        <v>-</v>
      </c>
      <c r="I303" s="833"/>
      <c r="J303" s="833"/>
      <c r="K303" s="833" t="str">
        <f t="shared" si="65"/>
        <v>-</v>
      </c>
      <c r="L303" s="833"/>
      <c r="M303" s="833"/>
      <c r="N303" s="833" t="str">
        <f t="shared" si="66"/>
        <v>-</v>
      </c>
      <c r="O303" s="833"/>
      <c r="P303" s="833"/>
      <c r="Q303" s="833">
        <f t="shared" si="67"/>
        <v>4.7673611111094942</v>
      </c>
      <c r="R303" s="441">
        <v>114</v>
      </c>
      <c r="S303" s="441">
        <f t="shared" si="63"/>
        <v>25</v>
      </c>
      <c r="T303" s="834" t="s">
        <v>324</v>
      </c>
      <c r="U303" s="835" t="s">
        <v>327</v>
      </c>
      <c r="V303" s="1022" t="s">
        <v>940</v>
      </c>
      <c r="W303" s="552" t="s">
        <v>941</v>
      </c>
      <c r="X303" s="603"/>
      <c r="Y303" s="604"/>
    </row>
    <row r="304" spans="1:32" s="610" customFormat="1" ht="30">
      <c r="A304" s="1050"/>
      <c r="B304" s="552">
        <v>910053</v>
      </c>
      <c r="C304" s="830" t="s">
        <v>934</v>
      </c>
      <c r="D304" s="831">
        <v>41559</v>
      </c>
      <c r="E304" s="832" t="s">
        <v>942</v>
      </c>
      <c r="F304" s="839">
        <v>41565</v>
      </c>
      <c r="G304" s="832" t="s">
        <v>539</v>
      </c>
      <c r="H304" s="833" t="str">
        <f t="shared" si="64"/>
        <v>-</v>
      </c>
      <c r="I304" s="833"/>
      <c r="J304" s="833"/>
      <c r="K304" s="833" t="str">
        <f t="shared" si="65"/>
        <v>-</v>
      </c>
      <c r="L304" s="833"/>
      <c r="M304" s="833"/>
      <c r="N304" s="833" t="str">
        <f t="shared" si="66"/>
        <v>-</v>
      </c>
      <c r="O304" s="833"/>
      <c r="P304" s="833"/>
      <c r="Q304" s="833">
        <f t="shared" si="67"/>
        <v>5.7354166666627862</v>
      </c>
      <c r="R304" s="441">
        <v>137</v>
      </c>
      <c r="S304" s="441">
        <f t="shared" si="63"/>
        <v>39</v>
      </c>
      <c r="T304" s="834" t="s">
        <v>324</v>
      </c>
      <c r="U304" s="835" t="s">
        <v>327</v>
      </c>
      <c r="V304" s="1022" t="s">
        <v>943</v>
      </c>
      <c r="W304" s="552" t="s">
        <v>944</v>
      </c>
      <c r="X304" s="609"/>
      <c r="Y304" s="609"/>
    </row>
    <row r="305" spans="1:32" s="610" customFormat="1" ht="30">
      <c r="A305" s="1050"/>
      <c r="B305" s="552">
        <v>910076</v>
      </c>
      <c r="C305" s="830" t="s">
        <v>945</v>
      </c>
      <c r="D305" s="831">
        <v>41567</v>
      </c>
      <c r="E305" s="832" t="s">
        <v>946</v>
      </c>
      <c r="F305" s="831">
        <v>41568</v>
      </c>
      <c r="G305" s="832" t="s">
        <v>947</v>
      </c>
      <c r="H305" s="833" t="str">
        <f t="shared" si="64"/>
        <v>-</v>
      </c>
      <c r="I305" s="833"/>
      <c r="J305" s="833"/>
      <c r="K305" s="833" t="str">
        <f t="shared" si="65"/>
        <v>-</v>
      </c>
      <c r="L305" s="833"/>
      <c r="M305" s="833"/>
      <c r="N305" s="833" t="str">
        <f t="shared" si="66"/>
        <v>-</v>
      </c>
      <c r="O305" s="833"/>
      <c r="P305" s="833"/>
      <c r="Q305" s="833">
        <f t="shared" si="67"/>
        <v>1.2520833333328483</v>
      </c>
      <c r="R305" s="441">
        <v>30</v>
      </c>
      <c r="S305" s="441">
        <f t="shared" si="63"/>
        <v>3</v>
      </c>
      <c r="T305" s="834" t="s">
        <v>324</v>
      </c>
      <c r="U305" s="835" t="s">
        <v>327</v>
      </c>
      <c r="V305" s="1022" t="s">
        <v>948</v>
      </c>
      <c r="W305" s="552" t="s">
        <v>949</v>
      </c>
      <c r="X305" s="609"/>
      <c r="Y305" s="609"/>
    </row>
    <row r="306" spans="1:32" s="610" customFormat="1" ht="30">
      <c r="A306" s="1050"/>
      <c r="B306" s="552">
        <v>910091</v>
      </c>
      <c r="C306" s="830" t="s">
        <v>945</v>
      </c>
      <c r="D306" s="831">
        <v>41569</v>
      </c>
      <c r="E306" s="832" t="s">
        <v>950</v>
      </c>
      <c r="F306" s="831">
        <v>41570</v>
      </c>
      <c r="G306" s="832" t="s">
        <v>567</v>
      </c>
      <c r="H306" s="833" t="str">
        <f t="shared" si="64"/>
        <v>-</v>
      </c>
      <c r="I306" s="833"/>
      <c r="J306" s="833"/>
      <c r="K306" s="833" t="str">
        <f t="shared" si="65"/>
        <v>-</v>
      </c>
      <c r="L306" s="833"/>
      <c r="M306" s="833"/>
      <c r="N306" s="833" t="str">
        <f t="shared" si="66"/>
        <v>-</v>
      </c>
      <c r="O306" s="833"/>
      <c r="P306" s="833"/>
      <c r="Q306" s="833">
        <f t="shared" si="67"/>
        <v>0.55625000000145519</v>
      </c>
      <c r="R306" s="441">
        <f>HOUR(Q306)</f>
        <v>13</v>
      </c>
      <c r="S306" s="441">
        <f t="shared" si="63"/>
        <v>21</v>
      </c>
      <c r="T306" s="834" t="s">
        <v>324</v>
      </c>
      <c r="U306" s="835" t="s">
        <v>327</v>
      </c>
      <c r="V306" s="1022" t="s">
        <v>951</v>
      </c>
      <c r="W306" s="552" t="s">
        <v>952</v>
      </c>
      <c r="X306" s="609"/>
      <c r="Y306" s="609"/>
    </row>
    <row r="307" spans="1:32" s="610" customFormat="1" ht="30">
      <c r="A307" s="1050"/>
      <c r="B307" s="552">
        <v>910095</v>
      </c>
      <c r="C307" s="830" t="s">
        <v>945</v>
      </c>
      <c r="D307" s="831">
        <v>41570</v>
      </c>
      <c r="E307" s="832" t="s">
        <v>953</v>
      </c>
      <c r="F307" s="848">
        <v>41576</v>
      </c>
      <c r="G307" s="832" t="s">
        <v>954</v>
      </c>
      <c r="H307" s="833" t="str">
        <f t="shared" si="64"/>
        <v>-</v>
      </c>
      <c r="I307" s="833"/>
      <c r="J307" s="833"/>
      <c r="K307" s="833" t="str">
        <f t="shared" si="65"/>
        <v>-</v>
      </c>
      <c r="L307" s="833"/>
      <c r="M307" s="833"/>
      <c r="N307" s="833" t="str">
        <f t="shared" si="66"/>
        <v>-</v>
      </c>
      <c r="O307" s="833"/>
      <c r="P307" s="833"/>
      <c r="Q307" s="833">
        <f t="shared" si="67"/>
        <v>5.6194444444408873</v>
      </c>
      <c r="R307" s="441">
        <v>134</v>
      </c>
      <c r="S307" s="441">
        <f t="shared" si="63"/>
        <v>52</v>
      </c>
      <c r="T307" s="834" t="s">
        <v>324</v>
      </c>
      <c r="U307" s="835" t="s">
        <v>327</v>
      </c>
      <c r="V307" s="1022" t="s">
        <v>955</v>
      </c>
      <c r="W307" s="552" t="s">
        <v>956</v>
      </c>
      <c r="X307" s="609"/>
      <c r="Y307" s="609"/>
    </row>
    <row r="308" spans="1:32" s="610" customFormat="1" ht="30">
      <c r="A308" s="1050"/>
      <c r="B308" s="552">
        <v>910116</v>
      </c>
      <c r="C308" s="830" t="s">
        <v>957</v>
      </c>
      <c r="D308" s="831">
        <v>41576</v>
      </c>
      <c r="E308" s="832" t="s">
        <v>958</v>
      </c>
      <c r="F308" s="831">
        <v>41577</v>
      </c>
      <c r="G308" s="832" t="s">
        <v>489</v>
      </c>
      <c r="H308" s="833" t="str">
        <f t="shared" si="64"/>
        <v>-</v>
      </c>
      <c r="I308" s="833"/>
      <c r="J308" s="833"/>
      <c r="K308" s="833" t="str">
        <f t="shared" si="65"/>
        <v>-</v>
      </c>
      <c r="L308" s="833"/>
      <c r="M308" s="833"/>
      <c r="N308" s="833" t="str">
        <f t="shared" si="66"/>
        <v>-</v>
      </c>
      <c r="O308" s="833"/>
      <c r="P308" s="833"/>
      <c r="Q308" s="833">
        <f t="shared" si="67"/>
        <v>0.67638888888905058</v>
      </c>
      <c r="R308" s="441">
        <f>HOUR(Q308)</f>
        <v>16</v>
      </c>
      <c r="S308" s="441">
        <f t="shared" si="63"/>
        <v>14</v>
      </c>
      <c r="T308" s="834" t="s">
        <v>324</v>
      </c>
      <c r="U308" s="835" t="s">
        <v>327</v>
      </c>
      <c r="V308" s="1022" t="s">
        <v>959</v>
      </c>
      <c r="W308" s="552" t="s">
        <v>960</v>
      </c>
      <c r="X308" s="609"/>
      <c r="Y308" s="609"/>
    </row>
    <row r="309" spans="1:32" s="610" customFormat="1" ht="30">
      <c r="A309" s="1050"/>
      <c r="B309" s="552">
        <v>910126</v>
      </c>
      <c r="C309" s="849" t="s">
        <v>961</v>
      </c>
      <c r="D309" s="831">
        <v>41578</v>
      </c>
      <c r="E309" s="832" t="s">
        <v>962</v>
      </c>
      <c r="F309" s="831">
        <v>41579</v>
      </c>
      <c r="G309" s="832" t="s">
        <v>963</v>
      </c>
      <c r="H309" s="833" t="str">
        <f t="shared" si="64"/>
        <v>-</v>
      </c>
      <c r="I309" s="833"/>
      <c r="J309" s="833"/>
      <c r="K309" s="833" t="str">
        <f t="shared" si="65"/>
        <v>-</v>
      </c>
      <c r="L309" s="833"/>
      <c r="M309" s="833"/>
      <c r="N309" s="833" t="str">
        <f t="shared" si="66"/>
        <v>-</v>
      </c>
      <c r="O309" s="833"/>
      <c r="P309" s="833"/>
      <c r="Q309" s="833">
        <f t="shared" si="67"/>
        <v>0.46597222222044365</v>
      </c>
      <c r="R309" s="441">
        <f>HOUR(Q309)</f>
        <v>11</v>
      </c>
      <c r="S309" s="441">
        <f t="shared" si="63"/>
        <v>11</v>
      </c>
      <c r="T309" s="834" t="s">
        <v>324</v>
      </c>
      <c r="U309" s="835" t="s">
        <v>327</v>
      </c>
      <c r="V309" s="1022" t="s">
        <v>964</v>
      </c>
      <c r="W309" s="552" t="s">
        <v>965</v>
      </c>
      <c r="X309" s="609"/>
      <c r="Y309" s="609"/>
    </row>
    <row r="310" spans="1:32" ht="41.25" customHeight="1">
      <c r="A310" s="378"/>
      <c r="B310" s="379"/>
      <c r="C310" s="380" t="s">
        <v>325</v>
      </c>
      <c r="D310" s="381"/>
      <c r="E310" s="382"/>
      <c r="F310" s="383"/>
      <c r="G310" s="384"/>
      <c r="H310" s="385">
        <f>SUM(H301:H309)</f>
        <v>0</v>
      </c>
      <c r="I310" s="481">
        <f t="shared" ref="I310:S310" si="68">SUM(I301:I309)</f>
        <v>0</v>
      </c>
      <c r="J310" s="481">
        <f t="shared" si="68"/>
        <v>0</v>
      </c>
      <c r="K310" s="385">
        <f t="shared" si="68"/>
        <v>0</v>
      </c>
      <c r="L310" s="481">
        <f>SUM(L301:L309)</f>
        <v>0</v>
      </c>
      <c r="M310" s="481">
        <f t="shared" si="68"/>
        <v>0</v>
      </c>
      <c r="N310" s="385">
        <f t="shared" si="68"/>
        <v>0</v>
      </c>
      <c r="O310" s="481">
        <f t="shared" si="68"/>
        <v>0</v>
      </c>
      <c r="P310" s="481">
        <f t="shared" si="68"/>
        <v>0</v>
      </c>
      <c r="Q310" s="385">
        <f t="shared" si="68"/>
        <v>25.177777777762742</v>
      </c>
      <c r="R310" s="481">
        <f t="shared" si="68"/>
        <v>600</v>
      </c>
      <c r="S310" s="481">
        <f t="shared" si="68"/>
        <v>256</v>
      </c>
      <c r="T310" s="378"/>
      <c r="U310" s="386"/>
      <c r="V310" s="1019"/>
      <c r="W310" s="387"/>
      <c r="X310" s="388"/>
      <c r="Y310" s="389"/>
    </row>
    <row r="311" spans="1:32" s="353" customFormat="1" ht="41.25" customHeight="1">
      <c r="A311" s="355"/>
      <c r="B311" s="416"/>
      <c r="C311" s="410" t="s">
        <v>398</v>
      </c>
      <c r="D311" s="417"/>
      <c r="E311" s="418"/>
      <c r="F311" s="419"/>
      <c r="G311" s="420"/>
      <c r="H311" s="421"/>
      <c r="I311" s="422"/>
      <c r="J311" s="423">
        <f>I310+J310/60</f>
        <v>0</v>
      </c>
      <c r="K311" s="424"/>
      <c r="L311" s="426"/>
      <c r="M311" s="423">
        <f>L310+M310/60</f>
        <v>0</v>
      </c>
      <c r="N311" s="425"/>
      <c r="O311" s="426"/>
      <c r="P311" s="423">
        <f>O310+P310/60</f>
        <v>0</v>
      </c>
      <c r="Q311" s="425"/>
      <c r="R311" s="426"/>
      <c r="S311" s="423">
        <f>R310+S310/60</f>
        <v>604.26666666666665</v>
      </c>
      <c r="T311" s="355"/>
      <c r="U311" s="427"/>
      <c r="V311" s="1020"/>
      <c r="W311" s="428"/>
      <c r="X311" s="429">
        <v>220.58799999999999</v>
      </c>
      <c r="Y311" s="430">
        <v>2</v>
      </c>
      <c r="Z311" s="423">
        <f>J311</f>
        <v>0</v>
      </c>
      <c r="AA311" s="423">
        <f>X311*Y311*Z311</f>
        <v>0</v>
      </c>
      <c r="AB311" s="423">
        <f>($AB$4-M311-P311)</f>
        <v>744</v>
      </c>
      <c r="AC311" s="430">
        <f>X311*Y311</f>
        <v>441.17599999999999</v>
      </c>
      <c r="AD311" s="430">
        <f>AB311*AC311</f>
        <v>328234.94400000002</v>
      </c>
      <c r="AE311" s="423">
        <f>AA311/(AD311)</f>
        <v>0</v>
      </c>
      <c r="AF311" s="431">
        <f>1-(1*AE311)</f>
        <v>1</v>
      </c>
    </row>
    <row r="312" spans="1:32" s="539" customFormat="1" ht="41.25" customHeight="1">
      <c r="A312" s="526"/>
      <c r="B312" s="527"/>
      <c r="C312" s="528"/>
      <c r="D312" s="529"/>
      <c r="E312" s="530"/>
      <c r="F312" s="531"/>
      <c r="G312" s="532"/>
      <c r="H312" s="533"/>
      <c r="I312" s="534"/>
      <c r="J312" s="534"/>
      <c r="K312" s="533"/>
      <c r="L312" s="534"/>
      <c r="M312" s="534"/>
      <c r="N312" s="533"/>
      <c r="O312" s="534"/>
      <c r="P312" s="534"/>
      <c r="Q312" s="533"/>
      <c r="R312" s="534"/>
      <c r="S312" s="534"/>
      <c r="T312" s="526"/>
      <c r="U312" s="535"/>
      <c r="V312" s="1025"/>
      <c r="W312" s="536"/>
      <c r="X312" s="537"/>
      <c r="Y312" s="538"/>
    </row>
    <row r="313" spans="1:32" s="353" customFormat="1" ht="49.5" customHeight="1">
      <c r="A313" s="409">
        <v>66</v>
      </c>
      <c r="B313" s="409"/>
      <c r="C313" s="440" t="s">
        <v>282</v>
      </c>
      <c r="D313" s="409"/>
      <c r="E313" s="409"/>
      <c r="F313" s="409"/>
      <c r="G313" s="409"/>
      <c r="H313" s="409" t="s">
        <v>335</v>
      </c>
      <c r="I313" s="412"/>
      <c r="J313" s="412"/>
      <c r="K313" s="409" t="s">
        <v>335</v>
      </c>
      <c r="L313" s="412"/>
      <c r="M313" s="412"/>
      <c r="N313" s="409" t="s">
        <v>335</v>
      </c>
      <c r="O313" s="412"/>
      <c r="P313" s="412"/>
      <c r="Q313" s="409" t="s">
        <v>335</v>
      </c>
      <c r="R313" s="412"/>
      <c r="S313" s="412"/>
      <c r="T313" s="409"/>
      <c r="U313" s="414"/>
      <c r="V313" s="1018"/>
      <c r="W313" s="411"/>
    </row>
    <row r="314" spans="1:32" s="353" customFormat="1" ht="41.25" customHeight="1">
      <c r="A314" s="355"/>
      <c r="B314" s="416"/>
      <c r="C314" s="410" t="s">
        <v>398</v>
      </c>
      <c r="D314" s="417"/>
      <c r="E314" s="418"/>
      <c r="F314" s="419"/>
      <c r="G314" s="420"/>
      <c r="H314" s="421"/>
      <c r="I314" s="422"/>
      <c r="J314" s="423">
        <f>I313+J313/60</f>
        <v>0</v>
      </c>
      <c r="K314" s="424"/>
      <c r="L314" s="426"/>
      <c r="M314" s="423">
        <f>L313+M313/60</f>
        <v>0</v>
      </c>
      <c r="N314" s="425"/>
      <c r="O314" s="426"/>
      <c r="P314" s="423">
        <f>O313+P313/60</f>
        <v>0</v>
      </c>
      <c r="Q314" s="425"/>
      <c r="R314" s="426"/>
      <c r="S314" s="423">
        <f>R313+S313/60</f>
        <v>0</v>
      </c>
      <c r="T314" s="355"/>
      <c r="U314" s="427"/>
      <c r="V314" s="1020"/>
      <c r="W314" s="428"/>
      <c r="X314" s="429">
        <v>25.71</v>
      </c>
      <c r="Y314" s="430">
        <v>1</v>
      </c>
      <c r="Z314" s="423">
        <f>J314</f>
        <v>0</v>
      </c>
      <c r="AA314" s="423">
        <f>X314*Y314*Z314</f>
        <v>0</v>
      </c>
      <c r="AB314" s="423">
        <f>($AB$4-M314-P314)</f>
        <v>744</v>
      </c>
      <c r="AC314" s="430">
        <f>X314*Y314</f>
        <v>25.71</v>
      </c>
      <c r="AD314" s="430">
        <f>AB314*AC314</f>
        <v>19128.240000000002</v>
      </c>
      <c r="AE314" s="423">
        <f>AA314/(AD314)</f>
        <v>0</v>
      </c>
      <c r="AF314" s="431">
        <f>1-(1*AE314)</f>
        <v>1</v>
      </c>
    </row>
    <row r="315" spans="1:32" s="525" customFormat="1" ht="41.25" customHeight="1">
      <c r="A315" s="507"/>
      <c r="B315" s="508"/>
      <c r="C315" s="509"/>
      <c r="D315" s="510"/>
      <c r="E315" s="511"/>
      <c r="F315" s="512"/>
      <c r="G315" s="513"/>
      <c r="H315" s="514"/>
      <c r="I315" s="515"/>
      <c r="J315" s="516"/>
      <c r="K315" s="517"/>
      <c r="L315" s="518"/>
      <c r="M315" s="516"/>
      <c r="N315" s="519"/>
      <c r="O315" s="518"/>
      <c r="P315" s="516"/>
      <c r="Q315" s="519"/>
      <c r="R315" s="518"/>
      <c r="S315" s="516"/>
      <c r="T315" s="507"/>
      <c r="U315" s="520"/>
      <c r="V315" s="1023"/>
      <c r="W315" s="521"/>
      <c r="X315" s="522"/>
      <c r="Y315" s="522"/>
      <c r="Z315" s="523"/>
      <c r="AA315" s="523"/>
      <c r="AB315" s="523"/>
      <c r="AC315" s="522"/>
      <c r="AD315" s="522"/>
      <c r="AE315" s="523"/>
      <c r="AF315" s="524"/>
    </row>
    <row r="316" spans="1:32" s="353" customFormat="1" ht="66.75" customHeight="1">
      <c r="A316" s="409">
        <v>67</v>
      </c>
      <c r="B316" s="409"/>
      <c r="C316" s="440" t="s">
        <v>414</v>
      </c>
      <c r="D316" s="409"/>
      <c r="E316" s="409"/>
      <c r="F316" s="409"/>
      <c r="G316" s="409"/>
      <c r="H316" s="409" t="s">
        <v>335</v>
      </c>
      <c r="I316" s="412"/>
      <c r="J316" s="412"/>
      <c r="K316" s="409" t="s">
        <v>335</v>
      </c>
      <c r="L316" s="412"/>
      <c r="M316" s="412"/>
      <c r="N316" s="409" t="s">
        <v>335</v>
      </c>
      <c r="O316" s="412"/>
      <c r="P316" s="412"/>
      <c r="Q316" s="409" t="s">
        <v>335</v>
      </c>
      <c r="R316" s="412"/>
      <c r="S316" s="412"/>
      <c r="T316" s="409"/>
      <c r="U316" s="414"/>
      <c r="V316" s="1018"/>
      <c r="W316" s="411"/>
    </row>
    <row r="317" spans="1:32" s="353" customFormat="1" ht="41.25" customHeight="1">
      <c r="A317" s="355"/>
      <c r="B317" s="416"/>
      <c r="C317" s="410" t="s">
        <v>398</v>
      </c>
      <c r="D317" s="417"/>
      <c r="E317" s="418"/>
      <c r="F317" s="419"/>
      <c r="G317" s="420"/>
      <c r="H317" s="421"/>
      <c r="I317" s="422"/>
      <c r="J317" s="423">
        <f>I316+J316/60</f>
        <v>0</v>
      </c>
      <c r="K317" s="424"/>
      <c r="L317" s="426"/>
      <c r="M317" s="423">
        <f>L316+M316/60</f>
        <v>0</v>
      </c>
      <c r="N317" s="425"/>
      <c r="O317" s="426"/>
      <c r="P317" s="423">
        <f>O316+P316/60</f>
        <v>0</v>
      </c>
      <c r="Q317" s="425"/>
      <c r="R317" s="426"/>
      <c r="S317" s="423">
        <f>R316+S316/60</f>
        <v>0</v>
      </c>
      <c r="T317" s="355"/>
      <c r="U317" s="427"/>
      <c r="V317" s="1020"/>
      <c r="W317" s="428"/>
      <c r="X317" s="429">
        <v>25.71</v>
      </c>
      <c r="Y317" s="430">
        <v>1</v>
      </c>
      <c r="Z317" s="423">
        <f>J317</f>
        <v>0</v>
      </c>
      <c r="AA317" s="423">
        <f>X317*Y317*Z317</f>
        <v>0</v>
      </c>
      <c r="AB317" s="423">
        <f>($AB$4-M317-P317)</f>
        <v>744</v>
      </c>
      <c r="AC317" s="430">
        <f>X317*Y317</f>
        <v>25.71</v>
      </c>
      <c r="AD317" s="430">
        <f>AB317*AC317</f>
        <v>19128.240000000002</v>
      </c>
      <c r="AE317" s="423">
        <f>AA317/(AD317)</f>
        <v>0</v>
      </c>
      <c r="AF317" s="431">
        <f>1-(1*AE317)</f>
        <v>1</v>
      </c>
    </row>
    <row r="318" spans="1:32" s="525" customFormat="1" ht="41.25" customHeight="1">
      <c r="A318" s="507"/>
      <c r="B318" s="508"/>
      <c r="C318" s="509"/>
      <c r="D318" s="510"/>
      <c r="E318" s="511"/>
      <c r="F318" s="512"/>
      <c r="G318" s="513"/>
      <c r="H318" s="514"/>
      <c r="I318" s="515"/>
      <c r="J318" s="516"/>
      <c r="K318" s="517"/>
      <c r="L318" s="518"/>
      <c r="M318" s="516"/>
      <c r="N318" s="519"/>
      <c r="O318" s="518"/>
      <c r="P318" s="516"/>
      <c r="Q318" s="519"/>
      <c r="R318" s="518"/>
      <c r="S318" s="516"/>
      <c r="T318" s="507"/>
      <c r="U318" s="520"/>
      <c r="V318" s="1023"/>
      <c r="W318" s="521"/>
      <c r="X318" s="522"/>
      <c r="Y318" s="522"/>
      <c r="Z318" s="523"/>
      <c r="AA318" s="523"/>
      <c r="AB318" s="523"/>
      <c r="AC318" s="522"/>
      <c r="AD318" s="522"/>
      <c r="AE318" s="523"/>
      <c r="AF318" s="524"/>
    </row>
    <row r="319" spans="1:32" s="377" customFormat="1" ht="57" customHeight="1">
      <c r="A319" s="368">
        <v>68</v>
      </c>
      <c r="B319" s="369"/>
      <c r="C319" s="370" t="s">
        <v>361</v>
      </c>
      <c r="D319" s="371"/>
      <c r="E319" s="372"/>
      <c r="F319" s="371"/>
      <c r="G319" s="372"/>
      <c r="H319" s="373" t="s">
        <v>335</v>
      </c>
      <c r="I319" s="441"/>
      <c r="J319" s="441"/>
      <c r="K319" s="374" t="str">
        <f>IF((RIGHT(T319,1)="U"),(F319+G319)-(D319+E319),"-")</f>
        <v>-</v>
      </c>
      <c r="L319" s="484"/>
      <c r="M319" s="484"/>
      <c r="N319" s="374" t="str">
        <f>IF((RIGHT(T319,1)="C"),(F319+G319)-(D319+E319),"-")</f>
        <v>-</v>
      </c>
      <c r="O319" s="484"/>
      <c r="P319" s="484"/>
      <c r="Q319" s="374" t="str">
        <f>IF((RIGHT(T319,1)="D"),(F319+G319)-(D319+E319),"-")</f>
        <v>-</v>
      </c>
      <c r="R319" s="484"/>
      <c r="S319" s="484"/>
      <c r="T319" s="375"/>
      <c r="U319" s="376"/>
      <c r="V319" s="1031"/>
      <c r="W319" s="369"/>
    </row>
    <row r="320" spans="1:32" s="353" customFormat="1" ht="41.25" customHeight="1">
      <c r="A320" s="355"/>
      <c r="B320" s="416"/>
      <c r="C320" s="410" t="s">
        <v>398</v>
      </c>
      <c r="D320" s="417"/>
      <c r="E320" s="418"/>
      <c r="F320" s="419"/>
      <c r="G320" s="420"/>
      <c r="H320" s="421"/>
      <c r="I320" s="422"/>
      <c r="J320" s="423">
        <f>I319+J319/60</f>
        <v>0</v>
      </c>
      <c r="K320" s="424"/>
      <c r="L320" s="426"/>
      <c r="M320" s="423">
        <f>L319+M319/60</f>
        <v>0</v>
      </c>
      <c r="N320" s="425"/>
      <c r="O320" s="426"/>
      <c r="P320" s="423">
        <f>O319+P319/60</f>
        <v>0</v>
      </c>
      <c r="Q320" s="425"/>
      <c r="R320" s="426"/>
      <c r="S320" s="423">
        <f>R319+S319/60</f>
        <v>0</v>
      </c>
      <c r="T320" s="355"/>
      <c r="U320" s="427"/>
      <c r="V320" s="1020"/>
      <c r="W320" s="428"/>
      <c r="X320" s="429">
        <v>29.66</v>
      </c>
      <c r="Y320" s="430">
        <v>1</v>
      </c>
      <c r="Z320" s="423">
        <f>J320</f>
        <v>0</v>
      </c>
      <c r="AA320" s="423">
        <f>X320*Y320*Z320</f>
        <v>0</v>
      </c>
      <c r="AB320" s="423">
        <f>($AB$4-M320-P320)</f>
        <v>744</v>
      </c>
      <c r="AC320" s="430">
        <f>X320*Y320</f>
        <v>29.66</v>
      </c>
      <c r="AD320" s="430">
        <f>AB320*AC320</f>
        <v>22067.040000000001</v>
      </c>
      <c r="AE320" s="423">
        <f>AA320/(AD320)</f>
        <v>0</v>
      </c>
      <c r="AF320" s="431">
        <f>1-(1*AE320)</f>
        <v>1</v>
      </c>
    </row>
    <row r="321" spans="1:32" s="539" customFormat="1" ht="41.25" customHeight="1">
      <c r="A321" s="526"/>
      <c r="B321" s="527"/>
      <c r="C321" s="528"/>
      <c r="D321" s="529"/>
      <c r="E321" s="530"/>
      <c r="F321" s="531"/>
      <c r="G321" s="532"/>
      <c r="H321" s="533"/>
      <c r="I321" s="534"/>
      <c r="J321" s="534"/>
      <c r="K321" s="533"/>
      <c r="L321" s="534"/>
      <c r="M321" s="534"/>
      <c r="N321" s="533"/>
      <c r="O321" s="534"/>
      <c r="P321" s="534"/>
      <c r="Q321" s="533"/>
      <c r="R321" s="534"/>
      <c r="S321" s="534"/>
      <c r="T321" s="526"/>
      <c r="U321" s="535"/>
      <c r="V321" s="1025"/>
      <c r="W321" s="536"/>
      <c r="X321" s="537"/>
      <c r="Y321" s="538"/>
    </row>
    <row r="322" spans="1:32" s="353" customFormat="1" ht="55.5" customHeight="1">
      <c r="A322" s="409">
        <v>69</v>
      </c>
      <c r="B322" s="409"/>
      <c r="C322" s="440" t="s">
        <v>415</v>
      </c>
      <c r="D322" s="409"/>
      <c r="E322" s="409"/>
      <c r="F322" s="409"/>
      <c r="G322" s="409"/>
      <c r="H322" s="409" t="s">
        <v>335</v>
      </c>
      <c r="I322" s="412"/>
      <c r="J322" s="412"/>
      <c r="K322" s="409" t="s">
        <v>335</v>
      </c>
      <c r="L322" s="412"/>
      <c r="M322" s="412"/>
      <c r="N322" s="409" t="s">
        <v>335</v>
      </c>
      <c r="O322" s="412"/>
      <c r="P322" s="412"/>
      <c r="Q322" s="409" t="s">
        <v>335</v>
      </c>
      <c r="R322" s="412"/>
      <c r="S322" s="412"/>
      <c r="T322" s="409"/>
      <c r="U322" s="414"/>
      <c r="V322" s="1018"/>
      <c r="W322" s="411"/>
    </row>
    <row r="323" spans="1:32" s="353" customFormat="1" ht="41.25" customHeight="1">
      <c r="A323" s="355"/>
      <c r="B323" s="416"/>
      <c r="C323" s="410" t="s">
        <v>398</v>
      </c>
      <c r="D323" s="417"/>
      <c r="E323" s="418"/>
      <c r="F323" s="419"/>
      <c r="G323" s="420"/>
      <c r="H323" s="421"/>
      <c r="I323" s="422"/>
      <c r="J323" s="423">
        <f>I322+J322/60</f>
        <v>0</v>
      </c>
      <c r="K323" s="424"/>
      <c r="L323" s="426"/>
      <c r="M323" s="423">
        <f>L322+M322/60</f>
        <v>0</v>
      </c>
      <c r="N323" s="425"/>
      <c r="O323" s="426"/>
      <c r="P323" s="423">
        <f>O322+P322/60</f>
        <v>0</v>
      </c>
      <c r="Q323" s="425"/>
      <c r="R323" s="426"/>
      <c r="S323" s="423">
        <f>R322+S322/60</f>
        <v>0</v>
      </c>
      <c r="T323" s="355"/>
      <c r="U323" s="427"/>
      <c r="V323" s="1020"/>
      <c r="W323" s="428"/>
      <c r="X323" s="429">
        <v>29.66</v>
      </c>
      <c r="Y323" s="430">
        <v>1</v>
      </c>
      <c r="Z323" s="423">
        <f>J323</f>
        <v>0</v>
      </c>
      <c r="AA323" s="423">
        <f>X323*Y323*Z323</f>
        <v>0</v>
      </c>
      <c r="AB323" s="423">
        <f>($AB$4-M323-P323)</f>
        <v>744</v>
      </c>
      <c r="AC323" s="430">
        <f>X323*Y323</f>
        <v>29.66</v>
      </c>
      <c r="AD323" s="430">
        <f>AB323*AC323</f>
        <v>22067.040000000001</v>
      </c>
      <c r="AE323" s="423">
        <f>AA323/(AD323)</f>
        <v>0</v>
      </c>
      <c r="AF323" s="431">
        <f>1-(1*AE323)</f>
        <v>1</v>
      </c>
    </row>
    <row r="324" spans="1:32" s="525" customFormat="1" ht="41.25" customHeight="1">
      <c r="A324" s="507"/>
      <c r="B324" s="508"/>
      <c r="C324" s="509"/>
      <c r="D324" s="510"/>
      <c r="E324" s="511"/>
      <c r="F324" s="512"/>
      <c r="G324" s="513"/>
      <c r="H324" s="514"/>
      <c r="I324" s="515"/>
      <c r="J324" s="516"/>
      <c r="K324" s="517"/>
      <c r="L324" s="518"/>
      <c r="M324" s="516"/>
      <c r="N324" s="519"/>
      <c r="O324" s="518"/>
      <c r="P324" s="516"/>
      <c r="Q324" s="519"/>
      <c r="R324" s="518"/>
      <c r="S324" s="516"/>
      <c r="T324" s="507"/>
      <c r="U324" s="520"/>
      <c r="V324" s="1023"/>
      <c r="W324" s="521"/>
      <c r="X324" s="522"/>
      <c r="Y324" s="522"/>
      <c r="Z324" s="523"/>
      <c r="AA324" s="523"/>
      <c r="AB324" s="523"/>
      <c r="AC324" s="522"/>
      <c r="AD324" s="522"/>
      <c r="AE324" s="523"/>
      <c r="AF324" s="524"/>
    </row>
    <row r="325" spans="1:32" s="353" customFormat="1" ht="41.25" customHeight="1">
      <c r="A325" s="355">
        <v>70</v>
      </c>
      <c r="B325" s="416"/>
      <c r="C325" s="410" t="s">
        <v>482</v>
      </c>
      <c r="D325" s="417"/>
      <c r="E325" s="418"/>
      <c r="F325" s="419"/>
      <c r="G325" s="420"/>
      <c r="H325" s="421" t="s">
        <v>335</v>
      </c>
      <c r="I325" s="422"/>
      <c r="J325" s="433"/>
      <c r="K325" s="424" t="s">
        <v>335</v>
      </c>
      <c r="L325" s="426"/>
      <c r="M325" s="433"/>
      <c r="N325" s="425" t="s">
        <v>335</v>
      </c>
      <c r="O325" s="426"/>
      <c r="P325" s="433"/>
      <c r="Q325" s="425" t="s">
        <v>335</v>
      </c>
      <c r="R325" s="426"/>
      <c r="S325" s="433"/>
      <c r="T325" s="355"/>
      <c r="U325" s="427"/>
      <c r="V325" s="1020"/>
      <c r="W325" s="428"/>
      <c r="X325" s="434"/>
      <c r="Y325" s="434"/>
      <c r="Z325" s="435"/>
      <c r="AA325" s="435"/>
      <c r="AB325" s="435"/>
      <c r="AC325" s="434"/>
      <c r="AD325" s="434"/>
      <c r="AE325" s="435"/>
      <c r="AF325" s="436"/>
    </row>
    <row r="326" spans="1:32" s="353" customFormat="1" ht="41.25" customHeight="1">
      <c r="A326" s="355"/>
      <c r="B326" s="416"/>
      <c r="C326" s="410" t="s">
        <v>398</v>
      </c>
      <c r="D326" s="417"/>
      <c r="E326" s="418"/>
      <c r="F326" s="419"/>
      <c r="G326" s="420"/>
      <c r="H326" s="421"/>
      <c r="I326" s="422"/>
      <c r="J326" s="423">
        <f>I325+J325/60</f>
        <v>0</v>
      </c>
      <c r="K326" s="424"/>
      <c r="L326" s="426"/>
      <c r="M326" s="423">
        <f>L325+M325/60</f>
        <v>0</v>
      </c>
      <c r="N326" s="425"/>
      <c r="O326" s="426"/>
      <c r="P326" s="423">
        <f>O325+P325/60</f>
        <v>0</v>
      </c>
      <c r="Q326" s="425"/>
      <c r="R326" s="426"/>
      <c r="S326" s="423">
        <f>R325+S325/60</f>
        <v>0</v>
      </c>
      <c r="T326" s="355"/>
      <c r="U326" s="427"/>
      <c r="V326" s="1020"/>
      <c r="W326" s="428"/>
      <c r="X326" s="429">
        <v>233.65199999999999</v>
      </c>
      <c r="Y326" s="430">
        <v>4</v>
      </c>
      <c r="Z326" s="423">
        <f>J326</f>
        <v>0</v>
      </c>
      <c r="AA326" s="423">
        <f>X326*Y326*Z326</f>
        <v>0</v>
      </c>
      <c r="AB326" s="423">
        <f>($AB$4-M326-P326)</f>
        <v>744</v>
      </c>
      <c r="AC326" s="430">
        <f>X326*Y326</f>
        <v>934.60799999999995</v>
      </c>
      <c r="AD326" s="430">
        <f>AB326*AC326</f>
        <v>695348.35199999996</v>
      </c>
      <c r="AE326" s="423">
        <f>AA326/(AD326)</f>
        <v>0</v>
      </c>
      <c r="AF326" s="431">
        <f>1-(1*AE326)</f>
        <v>1</v>
      </c>
    </row>
    <row r="327" spans="1:32" s="525" customFormat="1" ht="41.25" customHeight="1">
      <c r="A327" s="507"/>
      <c r="B327" s="508"/>
      <c r="C327" s="509"/>
      <c r="D327" s="510"/>
      <c r="E327" s="511"/>
      <c r="F327" s="512"/>
      <c r="G327" s="513"/>
      <c r="H327" s="514"/>
      <c r="I327" s="515"/>
      <c r="J327" s="516"/>
      <c r="K327" s="517"/>
      <c r="L327" s="518"/>
      <c r="M327" s="516"/>
      <c r="N327" s="519"/>
      <c r="O327" s="518"/>
      <c r="P327" s="516"/>
      <c r="Q327" s="519"/>
      <c r="R327" s="518"/>
      <c r="S327" s="516"/>
      <c r="T327" s="507"/>
      <c r="U327" s="520"/>
      <c r="V327" s="1023"/>
      <c r="W327" s="521"/>
      <c r="X327" s="522"/>
      <c r="Y327" s="522"/>
      <c r="Z327" s="523"/>
      <c r="AA327" s="523"/>
      <c r="AB327" s="523"/>
      <c r="AC327" s="522"/>
      <c r="AD327" s="522"/>
      <c r="AE327" s="523"/>
      <c r="AF327" s="524"/>
    </row>
    <row r="328" spans="1:32" s="607" customFormat="1" ht="33.75" customHeight="1">
      <c r="A328" s="477">
        <v>71</v>
      </c>
      <c r="B328" s="619"/>
      <c r="C328" s="614" t="s">
        <v>523</v>
      </c>
      <c r="D328" s="612"/>
      <c r="E328" s="615"/>
      <c r="F328" s="612"/>
      <c r="G328" s="615"/>
      <c r="H328" s="616"/>
      <c r="I328" s="441"/>
      <c r="J328" s="441"/>
      <c r="K328" s="616"/>
      <c r="L328" s="616"/>
      <c r="M328" s="616"/>
      <c r="N328" s="616"/>
      <c r="O328" s="616"/>
      <c r="P328" s="616"/>
      <c r="Q328" s="616"/>
      <c r="R328" s="616"/>
      <c r="S328" s="616"/>
      <c r="T328" s="617"/>
      <c r="U328" s="618"/>
      <c r="V328" s="1035"/>
      <c r="W328" s="613"/>
      <c r="X328" s="603"/>
      <c r="Y328" s="604"/>
    </row>
    <row r="329" spans="1:32" ht="41.25" customHeight="1">
      <c r="A329" s="378"/>
      <c r="B329" s="379"/>
      <c r="C329" s="380" t="s">
        <v>325</v>
      </c>
      <c r="D329" s="381"/>
      <c r="E329" s="382"/>
      <c r="F329" s="383"/>
      <c r="G329" s="384"/>
      <c r="H329" s="385">
        <f t="shared" ref="H329:S329" si="69">SUM(H328:H328)</f>
        <v>0</v>
      </c>
      <c r="I329" s="481">
        <f t="shared" si="69"/>
        <v>0</v>
      </c>
      <c r="J329" s="481">
        <f t="shared" si="69"/>
        <v>0</v>
      </c>
      <c r="K329" s="385">
        <f t="shared" si="69"/>
        <v>0</v>
      </c>
      <c r="L329" s="481">
        <f t="shared" si="69"/>
        <v>0</v>
      </c>
      <c r="M329" s="481">
        <f t="shared" si="69"/>
        <v>0</v>
      </c>
      <c r="N329" s="385">
        <f t="shared" si="69"/>
        <v>0</v>
      </c>
      <c r="O329" s="481">
        <f t="shared" si="69"/>
        <v>0</v>
      </c>
      <c r="P329" s="481">
        <f t="shared" si="69"/>
        <v>0</v>
      </c>
      <c r="Q329" s="385">
        <f t="shared" si="69"/>
        <v>0</v>
      </c>
      <c r="R329" s="481">
        <f t="shared" si="69"/>
        <v>0</v>
      </c>
      <c r="S329" s="481">
        <f t="shared" si="69"/>
        <v>0</v>
      </c>
      <c r="T329" s="378"/>
      <c r="U329" s="386"/>
      <c r="V329" s="1019"/>
      <c r="W329" s="387"/>
      <c r="X329" s="388"/>
      <c r="Y329" s="389"/>
    </row>
    <row r="330" spans="1:32" s="353" customFormat="1" ht="41.25" customHeight="1">
      <c r="A330" s="355"/>
      <c r="B330" s="416"/>
      <c r="C330" s="410" t="s">
        <v>398</v>
      </c>
      <c r="D330" s="417"/>
      <c r="E330" s="418"/>
      <c r="F330" s="419"/>
      <c r="G330" s="420"/>
      <c r="H330" s="421"/>
      <c r="I330" s="422"/>
      <c r="J330" s="423">
        <f>I329+J329/60</f>
        <v>0</v>
      </c>
      <c r="K330" s="424"/>
      <c r="L330" s="426"/>
      <c r="M330" s="423">
        <f>L329+M329/60</f>
        <v>0</v>
      </c>
      <c r="N330" s="425"/>
      <c r="O330" s="426"/>
      <c r="P330" s="423">
        <f>O329+P329/60</f>
        <v>0</v>
      </c>
      <c r="Q330" s="425"/>
      <c r="R330" s="426"/>
      <c r="S330" s="423">
        <f>R329+S329/60</f>
        <v>0</v>
      </c>
      <c r="T330" s="355"/>
      <c r="U330" s="427"/>
      <c r="V330" s="1020"/>
      <c r="W330" s="428"/>
      <c r="X330" s="429">
        <v>292.45</v>
      </c>
      <c r="Y330" s="430">
        <v>4</v>
      </c>
      <c r="Z330" s="423">
        <f>J330</f>
        <v>0</v>
      </c>
      <c r="AA330" s="423">
        <f>X330*Y330*Z330</f>
        <v>0</v>
      </c>
      <c r="AB330" s="423">
        <f>($AB$4-M331-P331)</f>
        <v>744</v>
      </c>
      <c r="AC330" s="430">
        <f>X330*Y330</f>
        <v>1169.8</v>
      </c>
      <c r="AD330" s="430">
        <f>AB330*AC330</f>
        <v>870331.2</v>
      </c>
      <c r="AE330" s="423">
        <f>AA330/(AD330)</f>
        <v>0</v>
      </c>
      <c r="AF330" s="431">
        <f>1-(1*AE330)</f>
        <v>1</v>
      </c>
    </row>
    <row r="331" spans="1:32" s="525" customFormat="1" ht="41.25" customHeight="1">
      <c r="A331" s="507"/>
      <c r="B331" s="508"/>
      <c r="C331" s="509"/>
      <c r="D331" s="510"/>
      <c r="E331" s="511"/>
      <c r="F331" s="512"/>
      <c r="G331" s="513"/>
      <c r="H331" s="514"/>
      <c r="I331" s="515"/>
      <c r="J331" s="516"/>
      <c r="K331" s="517"/>
      <c r="L331" s="518"/>
      <c r="M331" s="516"/>
      <c r="N331" s="519"/>
      <c r="O331" s="518"/>
      <c r="P331" s="516"/>
      <c r="Q331" s="519"/>
      <c r="R331" s="518"/>
      <c r="S331" s="516"/>
      <c r="T331" s="507"/>
      <c r="U331" s="520"/>
      <c r="V331" s="1023"/>
      <c r="W331" s="521"/>
      <c r="X331" s="522"/>
      <c r="Y331" s="522"/>
      <c r="Z331" s="523"/>
      <c r="AA331" s="523"/>
      <c r="AB331" s="523"/>
      <c r="AC331" s="522"/>
      <c r="AD331" s="522"/>
      <c r="AE331" s="523"/>
      <c r="AF331" s="524"/>
    </row>
    <row r="332" spans="1:32" s="610" customFormat="1" ht="60">
      <c r="A332" s="477">
        <v>72</v>
      </c>
      <c r="B332" s="552">
        <v>909103</v>
      </c>
      <c r="C332" s="830" t="s">
        <v>363</v>
      </c>
      <c r="D332" s="831">
        <v>41538</v>
      </c>
      <c r="E332" s="832" t="s">
        <v>557</v>
      </c>
      <c r="F332" s="831">
        <v>41556</v>
      </c>
      <c r="G332" s="832" t="s">
        <v>966</v>
      </c>
      <c r="H332" s="833" t="str">
        <f>IF((RIGHT(T332,1)="T"),(F332+G332)-(D332+E332),"-")</f>
        <v>-</v>
      </c>
      <c r="I332" s="833"/>
      <c r="J332" s="833"/>
      <c r="K332" s="833" t="str">
        <f>IF((RIGHT(T332,1)="U"),(F332+G332)-(D332+E332),"-")</f>
        <v>-</v>
      </c>
      <c r="L332" s="833"/>
      <c r="M332" s="833"/>
      <c r="N332" s="833" t="str">
        <f>IF((RIGHT(T332,1)="C"),(F332+G332)-(D332+E332),"-")</f>
        <v>-</v>
      </c>
      <c r="O332" s="833"/>
      <c r="P332" s="833"/>
      <c r="Q332" s="833">
        <v>8.3659722222222221</v>
      </c>
      <c r="R332" s="441">
        <v>200</v>
      </c>
      <c r="S332" s="441">
        <f>MINUTE(Q332)</f>
        <v>47</v>
      </c>
      <c r="T332" s="834" t="s">
        <v>324</v>
      </c>
      <c r="U332" s="835" t="s">
        <v>327</v>
      </c>
      <c r="V332" s="1022" t="s">
        <v>558</v>
      </c>
      <c r="W332" s="552" t="s">
        <v>967</v>
      </c>
      <c r="X332" s="609"/>
      <c r="Y332" s="609"/>
    </row>
    <row r="333" spans="1:32" ht="41.25" customHeight="1">
      <c r="A333" s="378"/>
      <c r="B333" s="379"/>
      <c r="C333" s="380" t="s">
        <v>325</v>
      </c>
      <c r="D333" s="381"/>
      <c r="E333" s="382"/>
      <c r="F333" s="383"/>
      <c r="G333" s="384"/>
      <c r="H333" s="385">
        <f t="shared" ref="H333:S333" si="70">SUM(H332:H332)</f>
        <v>0</v>
      </c>
      <c r="I333" s="481">
        <f t="shared" si="70"/>
        <v>0</v>
      </c>
      <c r="J333" s="481">
        <f t="shared" si="70"/>
        <v>0</v>
      </c>
      <c r="K333" s="385">
        <f t="shared" si="70"/>
        <v>0</v>
      </c>
      <c r="L333" s="481">
        <f t="shared" si="70"/>
        <v>0</v>
      </c>
      <c r="M333" s="481">
        <f t="shared" si="70"/>
        <v>0</v>
      </c>
      <c r="N333" s="385">
        <f t="shared" si="70"/>
        <v>0</v>
      </c>
      <c r="O333" s="481">
        <f t="shared" si="70"/>
        <v>0</v>
      </c>
      <c r="P333" s="481">
        <f t="shared" si="70"/>
        <v>0</v>
      </c>
      <c r="Q333" s="385">
        <f t="shared" si="70"/>
        <v>8.3659722222222221</v>
      </c>
      <c r="R333" s="481">
        <f t="shared" si="70"/>
        <v>200</v>
      </c>
      <c r="S333" s="481">
        <f t="shared" si="70"/>
        <v>47</v>
      </c>
      <c r="T333" s="378"/>
      <c r="U333" s="386"/>
      <c r="V333" s="1019"/>
      <c r="W333" s="387"/>
      <c r="X333" s="388"/>
      <c r="Y333" s="389"/>
    </row>
    <row r="334" spans="1:32" s="353" customFormat="1" ht="41.25" customHeight="1">
      <c r="A334" s="355"/>
      <c r="B334" s="416"/>
      <c r="C334" s="410" t="s">
        <v>398</v>
      </c>
      <c r="D334" s="417"/>
      <c r="E334" s="418"/>
      <c r="F334" s="419"/>
      <c r="G334" s="420"/>
      <c r="H334" s="421"/>
      <c r="I334" s="422"/>
      <c r="J334" s="423">
        <f>I333+J333/60</f>
        <v>0</v>
      </c>
      <c r="K334" s="424"/>
      <c r="L334" s="426"/>
      <c r="M334" s="423">
        <f>L333+M333/60</f>
        <v>0</v>
      </c>
      <c r="N334" s="425"/>
      <c r="O334" s="426"/>
      <c r="P334" s="423">
        <f>O333+P333/60</f>
        <v>0</v>
      </c>
      <c r="Q334" s="425"/>
      <c r="R334" s="426"/>
      <c r="S334" s="423">
        <f>R333+S333/60</f>
        <v>200.78333333333333</v>
      </c>
      <c r="T334" s="355"/>
      <c r="U334" s="427"/>
      <c r="V334" s="1020"/>
      <c r="W334" s="428"/>
      <c r="X334" s="429">
        <v>241.471</v>
      </c>
      <c r="Y334" s="430">
        <v>2</v>
      </c>
      <c r="Z334" s="423">
        <f>J334</f>
        <v>0</v>
      </c>
      <c r="AA334" s="423">
        <f>X334*Y334*Z334</f>
        <v>0</v>
      </c>
      <c r="AB334" s="423">
        <f>($AB$4-M334-P334)</f>
        <v>744</v>
      </c>
      <c r="AC334" s="430">
        <f>X334*Y334</f>
        <v>482.94200000000001</v>
      </c>
      <c r="AD334" s="430">
        <f>AB334*AC334</f>
        <v>359308.848</v>
      </c>
      <c r="AE334" s="423">
        <f>AA334/(AD334)</f>
        <v>0</v>
      </c>
      <c r="AF334" s="431">
        <f>1-(1*AE334)</f>
        <v>1</v>
      </c>
    </row>
    <row r="335" spans="1:32" s="539" customFormat="1" ht="41.25" customHeight="1">
      <c r="A335" s="526"/>
      <c r="B335" s="527"/>
      <c r="C335" s="528"/>
      <c r="D335" s="529"/>
      <c r="E335" s="530"/>
      <c r="F335" s="531"/>
      <c r="G335" s="532"/>
      <c r="H335" s="533"/>
      <c r="I335" s="534"/>
      <c r="J335" s="534"/>
      <c r="K335" s="533"/>
      <c r="L335" s="534"/>
      <c r="M335" s="534"/>
      <c r="N335" s="533"/>
      <c r="O335" s="534"/>
      <c r="P335" s="534"/>
      <c r="Q335" s="533"/>
      <c r="R335" s="534"/>
      <c r="S335" s="534"/>
      <c r="T335" s="526"/>
      <c r="U335" s="535"/>
      <c r="V335" s="1025"/>
      <c r="W335" s="536"/>
      <c r="X335" s="537"/>
      <c r="Y335" s="538"/>
    </row>
    <row r="336" spans="1:32" s="607" customFormat="1" ht="30">
      <c r="A336" s="477">
        <v>73</v>
      </c>
      <c r="B336" s="552">
        <v>910040</v>
      </c>
      <c r="C336" s="830" t="s">
        <v>365</v>
      </c>
      <c r="D336" s="831">
        <v>41556</v>
      </c>
      <c r="E336" s="832" t="s">
        <v>568</v>
      </c>
      <c r="F336" s="831">
        <v>41577</v>
      </c>
      <c r="G336" s="832" t="s">
        <v>524</v>
      </c>
      <c r="H336" s="833" t="str">
        <f>IF((RIGHT(T336,1)="T"),(F336+G336)-(D336+E336),"-")</f>
        <v>-</v>
      </c>
      <c r="I336" s="833"/>
      <c r="J336" s="833"/>
      <c r="K336" s="833" t="str">
        <f>IF((RIGHT(T336,1)="U"),(F336+G336)-(D336+E336),"-")</f>
        <v>-</v>
      </c>
      <c r="L336" s="833"/>
      <c r="M336" s="833"/>
      <c r="N336" s="833" t="str">
        <f>IF((RIGHT(T336,1)="C"),(F336+G336)-(D336+E336),"-")</f>
        <v>-</v>
      </c>
      <c r="O336" s="833"/>
      <c r="P336" s="833"/>
      <c r="Q336" s="833">
        <v>21.104861111111109</v>
      </c>
      <c r="R336" s="441">
        <v>506</v>
      </c>
      <c r="S336" s="441">
        <f>MINUTE(Q336)</f>
        <v>31</v>
      </c>
      <c r="T336" s="834" t="s">
        <v>324</v>
      </c>
      <c r="U336" s="835" t="s">
        <v>535</v>
      </c>
      <c r="V336" s="1022" t="s">
        <v>969</v>
      </c>
      <c r="W336" s="552" t="s">
        <v>970</v>
      </c>
      <c r="X336" s="603"/>
      <c r="Y336" s="604"/>
    </row>
    <row r="337" spans="1:32" ht="41.25" customHeight="1">
      <c r="A337" s="378"/>
      <c r="B337" s="379"/>
      <c r="C337" s="380" t="s">
        <v>325</v>
      </c>
      <c r="D337" s="381"/>
      <c r="E337" s="382"/>
      <c r="F337" s="383"/>
      <c r="G337" s="384"/>
      <c r="H337" s="385">
        <f t="shared" ref="H337:S337" si="71">SUM(H336:H336)</f>
        <v>0</v>
      </c>
      <c r="I337" s="481">
        <f t="shared" si="71"/>
        <v>0</v>
      </c>
      <c r="J337" s="481">
        <f t="shared" si="71"/>
        <v>0</v>
      </c>
      <c r="K337" s="385">
        <f t="shared" si="71"/>
        <v>0</v>
      </c>
      <c r="L337" s="481">
        <f t="shared" si="71"/>
        <v>0</v>
      </c>
      <c r="M337" s="481">
        <f t="shared" si="71"/>
        <v>0</v>
      </c>
      <c r="N337" s="385">
        <f t="shared" si="71"/>
        <v>0</v>
      </c>
      <c r="O337" s="481">
        <f t="shared" si="71"/>
        <v>0</v>
      </c>
      <c r="P337" s="481">
        <f t="shared" si="71"/>
        <v>0</v>
      </c>
      <c r="Q337" s="385">
        <f t="shared" si="71"/>
        <v>21.104861111111109</v>
      </c>
      <c r="R337" s="481">
        <f t="shared" si="71"/>
        <v>506</v>
      </c>
      <c r="S337" s="481">
        <f t="shared" si="71"/>
        <v>31</v>
      </c>
      <c r="T337" s="378"/>
      <c r="U337" s="386"/>
      <c r="V337" s="1019"/>
      <c r="W337" s="387"/>
      <c r="X337" s="388"/>
      <c r="Y337" s="389"/>
    </row>
    <row r="338" spans="1:32" s="353" customFormat="1" ht="41.25" customHeight="1">
      <c r="A338" s="355"/>
      <c r="B338" s="416"/>
      <c r="C338" s="410" t="s">
        <v>398</v>
      </c>
      <c r="D338" s="417"/>
      <c r="E338" s="418"/>
      <c r="F338" s="419"/>
      <c r="G338" s="420"/>
      <c r="H338" s="421"/>
      <c r="I338" s="422"/>
      <c r="J338" s="423">
        <f>I337+J337/60</f>
        <v>0</v>
      </c>
      <c r="K338" s="424"/>
      <c r="L338" s="426"/>
      <c r="M338" s="423">
        <f>L337+M337/60</f>
        <v>0</v>
      </c>
      <c r="N338" s="425"/>
      <c r="O338" s="426"/>
      <c r="P338" s="423">
        <f>O337+P337/60</f>
        <v>0</v>
      </c>
      <c r="Q338" s="425"/>
      <c r="R338" s="426"/>
      <c r="S338" s="423">
        <f>R337+S337/60</f>
        <v>506.51666666666665</v>
      </c>
      <c r="T338" s="355"/>
      <c r="U338" s="427"/>
      <c r="V338" s="1020"/>
      <c r="W338" s="428"/>
      <c r="X338" s="429">
        <v>213.8</v>
      </c>
      <c r="Y338" s="430">
        <v>2</v>
      </c>
      <c r="Z338" s="423">
        <f>J338</f>
        <v>0</v>
      </c>
      <c r="AA338" s="423">
        <f>X338*Y338*Z338</f>
        <v>0</v>
      </c>
      <c r="AB338" s="423">
        <f>($AB$4-M338-P338)</f>
        <v>744</v>
      </c>
      <c r="AC338" s="430">
        <f>X338*Y338</f>
        <v>427.6</v>
      </c>
      <c r="AD338" s="430">
        <f>AB338*AC338</f>
        <v>318134.40000000002</v>
      </c>
      <c r="AE338" s="423">
        <f>AA338/(AD338)</f>
        <v>0</v>
      </c>
      <c r="AF338" s="431">
        <f>1-(1*AE338)</f>
        <v>1</v>
      </c>
    </row>
    <row r="339" spans="1:32" s="539" customFormat="1" ht="41.25" customHeight="1">
      <c r="A339" s="526"/>
      <c r="B339" s="527"/>
      <c r="C339" s="528"/>
      <c r="D339" s="529"/>
      <c r="E339" s="530"/>
      <c r="F339" s="531"/>
      <c r="G339" s="532"/>
      <c r="H339" s="533"/>
      <c r="I339" s="534"/>
      <c r="J339" s="534"/>
      <c r="K339" s="533"/>
      <c r="L339" s="534"/>
      <c r="M339" s="534"/>
      <c r="N339" s="533"/>
      <c r="O339" s="534"/>
      <c r="P339" s="534"/>
      <c r="Q339" s="533"/>
      <c r="R339" s="534"/>
      <c r="S339" s="534"/>
      <c r="T339" s="526"/>
      <c r="U339" s="535"/>
      <c r="V339" s="1025"/>
      <c r="W339" s="536"/>
      <c r="X339" s="537"/>
      <c r="Y339" s="538"/>
    </row>
    <row r="340" spans="1:32" s="377" customFormat="1" ht="33.75">
      <c r="A340" s="368">
        <v>74</v>
      </c>
      <c r="B340" s="552"/>
      <c r="C340" s="370" t="s">
        <v>483</v>
      </c>
      <c r="D340" s="494"/>
      <c r="E340" s="495"/>
      <c r="F340" s="494"/>
      <c r="G340" s="495"/>
      <c r="H340" s="373"/>
      <c r="I340" s="480"/>
      <c r="J340" s="480"/>
      <c r="K340" s="374"/>
      <c r="L340" s="441"/>
      <c r="M340" s="441"/>
      <c r="N340" s="374"/>
      <c r="O340" s="484"/>
      <c r="P340" s="484"/>
      <c r="Q340" s="374"/>
      <c r="R340" s="484"/>
      <c r="S340" s="484"/>
      <c r="T340" s="497"/>
      <c r="U340" s="498"/>
      <c r="V340" s="1030"/>
      <c r="W340" s="540"/>
      <c r="X340" s="562"/>
    </row>
    <row r="341" spans="1:32" ht="41.25" customHeight="1">
      <c r="A341" s="378"/>
      <c r="B341" s="379"/>
      <c r="C341" s="380" t="s">
        <v>325</v>
      </c>
      <c r="D341" s="381"/>
      <c r="E341" s="382"/>
      <c r="F341" s="383"/>
      <c r="G341" s="384"/>
      <c r="H341" s="385">
        <f t="shared" ref="H341:S341" si="72">SUM(H340:H340)</f>
        <v>0</v>
      </c>
      <c r="I341" s="481">
        <f t="shared" si="72"/>
        <v>0</v>
      </c>
      <c r="J341" s="481">
        <f t="shared" si="72"/>
        <v>0</v>
      </c>
      <c r="K341" s="385">
        <f t="shared" si="72"/>
        <v>0</v>
      </c>
      <c r="L341" s="481">
        <f t="shared" si="72"/>
        <v>0</v>
      </c>
      <c r="M341" s="481">
        <f t="shared" si="72"/>
        <v>0</v>
      </c>
      <c r="N341" s="385">
        <f t="shared" si="72"/>
        <v>0</v>
      </c>
      <c r="O341" s="481">
        <f t="shared" si="72"/>
        <v>0</v>
      </c>
      <c r="P341" s="481">
        <f t="shared" si="72"/>
        <v>0</v>
      </c>
      <c r="Q341" s="385">
        <f t="shared" si="72"/>
        <v>0</v>
      </c>
      <c r="R341" s="481">
        <f t="shared" si="72"/>
        <v>0</v>
      </c>
      <c r="S341" s="481">
        <f t="shared" si="72"/>
        <v>0</v>
      </c>
      <c r="T341" s="378"/>
      <c r="U341" s="386"/>
      <c r="V341" s="1019"/>
      <c r="W341" s="387"/>
      <c r="X341" s="388"/>
      <c r="Y341" s="389"/>
    </row>
    <row r="342" spans="1:32" s="353" customFormat="1" ht="41.25" customHeight="1">
      <c r="A342" s="355"/>
      <c r="B342" s="416"/>
      <c r="C342" s="410" t="s">
        <v>398</v>
      </c>
      <c r="D342" s="417"/>
      <c r="E342" s="418"/>
      <c r="F342" s="419"/>
      <c r="G342" s="420"/>
      <c r="H342" s="421"/>
      <c r="I342" s="422"/>
      <c r="J342" s="423">
        <f>I341+J341/60</f>
        <v>0</v>
      </c>
      <c r="K342" s="424"/>
      <c r="L342" s="426"/>
      <c r="M342" s="423">
        <f>L341+M341/60</f>
        <v>0</v>
      </c>
      <c r="N342" s="425"/>
      <c r="O342" s="426"/>
      <c r="P342" s="423">
        <f>O341+P341/60</f>
        <v>0</v>
      </c>
      <c r="Q342" s="425"/>
      <c r="R342" s="426"/>
      <c r="S342" s="423">
        <f>R341+S341/60</f>
        <v>0</v>
      </c>
      <c r="T342" s="355"/>
      <c r="U342" s="427"/>
      <c r="V342" s="1020"/>
      <c r="W342" s="428"/>
      <c r="X342" s="429">
        <v>28.548999999999999</v>
      </c>
      <c r="Y342" s="430">
        <v>1</v>
      </c>
      <c r="Z342" s="423">
        <f>J342</f>
        <v>0</v>
      </c>
      <c r="AA342" s="423">
        <f>X342*Y342*Z342</f>
        <v>0</v>
      </c>
      <c r="AB342" s="423">
        <f>($AB$4-M342-P342)</f>
        <v>744</v>
      </c>
      <c r="AC342" s="430">
        <f>X342*Y342</f>
        <v>28.548999999999999</v>
      </c>
      <c r="AD342" s="430">
        <f>AB342*AC342</f>
        <v>21240.455999999998</v>
      </c>
      <c r="AE342" s="423">
        <f>AA342/(AD342)</f>
        <v>0</v>
      </c>
      <c r="AF342" s="431">
        <f>1-(1*AE342)</f>
        <v>1</v>
      </c>
    </row>
    <row r="343" spans="1:32" s="539" customFormat="1" ht="41.25" customHeight="1">
      <c r="A343" s="526"/>
      <c r="B343" s="527"/>
      <c r="C343" s="528"/>
      <c r="D343" s="529"/>
      <c r="E343" s="530"/>
      <c r="F343" s="531"/>
      <c r="G343" s="532"/>
      <c r="H343" s="533"/>
      <c r="I343" s="534"/>
      <c r="J343" s="534"/>
      <c r="K343" s="533"/>
      <c r="L343" s="534"/>
      <c r="M343" s="534"/>
      <c r="N343" s="533"/>
      <c r="O343" s="534"/>
      <c r="P343" s="534"/>
      <c r="Q343" s="533"/>
      <c r="R343" s="534"/>
      <c r="S343" s="534"/>
      <c r="T343" s="526"/>
      <c r="U343" s="535"/>
      <c r="V343" s="1025"/>
      <c r="W343" s="536"/>
      <c r="X343" s="537"/>
      <c r="Y343" s="538"/>
    </row>
    <row r="344" spans="1:32" s="377" customFormat="1" ht="90">
      <c r="A344" s="368">
        <v>75</v>
      </c>
      <c r="B344" s="552">
        <v>910068</v>
      </c>
      <c r="C344" s="835" t="s">
        <v>497</v>
      </c>
      <c r="D344" s="831">
        <v>41563</v>
      </c>
      <c r="E344" s="832" t="s">
        <v>493</v>
      </c>
      <c r="F344" s="831">
        <v>41563</v>
      </c>
      <c r="G344" s="832" t="s">
        <v>971</v>
      </c>
      <c r="H344" s="833" t="str">
        <f>IF((RIGHT(T344,1)="T"),(F344+G344)-(D344+E344),"-")</f>
        <v>-</v>
      </c>
      <c r="I344" s="833"/>
      <c r="J344" s="833"/>
      <c r="K344" s="833">
        <f>IF((RIGHT(T344,1)="U"),(F344+G344)-(D344+E344),"-")</f>
        <v>6.25E-2</v>
      </c>
      <c r="L344" s="441">
        <f>HOUR(K344)</f>
        <v>1</v>
      </c>
      <c r="M344" s="441">
        <f>MINUTE(K344)</f>
        <v>30</v>
      </c>
      <c r="N344" s="833" t="str">
        <f>IF((RIGHT(T344,1)="C"),(F344+G344)-(D344+E344),"-")</f>
        <v>-</v>
      </c>
      <c r="O344" s="833"/>
      <c r="P344" s="833"/>
      <c r="Q344" s="833" t="str">
        <f>IF((RIGHT(T344,1)="D"),(F344+G344)-(D344+E344),"-")</f>
        <v>-</v>
      </c>
      <c r="R344" s="833"/>
      <c r="S344" s="833"/>
      <c r="T344" s="834" t="s">
        <v>359</v>
      </c>
      <c r="U344" s="835" t="s">
        <v>972</v>
      </c>
      <c r="V344" s="1022"/>
      <c r="W344" s="552" t="s">
        <v>973</v>
      </c>
    </row>
    <row r="345" spans="1:32" ht="41.25" customHeight="1">
      <c r="A345" s="378"/>
      <c r="B345" s="379"/>
      <c r="C345" s="380" t="s">
        <v>325</v>
      </c>
      <c r="D345" s="381"/>
      <c r="E345" s="382"/>
      <c r="F345" s="383"/>
      <c r="G345" s="384"/>
      <c r="H345" s="385">
        <f>SUM(H344)</f>
        <v>0</v>
      </c>
      <c r="I345" s="481">
        <f t="shared" ref="I345:S345" si="73">SUM(I344)</f>
        <v>0</v>
      </c>
      <c r="J345" s="481">
        <f t="shared" si="73"/>
        <v>0</v>
      </c>
      <c r="K345" s="385">
        <f t="shared" si="73"/>
        <v>6.25E-2</v>
      </c>
      <c r="L345" s="481">
        <f t="shared" si="73"/>
        <v>1</v>
      </c>
      <c r="M345" s="481">
        <f t="shared" si="73"/>
        <v>30</v>
      </c>
      <c r="N345" s="385">
        <f t="shared" si="73"/>
        <v>0</v>
      </c>
      <c r="O345" s="481">
        <f t="shared" si="73"/>
        <v>0</v>
      </c>
      <c r="P345" s="481">
        <f t="shared" si="73"/>
        <v>0</v>
      </c>
      <c r="Q345" s="385">
        <f t="shared" si="73"/>
        <v>0</v>
      </c>
      <c r="R345" s="481">
        <f t="shared" si="73"/>
        <v>0</v>
      </c>
      <c r="S345" s="481">
        <f t="shared" si="73"/>
        <v>0</v>
      </c>
      <c r="T345" s="378"/>
      <c r="U345" s="386"/>
      <c r="V345" s="1019"/>
      <c r="W345" s="387"/>
      <c r="X345" s="388"/>
      <c r="Y345" s="389"/>
    </row>
    <row r="346" spans="1:32" s="353" customFormat="1" ht="41.25" customHeight="1">
      <c r="A346" s="355"/>
      <c r="B346" s="416"/>
      <c r="C346" s="410" t="s">
        <v>398</v>
      </c>
      <c r="D346" s="417"/>
      <c r="E346" s="418"/>
      <c r="F346" s="419"/>
      <c r="G346" s="420"/>
      <c r="H346" s="421"/>
      <c r="I346" s="422"/>
      <c r="J346" s="423">
        <f>I345+J345/60</f>
        <v>0</v>
      </c>
      <c r="K346" s="424"/>
      <c r="L346" s="426"/>
      <c r="M346" s="423">
        <f>L345+M345/60</f>
        <v>1.5</v>
      </c>
      <c r="N346" s="425"/>
      <c r="O346" s="426"/>
      <c r="P346" s="423">
        <f>O345+P345/60</f>
        <v>0</v>
      </c>
      <c r="Q346" s="425"/>
      <c r="R346" s="426"/>
      <c r="S346" s="423">
        <f>R345+S345/60</f>
        <v>0</v>
      </c>
      <c r="T346" s="355"/>
      <c r="U346" s="427"/>
      <c r="V346" s="1020"/>
      <c r="W346" s="428"/>
      <c r="X346" s="429">
        <v>18.3</v>
      </c>
      <c r="Y346" s="430">
        <v>1</v>
      </c>
      <c r="Z346" s="423">
        <f>J346</f>
        <v>0</v>
      </c>
      <c r="AA346" s="423">
        <f>X346*Y346*Z346</f>
        <v>0</v>
      </c>
      <c r="AB346" s="423">
        <f>($AB$4-M346-P346)</f>
        <v>742.5</v>
      </c>
      <c r="AC346" s="430">
        <f>X346*Y346</f>
        <v>18.3</v>
      </c>
      <c r="AD346" s="430">
        <f>AB346*AC346</f>
        <v>13587.75</v>
      </c>
      <c r="AE346" s="423">
        <f>AA346/(AD346)</f>
        <v>0</v>
      </c>
      <c r="AF346" s="431">
        <f>1-(1*AE346)</f>
        <v>1</v>
      </c>
    </row>
    <row r="347" spans="1:32" s="539" customFormat="1" ht="41.25" customHeight="1">
      <c r="A347" s="526"/>
      <c r="B347" s="527"/>
      <c r="C347" s="528"/>
      <c r="D347" s="529"/>
      <c r="E347" s="530"/>
      <c r="F347" s="531"/>
      <c r="G347" s="532"/>
      <c r="H347" s="533"/>
      <c r="I347" s="534"/>
      <c r="J347" s="534"/>
      <c r="K347" s="533"/>
      <c r="L347" s="534"/>
      <c r="M347" s="534"/>
      <c r="N347" s="533"/>
      <c r="O347" s="534"/>
      <c r="P347" s="534"/>
      <c r="Q347" s="533"/>
      <c r="R347" s="534"/>
      <c r="S347" s="534"/>
      <c r="T347" s="526"/>
      <c r="U347" s="535"/>
      <c r="V347" s="1025"/>
      <c r="W347" s="536"/>
      <c r="X347" s="537"/>
      <c r="Y347" s="538"/>
    </row>
    <row r="348" spans="1:32" s="377" customFormat="1" ht="33.75">
      <c r="A348" s="368">
        <v>76</v>
      </c>
      <c r="B348" s="369"/>
      <c r="C348" s="577" t="s">
        <v>498</v>
      </c>
      <c r="D348" s="494"/>
      <c r="E348" s="495"/>
      <c r="F348" s="494"/>
      <c r="G348" s="495"/>
      <c r="H348" s="373"/>
      <c r="I348" s="480"/>
      <c r="J348" s="480"/>
      <c r="K348" s="374"/>
      <c r="L348" s="484"/>
      <c r="M348" s="484"/>
      <c r="N348" s="374"/>
      <c r="O348" s="484"/>
      <c r="P348" s="484"/>
      <c r="Q348" s="374"/>
      <c r="R348" s="441"/>
      <c r="S348" s="441"/>
      <c r="T348" s="497"/>
      <c r="U348" s="498"/>
      <c r="V348" s="1030"/>
      <c r="W348" s="540"/>
    </row>
    <row r="349" spans="1:32" ht="41.25" customHeight="1">
      <c r="A349" s="378"/>
      <c r="B349" s="379"/>
      <c r="C349" s="380" t="s">
        <v>325</v>
      </c>
      <c r="D349" s="381"/>
      <c r="E349" s="382"/>
      <c r="F349" s="383"/>
      <c r="G349" s="384"/>
      <c r="H349" s="385">
        <f>SUM(H348)</f>
        <v>0</v>
      </c>
      <c r="I349" s="481">
        <f t="shared" ref="I349:S349" si="74">SUM(I348)</f>
        <v>0</v>
      </c>
      <c r="J349" s="481">
        <f t="shared" si="74"/>
        <v>0</v>
      </c>
      <c r="K349" s="385">
        <f t="shared" si="74"/>
        <v>0</v>
      </c>
      <c r="L349" s="481">
        <f t="shared" si="74"/>
        <v>0</v>
      </c>
      <c r="M349" s="481">
        <f t="shared" si="74"/>
        <v>0</v>
      </c>
      <c r="N349" s="385">
        <f t="shared" si="74"/>
        <v>0</v>
      </c>
      <c r="O349" s="481">
        <f t="shared" si="74"/>
        <v>0</v>
      </c>
      <c r="P349" s="481">
        <f t="shared" si="74"/>
        <v>0</v>
      </c>
      <c r="Q349" s="385">
        <f t="shared" si="74"/>
        <v>0</v>
      </c>
      <c r="R349" s="481">
        <f t="shared" si="74"/>
        <v>0</v>
      </c>
      <c r="S349" s="481">
        <f t="shared" si="74"/>
        <v>0</v>
      </c>
      <c r="T349" s="378"/>
      <c r="U349" s="386"/>
      <c r="V349" s="1019"/>
      <c r="W349" s="387"/>
      <c r="X349" s="388"/>
      <c r="Y349" s="389"/>
    </row>
    <row r="350" spans="1:32" s="353" customFormat="1" ht="41.25" customHeight="1">
      <c r="A350" s="355"/>
      <c r="B350" s="416"/>
      <c r="C350" s="410" t="s">
        <v>398</v>
      </c>
      <c r="D350" s="417"/>
      <c r="E350" s="418"/>
      <c r="F350" s="419"/>
      <c r="G350" s="420"/>
      <c r="H350" s="421"/>
      <c r="I350" s="422"/>
      <c r="J350" s="423">
        <f>I349+J349/60</f>
        <v>0</v>
      </c>
      <c r="K350" s="424"/>
      <c r="L350" s="426"/>
      <c r="M350" s="423">
        <f>L349+M349/60</f>
        <v>0</v>
      </c>
      <c r="N350" s="425"/>
      <c r="O350" s="426"/>
      <c r="P350" s="423">
        <f>O349+P349/60</f>
        <v>0</v>
      </c>
      <c r="Q350" s="425"/>
      <c r="R350" s="426"/>
      <c r="S350" s="423">
        <f>R349+S349/60</f>
        <v>0</v>
      </c>
      <c r="T350" s="355"/>
      <c r="U350" s="427"/>
      <c r="V350" s="1020"/>
      <c r="W350" s="428"/>
      <c r="X350" s="429">
        <v>12.234999999999999</v>
      </c>
      <c r="Y350" s="430">
        <v>1</v>
      </c>
      <c r="Z350" s="423">
        <f>J350</f>
        <v>0</v>
      </c>
      <c r="AA350" s="423">
        <f>X350*Y350*Z350</f>
        <v>0</v>
      </c>
      <c r="AB350" s="423">
        <f>($AB$4-M350-P350)</f>
        <v>744</v>
      </c>
      <c r="AC350" s="430">
        <f>X350*Y350</f>
        <v>12.234999999999999</v>
      </c>
      <c r="AD350" s="430">
        <f>AB350*AC350</f>
        <v>9102.84</v>
      </c>
      <c r="AE350" s="423">
        <f>AA350/(AD350)</f>
        <v>0</v>
      </c>
      <c r="AF350" s="431">
        <f>1-(1*AE350)</f>
        <v>1</v>
      </c>
    </row>
    <row r="351" spans="1:32" s="539" customFormat="1" ht="41.25" customHeight="1">
      <c r="A351" s="526"/>
      <c r="B351" s="527"/>
      <c r="C351" s="528"/>
      <c r="D351" s="529"/>
      <c r="E351" s="530"/>
      <c r="F351" s="531"/>
      <c r="G351" s="532"/>
      <c r="H351" s="533"/>
      <c r="I351" s="534"/>
      <c r="J351" s="534"/>
      <c r="K351" s="533"/>
      <c r="L351" s="534"/>
      <c r="M351" s="534"/>
      <c r="N351" s="533"/>
      <c r="O351" s="534"/>
      <c r="P351" s="534"/>
      <c r="Q351" s="533"/>
      <c r="R351" s="534"/>
      <c r="S351" s="534"/>
      <c r="T351" s="526"/>
      <c r="U351" s="535"/>
      <c r="V351" s="1025"/>
      <c r="W351" s="536"/>
      <c r="X351" s="537"/>
      <c r="Y351" s="538"/>
    </row>
    <row r="352" spans="1:32" s="610" customFormat="1" ht="30">
      <c r="A352" s="477">
        <v>77</v>
      </c>
      <c r="B352" s="619"/>
      <c r="C352" s="614" t="s">
        <v>367</v>
      </c>
      <c r="D352" s="612"/>
      <c r="E352" s="615"/>
      <c r="F352" s="612"/>
      <c r="G352" s="615"/>
      <c r="H352" s="616"/>
      <c r="I352" s="441"/>
      <c r="J352" s="441"/>
      <c r="K352" s="616"/>
      <c r="L352" s="616"/>
      <c r="M352" s="616"/>
      <c r="N352" s="616"/>
      <c r="O352" s="616"/>
      <c r="P352" s="616"/>
      <c r="Q352" s="616"/>
      <c r="R352" s="616"/>
      <c r="S352" s="616"/>
      <c r="T352" s="617"/>
      <c r="U352" s="618"/>
      <c r="V352" s="1024"/>
      <c r="W352" s="619"/>
      <c r="X352" s="609"/>
      <c r="Y352" s="609"/>
    </row>
    <row r="353" spans="1:32" ht="41.25" customHeight="1">
      <c r="A353" s="378"/>
      <c r="B353" s="379"/>
      <c r="C353" s="380" t="s">
        <v>325</v>
      </c>
      <c r="D353" s="381"/>
      <c r="E353" s="382"/>
      <c r="F353" s="383"/>
      <c r="G353" s="384"/>
      <c r="H353" s="385">
        <f>SUM(H352)</f>
        <v>0</v>
      </c>
      <c r="I353" s="481">
        <f t="shared" ref="I353:S353" si="75">SUM(I352)</f>
        <v>0</v>
      </c>
      <c r="J353" s="481">
        <f t="shared" si="75"/>
        <v>0</v>
      </c>
      <c r="K353" s="385">
        <f t="shared" si="75"/>
        <v>0</v>
      </c>
      <c r="L353" s="481">
        <f t="shared" si="75"/>
        <v>0</v>
      </c>
      <c r="M353" s="481">
        <f t="shared" si="75"/>
        <v>0</v>
      </c>
      <c r="N353" s="385">
        <f t="shared" si="75"/>
        <v>0</v>
      </c>
      <c r="O353" s="481">
        <f t="shared" si="75"/>
        <v>0</v>
      </c>
      <c r="P353" s="481">
        <f t="shared" si="75"/>
        <v>0</v>
      </c>
      <c r="Q353" s="385">
        <f t="shared" si="75"/>
        <v>0</v>
      </c>
      <c r="R353" s="481">
        <f t="shared" si="75"/>
        <v>0</v>
      </c>
      <c r="S353" s="481">
        <f t="shared" si="75"/>
        <v>0</v>
      </c>
      <c r="T353" s="378"/>
      <c r="U353" s="386"/>
      <c r="V353" s="1019"/>
      <c r="W353" s="387"/>
      <c r="X353" s="388"/>
      <c r="Y353" s="389"/>
    </row>
    <row r="354" spans="1:32" s="353" customFormat="1" ht="41.25" customHeight="1">
      <c r="A354" s="355"/>
      <c r="B354" s="416"/>
      <c r="C354" s="410" t="s">
        <v>398</v>
      </c>
      <c r="D354" s="417"/>
      <c r="E354" s="418"/>
      <c r="F354" s="419"/>
      <c r="G354" s="420"/>
      <c r="H354" s="421"/>
      <c r="I354" s="422"/>
      <c r="J354" s="423">
        <f>I352+J352/60</f>
        <v>0</v>
      </c>
      <c r="K354" s="424"/>
      <c r="L354" s="426"/>
      <c r="M354" s="423">
        <f>L352+M352/60</f>
        <v>0</v>
      </c>
      <c r="N354" s="425"/>
      <c r="O354" s="426"/>
      <c r="P354" s="423">
        <f>O352+P352/60</f>
        <v>0</v>
      </c>
      <c r="Q354" s="425"/>
      <c r="R354" s="426"/>
      <c r="S354" s="423">
        <f>R352+S352/60</f>
        <v>0</v>
      </c>
      <c r="T354" s="355"/>
      <c r="U354" s="427"/>
      <c r="V354" s="1020"/>
      <c r="W354" s="428"/>
      <c r="X354" s="429">
        <v>228.47399999999999</v>
      </c>
      <c r="Y354" s="430">
        <v>2</v>
      </c>
      <c r="Z354" s="423">
        <f>J354</f>
        <v>0</v>
      </c>
      <c r="AA354" s="423">
        <f>X354*Y354*Z354</f>
        <v>0</v>
      </c>
      <c r="AB354" s="423">
        <f>($AB$4-M354-P354)</f>
        <v>744</v>
      </c>
      <c r="AC354" s="430">
        <f>X354*Y354</f>
        <v>456.94799999999998</v>
      </c>
      <c r="AD354" s="430">
        <f>AB354*AC354</f>
        <v>339969.31199999998</v>
      </c>
      <c r="AE354" s="423">
        <f>AA354/(AD354)</f>
        <v>0</v>
      </c>
      <c r="AF354" s="431">
        <f>1-(1*AE354)</f>
        <v>1</v>
      </c>
    </row>
    <row r="355" spans="1:32" s="539" customFormat="1" ht="41.25" customHeight="1">
      <c r="A355" s="526"/>
      <c r="B355" s="527"/>
      <c r="C355" s="528"/>
      <c r="D355" s="529"/>
      <c r="E355" s="530"/>
      <c r="F355" s="531"/>
      <c r="G355" s="532"/>
      <c r="H355" s="533"/>
      <c r="I355" s="534"/>
      <c r="J355" s="534"/>
      <c r="K355" s="533"/>
      <c r="L355" s="534"/>
      <c r="M355" s="534"/>
      <c r="N355" s="533"/>
      <c r="O355" s="534"/>
      <c r="P355" s="534"/>
      <c r="Q355" s="533"/>
      <c r="R355" s="534"/>
      <c r="S355" s="534"/>
      <c r="T355" s="526"/>
      <c r="U355" s="535"/>
      <c r="V355" s="1025"/>
      <c r="W355" s="536"/>
      <c r="X355" s="537"/>
      <c r="Y355" s="538"/>
    </row>
    <row r="356" spans="1:32" s="607" customFormat="1" ht="30">
      <c r="A356" s="477">
        <v>78</v>
      </c>
      <c r="B356" s="569">
        <v>910001</v>
      </c>
      <c r="C356" s="830" t="s">
        <v>416</v>
      </c>
      <c r="D356" s="831">
        <v>41548</v>
      </c>
      <c r="E356" s="844" t="s">
        <v>974</v>
      </c>
      <c r="F356" s="831">
        <v>41577</v>
      </c>
      <c r="G356" s="832" t="s">
        <v>975</v>
      </c>
      <c r="H356" s="833" t="str">
        <f>IF((RIGHT(T356,1)="T"),(F356+G356)-(D356+E356),"-")</f>
        <v>-</v>
      </c>
      <c r="I356" s="833"/>
      <c r="J356" s="833"/>
      <c r="K356" s="833" t="str">
        <f>IF((RIGHT(T356,1)="U"),(F356+G356)-(D356+E356),"-")</f>
        <v>-</v>
      </c>
      <c r="L356" s="833"/>
      <c r="M356" s="833"/>
      <c r="N356" s="833" t="str">
        <f>IF((RIGHT(T356,1)="C"),(F356+G356)-(D356+E356),"-")</f>
        <v>-</v>
      </c>
      <c r="O356" s="833"/>
      <c r="P356" s="833"/>
      <c r="Q356" s="833">
        <v>29.271527777777777</v>
      </c>
      <c r="R356" s="441">
        <v>702</v>
      </c>
      <c r="S356" s="441">
        <f>MINUTE(Q356)</f>
        <v>31</v>
      </c>
      <c r="T356" s="834" t="s">
        <v>324</v>
      </c>
      <c r="U356" s="835" t="s">
        <v>327</v>
      </c>
      <c r="V356" s="1022" t="s">
        <v>976</v>
      </c>
      <c r="W356" s="552" t="s">
        <v>977</v>
      </c>
      <c r="X356" s="603"/>
      <c r="Y356" s="604"/>
    </row>
    <row r="357" spans="1:32" ht="41.25" customHeight="1">
      <c r="A357" s="378"/>
      <c r="B357" s="379"/>
      <c r="C357" s="380" t="s">
        <v>325</v>
      </c>
      <c r="D357" s="381"/>
      <c r="E357" s="382"/>
      <c r="F357" s="383"/>
      <c r="G357" s="384"/>
      <c r="H357" s="385">
        <f t="shared" ref="H357:S357" si="76">SUM(H356:H356)</f>
        <v>0</v>
      </c>
      <c r="I357" s="481">
        <f t="shared" si="76"/>
        <v>0</v>
      </c>
      <c r="J357" s="481">
        <f t="shared" si="76"/>
        <v>0</v>
      </c>
      <c r="K357" s="385">
        <f t="shared" si="76"/>
        <v>0</v>
      </c>
      <c r="L357" s="481">
        <f t="shared" si="76"/>
        <v>0</v>
      </c>
      <c r="M357" s="481">
        <f t="shared" si="76"/>
        <v>0</v>
      </c>
      <c r="N357" s="385">
        <f t="shared" si="76"/>
        <v>0</v>
      </c>
      <c r="O357" s="481">
        <f t="shared" si="76"/>
        <v>0</v>
      </c>
      <c r="P357" s="481">
        <f t="shared" si="76"/>
        <v>0</v>
      </c>
      <c r="Q357" s="385">
        <f t="shared" si="76"/>
        <v>29.271527777777777</v>
      </c>
      <c r="R357" s="481">
        <f t="shared" si="76"/>
        <v>702</v>
      </c>
      <c r="S357" s="481">
        <f t="shared" si="76"/>
        <v>31</v>
      </c>
      <c r="T357" s="378"/>
      <c r="U357" s="386"/>
      <c r="V357" s="1019"/>
      <c r="W357" s="387"/>
      <c r="X357" s="388"/>
      <c r="Y357" s="389"/>
    </row>
    <row r="358" spans="1:32" s="353" customFormat="1" ht="41.25" customHeight="1">
      <c r="A358" s="355"/>
      <c r="B358" s="416"/>
      <c r="C358" s="410" t="s">
        <v>398</v>
      </c>
      <c r="D358" s="417"/>
      <c r="E358" s="418"/>
      <c r="F358" s="419"/>
      <c r="G358" s="420"/>
      <c r="H358" s="421"/>
      <c r="I358" s="422"/>
      <c r="J358" s="423">
        <f>I357+J357/60</f>
        <v>0</v>
      </c>
      <c r="K358" s="424"/>
      <c r="L358" s="426"/>
      <c r="M358" s="423">
        <f>L357+M357/60</f>
        <v>0</v>
      </c>
      <c r="N358" s="425"/>
      <c r="O358" s="426"/>
      <c r="P358" s="423">
        <f>O357+P357/60</f>
        <v>0</v>
      </c>
      <c r="Q358" s="425"/>
      <c r="R358" s="426"/>
      <c r="S358" s="423">
        <f>R357+S357/60</f>
        <v>702.51666666666665</v>
      </c>
      <c r="T358" s="355"/>
      <c r="U358" s="427"/>
      <c r="V358" s="1020"/>
      <c r="W358" s="428"/>
      <c r="X358" s="429">
        <v>228.47399999999999</v>
      </c>
      <c r="Y358" s="430">
        <v>2</v>
      </c>
      <c r="Z358" s="423">
        <f>J358</f>
        <v>0</v>
      </c>
      <c r="AA358" s="423">
        <f>X358*Y358*Z358</f>
        <v>0</v>
      </c>
      <c r="AB358" s="423">
        <f>($AB$4-M358-P358)</f>
        <v>744</v>
      </c>
      <c r="AC358" s="430">
        <f>X358*Y358</f>
        <v>456.94799999999998</v>
      </c>
      <c r="AD358" s="430">
        <f>AB358*AC358</f>
        <v>339969.31199999998</v>
      </c>
      <c r="AE358" s="423">
        <f>AA358/(AD358)</f>
        <v>0</v>
      </c>
      <c r="AF358" s="431">
        <f>1-(1*AE358)</f>
        <v>1</v>
      </c>
    </row>
    <row r="359" spans="1:32" s="525" customFormat="1" ht="33" customHeight="1">
      <c r="A359" s="563"/>
      <c r="B359" s="563"/>
      <c r="C359" s="509"/>
      <c r="D359" s="563"/>
      <c r="E359" s="563"/>
      <c r="F359" s="563"/>
      <c r="G359" s="563"/>
      <c r="H359" s="563"/>
      <c r="I359" s="565"/>
      <c r="J359" s="565"/>
      <c r="K359" s="563"/>
      <c r="L359" s="565"/>
      <c r="M359" s="565"/>
      <c r="N359" s="563"/>
      <c r="O359" s="565"/>
      <c r="P359" s="565"/>
      <c r="Q359" s="563"/>
      <c r="R359" s="566"/>
      <c r="S359" s="566"/>
      <c r="T359" s="563"/>
      <c r="U359" s="567"/>
      <c r="V359" s="1029"/>
      <c r="W359" s="564"/>
    </row>
    <row r="360" spans="1:32" s="610" customFormat="1" ht="60">
      <c r="A360" s="477">
        <v>79</v>
      </c>
      <c r="B360" s="552">
        <v>910106</v>
      </c>
      <c r="C360" s="830" t="s">
        <v>978</v>
      </c>
      <c r="D360" s="831">
        <v>41575</v>
      </c>
      <c r="E360" s="832" t="s">
        <v>979</v>
      </c>
      <c r="F360" s="831">
        <v>41575</v>
      </c>
      <c r="G360" s="832" t="s">
        <v>980</v>
      </c>
      <c r="H360" s="833">
        <f>IF((RIGHT(T360,1)="T"),(F360+G360)-(D360+E360),"-")</f>
        <v>9.9999999998544808E-2</v>
      </c>
      <c r="I360" s="441">
        <f>HOUR(H360)</f>
        <v>2</v>
      </c>
      <c r="J360" s="441">
        <f>MINUTE(H360)</f>
        <v>24</v>
      </c>
      <c r="K360" s="833" t="str">
        <f>IF((RIGHT(T360,1)="U"),(F360+G360)-(D360+E360),"-")</f>
        <v>-</v>
      </c>
      <c r="L360" s="833"/>
      <c r="M360" s="833"/>
      <c r="N360" s="833" t="str">
        <f>IF((RIGHT(T360,1)="C"),(F360+G360)-(D360+E360),"-")</f>
        <v>-</v>
      </c>
      <c r="O360" s="833"/>
      <c r="P360" s="833"/>
      <c r="Q360" s="833" t="str">
        <f>IF((RIGHT(T360,1)="D"),(F360+G360)-(D360+E360),"-")</f>
        <v>-</v>
      </c>
      <c r="R360" s="833"/>
      <c r="S360" s="833"/>
      <c r="T360" s="834" t="s">
        <v>496</v>
      </c>
      <c r="U360" s="835" t="s">
        <v>981</v>
      </c>
      <c r="V360" s="1022" t="s">
        <v>982</v>
      </c>
      <c r="W360" s="552" t="s">
        <v>983</v>
      </c>
      <c r="X360" s="609"/>
      <c r="Y360" s="609"/>
    </row>
    <row r="361" spans="1:32" ht="41.25" customHeight="1">
      <c r="A361" s="378"/>
      <c r="B361" s="379"/>
      <c r="C361" s="380" t="s">
        <v>325</v>
      </c>
      <c r="D361" s="381"/>
      <c r="E361" s="382"/>
      <c r="F361" s="383"/>
      <c r="G361" s="384"/>
      <c r="H361" s="385">
        <f>SUM(H360)</f>
        <v>9.9999999998544808E-2</v>
      </c>
      <c r="I361" s="481">
        <f t="shared" ref="I361:S361" si="77">SUM(I360)</f>
        <v>2</v>
      </c>
      <c r="J361" s="481">
        <f t="shared" si="77"/>
        <v>24</v>
      </c>
      <c r="K361" s="385">
        <f t="shared" si="77"/>
        <v>0</v>
      </c>
      <c r="L361" s="481">
        <f t="shared" si="77"/>
        <v>0</v>
      </c>
      <c r="M361" s="481">
        <f t="shared" si="77"/>
        <v>0</v>
      </c>
      <c r="N361" s="385">
        <f t="shared" si="77"/>
        <v>0</v>
      </c>
      <c r="O361" s="481">
        <f t="shared" si="77"/>
        <v>0</v>
      </c>
      <c r="P361" s="481">
        <f t="shared" si="77"/>
        <v>0</v>
      </c>
      <c r="Q361" s="385">
        <f t="shared" si="77"/>
        <v>0</v>
      </c>
      <c r="R361" s="481">
        <f t="shared" si="77"/>
        <v>0</v>
      </c>
      <c r="S361" s="481">
        <f t="shared" si="77"/>
        <v>0</v>
      </c>
      <c r="T361" s="378"/>
      <c r="U361" s="386"/>
      <c r="V361" s="1019"/>
      <c r="W361" s="387"/>
      <c r="X361" s="388"/>
      <c r="Y361" s="389"/>
    </row>
    <row r="362" spans="1:32" s="353" customFormat="1" ht="41.25" customHeight="1">
      <c r="A362" s="355"/>
      <c r="B362" s="416"/>
      <c r="C362" s="410" t="s">
        <v>398</v>
      </c>
      <c r="D362" s="417"/>
      <c r="E362" s="418"/>
      <c r="F362" s="419"/>
      <c r="G362" s="420"/>
      <c r="H362" s="421"/>
      <c r="I362" s="422"/>
      <c r="J362" s="423">
        <f>I360+J360/60</f>
        <v>2.4</v>
      </c>
      <c r="K362" s="424"/>
      <c r="L362" s="426"/>
      <c r="M362" s="423">
        <f>L360+M360/60</f>
        <v>0</v>
      </c>
      <c r="N362" s="425"/>
      <c r="O362" s="426"/>
      <c r="P362" s="423">
        <f>O360+P360/60</f>
        <v>0</v>
      </c>
      <c r="Q362" s="425"/>
      <c r="R362" s="426"/>
      <c r="S362" s="423">
        <f>R360+S360/60</f>
        <v>0</v>
      </c>
      <c r="T362" s="355"/>
      <c r="U362" s="427"/>
      <c r="V362" s="1020"/>
      <c r="W362" s="428"/>
      <c r="X362" s="429">
        <v>46.67</v>
      </c>
      <c r="Y362" s="430">
        <v>2</v>
      </c>
      <c r="Z362" s="423">
        <f>J362</f>
        <v>2.4</v>
      </c>
      <c r="AA362" s="423">
        <f>X362*Y362*Z362</f>
        <v>224.01599999999999</v>
      </c>
      <c r="AB362" s="423">
        <f>($AB$4-M362-P362)</f>
        <v>744</v>
      </c>
      <c r="AC362" s="430">
        <f>X362*Y362</f>
        <v>93.34</v>
      </c>
      <c r="AD362" s="430">
        <f>AB362*AC362</f>
        <v>69444.960000000006</v>
      </c>
      <c r="AE362" s="423">
        <f>AA362/(AD362)</f>
        <v>3.2258064516129028E-3</v>
      </c>
      <c r="AF362" s="431">
        <f>1-(1*AE362)</f>
        <v>0.99677419354838714</v>
      </c>
    </row>
    <row r="363" spans="1:32" s="525" customFormat="1" ht="38.25" customHeight="1">
      <c r="A363" s="563"/>
      <c r="B363" s="563"/>
      <c r="C363" s="574"/>
      <c r="D363" s="563"/>
      <c r="E363" s="563"/>
      <c r="F363" s="563"/>
      <c r="G363" s="563"/>
      <c r="H363" s="563"/>
      <c r="I363" s="565"/>
      <c r="J363" s="565"/>
      <c r="K363" s="563"/>
      <c r="L363" s="565"/>
      <c r="M363" s="565"/>
      <c r="N363" s="563"/>
      <c r="O363" s="565"/>
      <c r="P363" s="565"/>
      <c r="Q363" s="563"/>
      <c r="R363" s="566"/>
      <c r="S363" s="566"/>
      <c r="T363" s="563"/>
      <c r="U363" s="567"/>
      <c r="V363" s="1029"/>
      <c r="W363" s="564"/>
    </row>
    <row r="364" spans="1:32" s="610" customFormat="1" ht="30">
      <c r="A364" s="477">
        <v>80</v>
      </c>
      <c r="B364" s="619"/>
      <c r="C364" s="614" t="s">
        <v>417</v>
      </c>
      <c r="D364" s="612"/>
      <c r="E364" s="615"/>
      <c r="F364" s="612"/>
      <c r="G364" s="615"/>
      <c r="H364" s="616"/>
      <c r="I364" s="441"/>
      <c r="J364" s="441"/>
      <c r="K364" s="616"/>
      <c r="L364" s="616"/>
      <c r="M364" s="616"/>
      <c r="N364" s="616"/>
      <c r="O364" s="616"/>
      <c r="P364" s="616"/>
      <c r="Q364" s="616"/>
      <c r="R364" s="616"/>
      <c r="S364" s="616"/>
      <c r="T364" s="617"/>
      <c r="U364" s="618"/>
      <c r="V364" s="1024"/>
      <c r="W364" s="619"/>
      <c r="X364" s="609"/>
      <c r="Y364" s="609"/>
    </row>
    <row r="365" spans="1:32" ht="41.25" customHeight="1">
      <c r="A365" s="378"/>
      <c r="B365" s="379"/>
      <c r="C365" s="380" t="s">
        <v>325</v>
      </c>
      <c r="D365" s="381"/>
      <c r="E365" s="382"/>
      <c r="F365" s="383"/>
      <c r="G365" s="384"/>
      <c r="H365" s="385">
        <f>SUM(H364)</f>
        <v>0</v>
      </c>
      <c r="I365" s="481">
        <f t="shared" ref="I365:S365" si="78">SUM(I364)</f>
        <v>0</v>
      </c>
      <c r="J365" s="481">
        <f t="shared" si="78"/>
        <v>0</v>
      </c>
      <c r="K365" s="385">
        <f t="shared" si="78"/>
        <v>0</v>
      </c>
      <c r="L365" s="481">
        <f t="shared" si="78"/>
        <v>0</v>
      </c>
      <c r="M365" s="481">
        <f t="shared" si="78"/>
        <v>0</v>
      </c>
      <c r="N365" s="385">
        <f t="shared" si="78"/>
        <v>0</v>
      </c>
      <c r="O365" s="481">
        <f t="shared" si="78"/>
        <v>0</v>
      </c>
      <c r="P365" s="481">
        <f t="shared" si="78"/>
        <v>0</v>
      </c>
      <c r="Q365" s="385">
        <f t="shared" si="78"/>
        <v>0</v>
      </c>
      <c r="R365" s="481">
        <f t="shared" si="78"/>
        <v>0</v>
      </c>
      <c r="S365" s="481">
        <f t="shared" si="78"/>
        <v>0</v>
      </c>
      <c r="T365" s="378"/>
      <c r="U365" s="386"/>
      <c r="V365" s="1019"/>
      <c r="W365" s="387"/>
      <c r="X365" s="388"/>
      <c r="Y365" s="389"/>
    </row>
    <row r="366" spans="1:32" s="353" customFormat="1" ht="41.25" customHeight="1">
      <c r="A366" s="355"/>
      <c r="B366" s="416"/>
      <c r="C366" s="410" t="s">
        <v>398</v>
      </c>
      <c r="D366" s="417"/>
      <c r="E366" s="418"/>
      <c r="F366" s="419"/>
      <c r="G366" s="420"/>
      <c r="H366" s="421"/>
      <c r="I366" s="422"/>
      <c r="J366" s="423">
        <f>I364+J364/60</f>
        <v>0</v>
      </c>
      <c r="K366" s="424"/>
      <c r="L366" s="426"/>
      <c r="M366" s="423">
        <f>L364+M364/60</f>
        <v>0</v>
      </c>
      <c r="N366" s="425"/>
      <c r="O366" s="426"/>
      <c r="P366" s="423">
        <f>O364+P364/60</f>
        <v>0</v>
      </c>
      <c r="Q366" s="425"/>
      <c r="R366" s="426"/>
      <c r="S366" s="423">
        <f>R364+S364/60</f>
        <v>0</v>
      </c>
      <c r="T366" s="355"/>
      <c r="U366" s="427"/>
      <c r="V366" s="1020"/>
      <c r="W366" s="428"/>
      <c r="X366" s="429">
        <v>46.67</v>
      </c>
      <c r="Y366" s="430">
        <v>2</v>
      </c>
      <c r="Z366" s="423">
        <f>J366</f>
        <v>0</v>
      </c>
      <c r="AA366" s="423">
        <f>X366*Y366*Z366</f>
        <v>0</v>
      </c>
      <c r="AB366" s="423">
        <f>($AB$4-M366-P366)</f>
        <v>744</v>
      </c>
      <c r="AC366" s="430">
        <f>X366*Y366</f>
        <v>93.34</v>
      </c>
      <c r="AD366" s="430">
        <f>AB366*AC366</f>
        <v>69444.960000000006</v>
      </c>
      <c r="AE366" s="423">
        <f>AA366/(AD366)</f>
        <v>0</v>
      </c>
      <c r="AF366" s="431">
        <f>1-(1*AE366)</f>
        <v>1</v>
      </c>
    </row>
    <row r="367" spans="1:32" s="525" customFormat="1" ht="44.25" customHeight="1">
      <c r="A367" s="563"/>
      <c r="B367" s="563"/>
      <c r="C367" s="509"/>
      <c r="D367" s="563"/>
      <c r="E367" s="563"/>
      <c r="F367" s="563"/>
      <c r="G367" s="563"/>
      <c r="H367" s="563"/>
      <c r="I367" s="565"/>
      <c r="J367" s="565"/>
      <c r="K367" s="563"/>
      <c r="L367" s="565"/>
      <c r="M367" s="565"/>
      <c r="N367" s="563"/>
      <c r="O367" s="565"/>
      <c r="P367" s="565"/>
      <c r="Q367" s="563"/>
      <c r="R367" s="566"/>
      <c r="S367" s="566"/>
      <c r="T367" s="563"/>
      <c r="U367" s="567"/>
      <c r="V367" s="1029"/>
      <c r="W367" s="564"/>
    </row>
    <row r="368" spans="1:32" s="610" customFormat="1" ht="30">
      <c r="A368" s="477">
        <v>81</v>
      </c>
      <c r="B368" s="619"/>
      <c r="C368" s="614" t="s">
        <v>418</v>
      </c>
      <c r="D368" s="612"/>
      <c r="E368" s="615"/>
      <c r="F368" s="612"/>
      <c r="G368" s="615"/>
      <c r="H368" s="616"/>
      <c r="I368" s="616"/>
      <c r="J368" s="616"/>
      <c r="K368" s="616"/>
      <c r="L368" s="616"/>
      <c r="M368" s="616"/>
      <c r="N368" s="616"/>
      <c r="O368" s="616"/>
      <c r="P368" s="616"/>
      <c r="Q368" s="616"/>
      <c r="R368" s="441"/>
      <c r="S368" s="441"/>
      <c r="T368" s="617"/>
      <c r="U368" s="618"/>
      <c r="V368" s="1024"/>
      <c r="W368" s="619"/>
      <c r="X368" s="609"/>
      <c r="Y368" s="609"/>
    </row>
    <row r="369" spans="1:32" ht="41.25" customHeight="1">
      <c r="A369" s="378"/>
      <c r="B369" s="379"/>
      <c r="C369" s="380" t="s">
        <v>325</v>
      </c>
      <c r="D369" s="381"/>
      <c r="E369" s="382"/>
      <c r="F369" s="383"/>
      <c r="G369" s="384"/>
      <c r="H369" s="385">
        <f>SUM(H368)</f>
        <v>0</v>
      </c>
      <c r="I369" s="481">
        <f t="shared" ref="I369:S369" si="79">SUM(I368)</f>
        <v>0</v>
      </c>
      <c r="J369" s="481">
        <f t="shared" si="79"/>
        <v>0</v>
      </c>
      <c r="K369" s="385">
        <f t="shared" si="79"/>
        <v>0</v>
      </c>
      <c r="L369" s="481">
        <f t="shared" si="79"/>
        <v>0</v>
      </c>
      <c r="M369" s="481">
        <f t="shared" si="79"/>
        <v>0</v>
      </c>
      <c r="N369" s="385">
        <f t="shared" si="79"/>
        <v>0</v>
      </c>
      <c r="O369" s="481">
        <f t="shared" si="79"/>
        <v>0</v>
      </c>
      <c r="P369" s="481">
        <f t="shared" si="79"/>
        <v>0</v>
      </c>
      <c r="Q369" s="385">
        <f t="shared" si="79"/>
        <v>0</v>
      </c>
      <c r="R369" s="481">
        <f t="shared" si="79"/>
        <v>0</v>
      </c>
      <c r="S369" s="481">
        <f t="shared" si="79"/>
        <v>0</v>
      </c>
      <c r="T369" s="378"/>
      <c r="U369" s="386"/>
      <c r="V369" s="1019"/>
      <c r="W369" s="387"/>
      <c r="X369" s="388"/>
      <c r="Y369" s="389"/>
    </row>
    <row r="370" spans="1:32" s="353" customFormat="1" ht="41.25" customHeight="1">
      <c r="A370" s="355"/>
      <c r="B370" s="416"/>
      <c r="C370" s="410" t="s">
        <v>398</v>
      </c>
      <c r="D370" s="417"/>
      <c r="E370" s="418"/>
      <c r="F370" s="419"/>
      <c r="G370" s="420"/>
      <c r="H370" s="421"/>
      <c r="I370" s="422"/>
      <c r="J370" s="423">
        <f>I368+J368/60</f>
        <v>0</v>
      </c>
      <c r="K370" s="424"/>
      <c r="L370" s="426"/>
      <c r="M370" s="423">
        <f>L368+M368/60</f>
        <v>0</v>
      </c>
      <c r="N370" s="425"/>
      <c r="O370" s="426"/>
      <c r="P370" s="423">
        <f>O368+P368/60</f>
        <v>0</v>
      </c>
      <c r="Q370" s="425"/>
      <c r="R370" s="426"/>
      <c r="S370" s="423">
        <f>R368+S368/60</f>
        <v>0</v>
      </c>
      <c r="T370" s="355"/>
      <c r="U370" s="427"/>
      <c r="V370" s="1020"/>
      <c r="W370" s="428"/>
      <c r="X370" s="429">
        <v>99.468000000000004</v>
      </c>
      <c r="Y370" s="430">
        <v>3</v>
      </c>
      <c r="Z370" s="423">
        <f>J370</f>
        <v>0</v>
      </c>
      <c r="AA370" s="423">
        <f>X370*Y370*Z370</f>
        <v>0</v>
      </c>
      <c r="AB370" s="423">
        <f>($AB$4-M370-P370)</f>
        <v>744</v>
      </c>
      <c r="AC370" s="430">
        <f>X370*Y370</f>
        <v>298.404</v>
      </c>
      <c r="AD370" s="430">
        <f>AB370*AC370</f>
        <v>222012.576</v>
      </c>
      <c r="AE370" s="423">
        <f>AA370/(AD370)</f>
        <v>0</v>
      </c>
      <c r="AF370" s="431">
        <f>1-(1*AE370)</f>
        <v>1</v>
      </c>
    </row>
    <row r="371" spans="1:32" s="525" customFormat="1" ht="51.75" customHeight="1">
      <c r="A371" s="563"/>
      <c r="B371" s="563"/>
      <c r="C371" s="509"/>
      <c r="D371" s="563"/>
      <c r="E371" s="563"/>
      <c r="F371" s="563"/>
      <c r="G371" s="563"/>
      <c r="H371" s="563"/>
      <c r="I371" s="565"/>
      <c r="J371" s="565"/>
      <c r="K371" s="563"/>
      <c r="L371" s="565"/>
      <c r="M371" s="565"/>
      <c r="N371" s="563"/>
      <c r="O371" s="565"/>
      <c r="P371" s="565"/>
      <c r="Q371" s="563"/>
      <c r="R371" s="566"/>
      <c r="S371" s="566"/>
      <c r="T371" s="563"/>
      <c r="U371" s="567"/>
      <c r="V371" s="1029"/>
      <c r="W371" s="564"/>
    </row>
    <row r="372" spans="1:32" s="610" customFormat="1" ht="30">
      <c r="A372" s="477">
        <v>82</v>
      </c>
      <c r="B372" s="619"/>
      <c r="C372" s="614" t="s">
        <v>419</v>
      </c>
      <c r="D372" s="612"/>
      <c r="E372" s="615"/>
      <c r="F372" s="612"/>
      <c r="G372" s="615"/>
      <c r="H372" s="616"/>
      <c r="I372" s="616"/>
      <c r="J372" s="616"/>
      <c r="K372" s="616"/>
      <c r="L372" s="616"/>
      <c r="M372" s="616"/>
      <c r="N372" s="616"/>
      <c r="O372" s="616"/>
      <c r="P372" s="616"/>
      <c r="Q372" s="616"/>
      <c r="R372" s="441"/>
      <c r="S372" s="441"/>
      <c r="T372" s="617"/>
      <c r="U372" s="618"/>
      <c r="V372" s="1024"/>
      <c r="W372" s="619"/>
      <c r="X372" s="609"/>
      <c r="Y372" s="609"/>
    </row>
    <row r="373" spans="1:32" ht="41.25" customHeight="1">
      <c r="A373" s="378"/>
      <c r="B373" s="379"/>
      <c r="C373" s="380" t="s">
        <v>325</v>
      </c>
      <c r="D373" s="381"/>
      <c r="E373" s="382"/>
      <c r="F373" s="383"/>
      <c r="G373" s="384"/>
      <c r="H373" s="385">
        <f>SUM(H372)</f>
        <v>0</v>
      </c>
      <c r="I373" s="481">
        <f t="shared" ref="I373:S373" si="80">SUM(I372)</f>
        <v>0</v>
      </c>
      <c r="J373" s="481">
        <f t="shared" si="80"/>
        <v>0</v>
      </c>
      <c r="K373" s="385">
        <f t="shared" si="80"/>
        <v>0</v>
      </c>
      <c r="L373" s="481">
        <f t="shared" si="80"/>
        <v>0</v>
      </c>
      <c r="M373" s="481">
        <f t="shared" si="80"/>
        <v>0</v>
      </c>
      <c r="N373" s="385">
        <f t="shared" si="80"/>
        <v>0</v>
      </c>
      <c r="O373" s="481">
        <f t="shared" si="80"/>
        <v>0</v>
      </c>
      <c r="P373" s="481">
        <f t="shared" si="80"/>
        <v>0</v>
      </c>
      <c r="Q373" s="385">
        <f t="shared" si="80"/>
        <v>0</v>
      </c>
      <c r="R373" s="481">
        <f t="shared" si="80"/>
        <v>0</v>
      </c>
      <c r="S373" s="481">
        <f t="shared" si="80"/>
        <v>0</v>
      </c>
      <c r="T373" s="378"/>
      <c r="U373" s="386"/>
      <c r="V373" s="1019"/>
      <c r="W373" s="387"/>
      <c r="X373" s="388"/>
      <c r="Y373" s="389"/>
    </row>
    <row r="374" spans="1:32" s="353" customFormat="1" ht="41.25" customHeight="1">
      <c r="A374" s="355"/>
      <c r="B374" s="416"/>
      <c r="C374" s="410" t="s">
        <v>398</v>
      </c>
      <c r="D374" s="417"/>
      <c r="E374" s="418"/>
      <c r="F374" s="419"/>
      <c r="G374" s="420"/>
      <c r="H374" s="421"/>
      <c r="I374" s="422"/>
      <c r="J374" s="423">
        <f>I373+J373/60</f>
        <v>0</v>
      </c>
      <c r="K374" s="424"/>
      <c r="L374" s="426"/>
      <c r="M374" s="423">
        <f>L373+M373/60</f>
        <v>0</v>
      </c>
      <c r="N374" s="425"/>
      <c r="O374" s="426"/>
      <c r="P374" s="423">
        <f>O373+P373/60</f>
        <v>0</v>
      </c>
      <c r="Q374" s="425"/>
      <c r="R374" s="426"/>
      <c r="S374" s="423">
        <f>R373+S373/60</f>
        <v>0</v>
      </c>
      <c r="T374" s="355"/>
      <c r="U374" s="427"/>
      <c r="V374" s="1020"/>
      <c r="W374" s="428"/>
      <c r="X374" s="429">
        <v>99.468000000000004</v>
      </c>
      <c r="Y374" s="430">
        <v>3</v>
      </c>
      <c r="Z374" s="423">
        <f>J374</f>
        <v>0</v>
      </c>
      <c r="AA374" s="423">
        <f>X374*Y374*Z374</f>
        <v>0</v>
      </c>
      <c r="AB374" s="423">
        <f>($AB$4-M374-P374)</f>
        <v>744</v>
      </c>
      <c r="AC374" s="430">
        <f>X374*Y374</f>
        <v>298.404</v>
      </c>
      <c r="AD374" s="430">
        <f>AB374*AC374</f>
        <v>222012.576</v>
      </c>
      <c r="AE374" s="423">
        <f>AA374/(AD374)</f>
        <v>0</v>
      </c>
      <c r="AF374" s="431">
        <f>1-(1*AE374)</f>
        <v>1</v>
      </c>
    </row>
    <row r="375" spans="1:32" s="525" customFormat="1" ht="42" customHeight="1">
      <c r="A375" s="563"/>
      <c r="B375" s="563"/>
      <c r="C375" s="509"/>
      <c r="D375" s="563"/>
      <c r="E375" s="563"/>
      <c r="F375" s="563"/>
      <c r="G375" s="563"/>
      <c r="H375" s="563"/>
      <c r="I375" s="565"/>
      <c r="J375" s="565"/>
      <c r="K375" s="563"/>
      <c r="L375" s="565"/>
      <c r="M375" s="565"/>
      <c r="N375" s="563"/>
      <c r="O375" s="565"/>
      <c r="P375" s="565"/>
      <c r="Q375" s="563"/>
      <c r="R375" s="566"/>
      <c r="S375" s="566"/>
      <c r="T375" s="563"/>
      <c r="U375" s="567"/>
      <c r="V375" s="1029"/>
      <c r="W375" s="564"/>
    </row>
    <row r="376" spans="1:32" s="610" customFormat="1" ht="30">
      <c r="A376" s="477">
        <v>83</v>
      </c>
      <c r="B376" s="619"/>
      <c r="C376" s="614" t="s">
        <v>368</v>
      </c>
      <c r="D376" s="612"/>
      <c r="E376" s="615"/>
      <c r="F376" s="612"/>
      <c r="G376" s="615"/>
      <c r="H376" s="616"/>
      <c r="I376" s="616"/>
      <c r="J376" s="616"/>
      <c r="K376" s="616"/>
      <c r="L376" s="441"/>
      <c r="M376" s="441"/>
      <c r="N376" s="616"/>
      <c r="O376" s="616"/>
      <c r="P376" s="616"/>
      <c r="Q376" s="616"/>
      <c r="R376" s="616"/>
      <c r="S376" s="616"/>
      <c r="T376" s="617"/>
      <c r="U376" s="618"/>
      <c r="V376" s="1024"/>
      <c r="W376" s="619"/>
      <c r="X376" s="609"/>
      <c r="Y376" s="609"/>
    </row>
    <row r="377" spans="1:32" ht="41.25" customHeight="1">
      <c r="A377" s="378"/>
      <c r="B377" s="379"/>
      <c r="C377" s="380" t="s">
        <v>325</v>
      </c>
      <c r="D377" s="381"/>
      <c r="E377" s="382"/>
      <c r="F377" s="383"/>
      <c r="G377" s="384"/>
      <c r="H377" s="385">
        <f t="shared" ref="H377:S377" si="81">SUM(H376:H376)</f>
        <v>0</v>
      </c>
      <c r="I377" s="481">
        <f t="shared" si="81"/>
        <v>0</v>
      </c>
      <c r="J377" s="481">
        <f t="shared" si="81"/>
        <v>0</v>
      </c>
      <c r="K377" s="385">
        <f t="shared" si="81"/>
        <v>0</v>
      </c>
      <c r="L377" s="481">
        <f t="shared" si="81"/>
        <v>0</v>
      </c>
      <c r="M377" s="481">
        <f t="shared" si="81"/>
        <v>0</v>
      </c>
      <c r="N377" s="385">
        <f t="shared" si="81"/>
        <v>0</v>
      </c>
      <c r="O377" s="481">
        <f t="shared" si="81"/>
        <v>0</v>
      </c>
      <c r="P377" s="481">
        <f t="shared" si="81"/>
        <v>0</v>
      </c>
      <c r="Q377" s="385">
        <f t="shared" si="81"/>
        <v>0</v>
      </c>
      <c r="R377" s="481">
        <f t="shared" si="81"/>
        <v>0</v>
      </c>
      <c r="S377" s="481">
        <f t="shared" si="81"/>
        <v>0</v>
      </c>
      <c r="T377" s="378"/>
      <c r="U377" s="386"/>
      <c r="V377" s="1019"/>
      <c r="W377" s="387"/>
      <c r="X377" s="388"/>
      <c r="Y377" s="389"/>
    </row>
    <row r="378" spans="1:32" s="353" customFormat="1" ht="41.25" customHeight="1">
      <c r="A378" s="355"/>
      <c r="B378" s="416"/>
      <c r="C378" s="410" t="s">
        <v>398</v>
      </c>
      <c r="D378" s="417"/>
      <c r="E378" s="418"/>
      <c r="F378" s="419"/>
      <c r="G378" s="420"/>
      <c r="H378" s="421"/>
      <c r="I378" s="422"/>
      <c r="J378" s="423">
        <f>I377+J377/60</f>
        <v>0</v>
      </c>
      <c r="K378" s="424"/>
      <c r="L378" s="426"/>
      <c r="M378" s="423">
        <f>L377+M377/60</f>
        <v>0</v>
      </c>
      <c r="N378" s="425"/>
      <c r="O378" s="426"/>
      <c r="P378" s="423">
        <f>O377+P377/60</f>
        <v>0</v>
      </c>
      <c r="Q378" s="425"/>
      <c r="R378" s="426"/>
      <c r="S378" s="423">
        <f>R377+S377/60</f>
        <v>0</v>
      </c>
      <c r="T378" s="355"/>
      <c r="U378" s="427"/>
      <c r="V378" s="1020"/>
      <c r="W378" s="428"/>
      <c r="X378" s="429">
        <v>282.85599999999999</v>
      </c>
      <c r="Y378" s="430">
        <v>3</v>
      </c>
      <c r="Z378" s="423">
        <f>J378</f>
        <v>0</v>
      </c>
      <c r="AA378" s="423">
        <f>X378*Y378*Z378</f>
        <v>0</v>
      </c>
      <c r="AB378" s="423">
        <f>($AB$4-M378-P378)</f>
        <v>744</v>
      </c>
      <c r="AC378" s="430">
        <f>X378*Y378</f>
        <v>848.56799999999998</v>
      </c>
      <c r="AD378" s="430">
        <f>AB378*AC378</f>
        <v>631334.59199999995</v>
      </c>
      <c r="AE378" s="423">
        <f>AA378/(AD378)</f>
        <v>0</v>
      </c>
      <c r="AF378" s="431">
        <f>1-(1*AE378)</f>
        <v>1</v>
      </c>
    </row>
    <row r="379" spans="1:32" s="539" customFormat="1" ht="41.25" customHeight="1">
      <c r="A379" s="526"/>
      <c r="B379" s="527"/>
      <c r="C379" s="528"/>
      <c r="D379" s="529"/>
      <c r="E379" s="530"/>
      <c r="F379" s="531"/>
      <c r="G379" s="532"/>
      <c r="H379" s="533"/>
      <c r="I379" s="534"/>
      <c r="J379" s="534"/>
      <c r="K379" s="533"/>
      <c r="L379" s="534"/>
      <c r="M379" s="534"/>
      <c r="N379" s="533"/>
      <c r="O379" s="534"/>
      <c r="P379" s="534"/>
      <c r="Q379" s="533"/>
      <c r="R379" s="534"/>
      <c r="S379" s="534"/>
      <c r="T379" s="526"/>
      <c r="U379" s="535"/>
      <c r="V379" s="1025"/>
      <c r="W379" s="536"/>
      <c r="X379" s="537"/>
      <c r="Y379" s="538"/>
    </row>
    <row r="380" spans="1:32" s="610" customFormat="1" ht="60">
      <c r="A380" s="477">
        <v>84</v>
      </c>
      <c r="B380" s="619"/>
      <c r="C380" s="614" t="s">
        <v>420</v>
      </c>
      <c r="D380" s="612"/>
      <c r="E380" s="615"/>
      <c r="F380" s="612"/>
      <c r="G380" s="615"/>
      <c r="H380" s="616"/>
      <c r="I380" s="616"/>
      <c r="J380" s="616"/>
      <c r="K380" s="616"/>
      <c r="L380" s="441"/>
      <c r="M380" s="441"/>
      <c r="N380" s="616"/>
      <c r="O380" s="616"/>
      <c r="P380" s="616"/>
      <c r="Q380" s="616"/>
      <c r="R380" s="616"/>
      <c r="S380" s="616"/>
      <c r="T380" s="617"/>
      <c r="U380" s="618"/>
      <c r="V380" s="1024"/>
      <c r="W380" s="619"/>
      <c r="X380" s="609"/>
      <c r="Y380" s="609"/>
    </row>
    <row r="381" spans="1:32" ht="41.25" customHeight="1">
      <c r="A381" s="378"/>
      <c r="B381" s="379"/>
      <c r="C381" s="380" t="s">
        <v>325</v>
      </c>
      <c r="D381" s="381"/>
      <c r="E381" s="382"/>
      <c r="F381" s="383"/>
      <c r="G381" s="384"/>
      <c r="H381" s="385">
        <f t="shared" ref="H381:S381" si="82">SUM(H380:H380)</f>
        <v>0</v>
      </c>
      <c r="I381" s="481">
        <f t="shared" si="82"/>
        <v>0</v>
      </c>
      <c r="J381" s="481">
        <f t="shared" si="82"/>
        <v>0</v>
      </c>
      <c r="K381" s="385">
        <f t="shared" si="82"/>
        <v>0</v>
      </c>
      <c r="L381" s="481">
        <f t="shared" si="82"/>
        <v>0</v>
      </c>
      <c r="M381" s="481">
        <f t="shared" si="82"/>
        <v>0</v>
      </c>
      <c r="N381" s="385">
        <f t="shared" si="82"/>
        <v>0</v>
      </c>
      <c r="O381" s="481">
        <f t="shared" si="82"/>
        <v>0</v>
      </c>
      <c r="P381" s="481">
        <f t="shared" si="82"/>
        <v>0</v>
      </c>
      <c r="Q381" s="385">
        <f t="shared" si="82"/>
        <v>0</v>
      </c>
      <c r="R381" s="481">
        <f t="shared" si="82"/>
        <v>0</v>
      </c>
      <c r="S381" s="481">
        <f t="shared" si="82"/>
        <v>0</v>
      </c>
      <c r="T381" s="378"/>
      <c r="U381" s="386"/>
      <c r="V381" s="1019"/>
      <c r="W381" s="387"/>
      <c r="X381" s="388"/>
      <c r="Y381" s="389"/>
    </row>
    <row r="382" spans="1:32" s="353" customFormat="1" ht="41.25" customHeight="1">
      <c r="A382" s="355"/>
      <c r="B382" s="416"/>
      <c r="C382" s="410" t="s">
        <v>398</v>
      </c>
      <c r="D382" s="417"/>
      <c r="E382" s="418"/>
      <c r="F382" s="419"/>
      <c r="G382" s="420"/>
      <c r="H382" s="421"/>
      <c r="I382" s="422"/>
      <c r="J382" s="423">
        <f>I380+J380/60</f>
        <v>0</v>
      </c>
      <c r="K382" s="424"/>
      <c r="L382" s="426"/>
      <c r="M382" s="423">
        <f>L380+M380/60</f>
        <v>0</v>
      </c>
      <c r="N382" s="425"/>
      <c r="O382" s="426"/>
      <c r="P382" s="423">
        <f>O380+P380/60</f>
        <v>0</v>
      </c>
      <c r="Q382" s="425"/>
      <c r="R382" s="426"/>
      <c r="S382" s="423">
        <f>R380+S380/60</f>
        <v>0</v>
      </c>
      <c r="T382" s="355"/>
      <c r="U382" s="427"/>
      <c r="V382" s="1020"/>
      <c r="W382" s="428"/>
      <c r="X382" s="429">
        <v>282.85599999999999</v>
      </c>
      <c r="Y382" s="430">
        <v>3</v>
      </c>
      <c r="Z382" s="423">
        <f>J382</f>
        <v>0</v>
      </c>
      <c r="AA382" s="423">
        <f>X382*Y382*Z382</f>
        <v>0</v>
      </c>
      <c r="AB382" s="423">
        <f>($AB$4-M382-P382)</f>
        <v>744</v>
      </c>
      <c r="AC382" s="430">
        <f>X382*Y382</f>
        <v>848.56799999999998</v>
      </c>
      <c r="AD382" s="430">
        <f>AB382*AC382</f>
        <v>631334.59199999995</v>
      </c>
      <c r="AE382" s="423">
        <f>AA382/(AD382)</f>
        <v>0</v>
      </c>
      <c r="AF382" s="431">
        <f>1-(1*AE382)</f>
        <v>1</v>
      </c>
    </row>
    <row r="383" spans="1:32" s="539" customFormat="1" ht="41.25" customHeight="1">
      <c r="A383" s="526"/>
      <c r="B383" s="527"/>
      <c r="C383" s="528"/>
      <c r="D383" s="529"/>
      <c r="E383" s="530"/>
      <c r="F383" s="531"/>
      <c r="G383" s="532"/>
      <c r="H383" s="533"/>
      <c r="I383" s="534"/>
      <c r="J383" s="534"/>
      <c r="K383" s="533"/>
      <c r="L383" s="534"/>
      <c r="M383" s="534"/>
      <c r="N383" s="533"/>
      <c r="O383" s="534"/>
      <c r="P383" s="534"/>
      <c r="Q383" s="533"/>
      <c r="R383" s="534"/>
      <c r="S383" s="534"/>
      <c r="T383" s="526"/>
      <c r="U383" s="535"/>
      <c r="V383" s="1025"/>
      <c r="W383" s="536"/>
      <c r="X383" s="537"/>
      <c r="Y383" s="538"/>
    </row>
    <row r="384" spans="1:32" s="610" customFormat="1" ht="60">
      <c r="A384" s="477">
        <v>85</v>
      </c>
      <c r="B384" s="552">
        <v>910066</v>
      </c>
      <c r="C384" s="842" t="s">
        <v>369</v>
      </c>
      <c r="D384" s="831">
        <v>41562</v>
      </c>
      <c r="E384" s="837" t="s">
        <v>372</v>
      </c>
      <c r="F384" s="831">
        <v>41562</v>
      </c>
      <c r="G384" s="832" t="s">
        <v>659</v>
      </c>
      <c r="H384" s="833" t="str">
        <f>IF((RIGHT(T384,1)="T"),(F384+G384)-(D384+E384),"-")</f>
        <v>-</v>
      </c>
      <c r="I384" s="833"/>
      <c r="J384" s="833"/>
      <c r="K384" s="833" t="str">
        <f>IF((RIGHT(T384,1)="U"),(F384+G384)-(D384+E384),"-")</f>
        <v>-</v>
      </c>
      <c r="L384" s="833"/>
      <c r="M384" s="833"/>
      <c r="N384" s="833" t="str">
        <f>IF((RIGHT(T384,1)="C"),(F384+G384)-(D384+E384),"-")</f>
        <v>-</v>
      </c>
      <c r="O384" s="833"/>
      <c r="P384" s="833"/>
      <c r="Q384" s="833">
        <f>IF((RIGHT(T384,1)="D"),(F384+G384)-(D384+E384),"-")</f>
        <v>0.40972222222626442</v>
      </c>
      <c r="R384" s="441">
        <f>HOUR(Q384)</f>
        <v>9</v>
      </c>
      <c r="S384" s="441">
        <f>MINUTE(Q384)</f>
        <v>50</v>
      </c>
      <c r="T384" s="834" t="s">
        <v>370</v>
      </c>
      <c r="U384" s="835" t="s">
        <v>984</v>
      </c>
      <c r="V384" s="1022" t="s">
        <v>985</v>
      </c>
      <c r="W384" s="552" t="s">
        <v>986</v>
      </c>
      <c r="X384" s="609"/>
      <c r="Y384" s="609"/>
    </row>
    <row r="385" spans="1:32" ht="41.25" customHeight="1">
      <c r="A385" s="378"/>
      <c r="B385" s="379"/>
      <c r="C385" s="380" t="s">
        <v>325</v>
      </c>
      <c r="D385" s="381"/>
      <c r="E385" s="382"/>
      <c r="F385" s="383"/>
      <c r="G385" s="384"/>
      <c r="H385" s="385">
        <f t="shared" ref="H385:S385" si="83">SUM(H384:H384)</f>
        <v>0</v>
      </c>
      <c r="I385" s="481">
        <f t="shared" si="83"/>
        <v>0</v>
      </c>
      <c r="J385" s="481">
        <f t="shared" si="83"/>
        <v>0</v>
      </c>
      <c r="K385" s="385">
        <f t="shared" si="83"/>
        <v>0</v>
      </c>
      <c r="L385" s="481">
        <f t="shared" si="83"/>
        <v>0</v>
      </c>
      <c r="M385" s="481">
        <f t="shared" si="83"/>
        <v>0</v>
      </c>
      <c r="N385" s="385">
        <f t="shared" si="83"/>
        <v>0</v>
      </c>
      <c r="O385" s="481">
        <f t="shared" si="83"/>
        <v>0</v>
      </c>
      <c r="P385" s="481">
        <f t="shared" si="83"/>
        <v>0</v>
      </c>
      <c r="Q385" s="385">
        <f t="shared" si="83"/>
        <v>0.40972222222626442</v>
      </c>
      <c r="R385" s="481">
        <f t="shared" si="83"/>
        <v>9</v>
      </c>
      <c r="S385" s="481">
        <f t="shared" si="83"/>
        <v>50</v>
      </c>
      <c r="T385" s="378"/>
      <c r="U385" s="386"/>
      <c r="V385" s="1019"/>
      <c r="W385" s="387"/>
      <c r="X385" s="388"/>
      <c r="Y385" s="389"/>
    </row>
    <row r="386" spans="1:32" s="353" customFormat="1" ht="41.25" customHeight="1">
      <c r="A386" s="355"/>
      <c r="B386" s="416"/>
      <c r="C386" s="410" t="s">
        <v>398</v>
      </c>
      <c r="D386" s="417"/>
      <c r="E386" s="418"/>
      <c r="F386" s="419"/>
      <c r="G386" s="420"/>
      <c r="H386" s="421"/>
      <c r="I386" s="422"/>
      <c r="J386" s="423">
        <f>I385+J385/60</f>
        <v>0</v>
      </c>
      <c r="K386" s="424"/>
      <c r="L386" s="426"/>
      <c r="M386" s="423">
        <f>L385+M385/60</f>
        <v>0</v>
      </c>
      <c r="N386" s="425"/>
      <c r="O386" s="426"/>
      <c r="P386" s="423">
        <f>O385+P385/60</f>
        <v>0</v>
      </c>
      <c r="Q386" s="425"/>
      <c r="R386" s="426"/>
      <c r="S386" s="423">
        <f>R385+S385/60</f>
        <v>9.8333333333333339</v>
      </c>
      <c r="T386" s="355"/>
      <c r="U386" s="427"/>
      <c r="V386" s="1020"/>
      <c r="W386" s="428"/>
      <c r="X386" s="429">
        <v>314.053</v>
      </c>
      <c r="Y386" s="430">
        <v>3</v>
      </c>
      <c r="Z386" s="423">
        <f>J386</f>
        <v>0</v>
      </c>
      <c r="AA386" s="423">
        <f>X386*Y386*Z386</f>
        <v>0</v>
      </c>
      <c r="AB386" s="423">
        <f>($AB$4-M386-P386)</f>
        <v>744</v>
      </c>
      <c r="AC386" s="430">
        <f>X386*Y386</f>
        <v>942.15899999999999</v>
      </c>
      <c r="AD386" s="430">
        <f>AB386*AC386</f>
        <v>700966.29599999997</v>
      </c>
      <c r="AE386" s="423">
        <f>AA386/(AD386)</f>
        <v>0</v>
      </c>
      <c r="AF386" s="431">
        <f>1-(1*AE386)</f>
        <v>1</v>
      </c>
    </row>
    <row r="387" spans="1:32" s="539" customFormat="1" ht="41.25" customHeight="1">
      <c r="A387" s="526"/>
      <c r="B387" s="527"/>
      <c r="C387" s="528"/>
      <c r="D387" s="529"/>
      <c r="E387" s="530"/>
      <c r="F387" s="531"/>
      <c r="G387" s="532"/>
      <c r="H387" s="533"/>
      <c r="I387" s="534"/>
      <c r="J387" s="534"/>
      <c r="K387" s="533"/>
      <c r="L387" s="534"/>
      <c r="M387" s="534"/>
      <c r="N387" s="533"/>
      <c r="O387" s="534"/>
      <c r="P387" s="534"/>
      <c r="Q387" s="533"/>
      <c r="R387" s="534"/>
      <c r="S387" s="534"/>
      <c r="T387" s="526"/>
      <c r="U387" s="535"/>
      <c r="V387" s="1025"/>
      <c r="W387" s="536"/>
      <c r="X387" s="537"/>
      <c r="Y387" s="538"/>
    </row>
    <row r="388" spans="1:32" s="610" customFormat="1" ht="60">
      <c r="A388" s="1050">
        <v>86</v>
      </c>
      <c r="B388" s="552">
        <v>910067</v>
      </c>
      <c r="C388" s="850" t="s">
        <v>371</v>
      </c>
      <c r="D388" s="831">
        <v>41563</v>
      </c>
      <c r="E388" s="832" t="s">
        <v>987</v>
      </c>
      <c r="F388" s="831">
        <v>41563</v>
      </c>
      <c r="G388" s="832" t="s">
        <v>988</v>
      </c>
      <c r="H388" s="833" t="str">
        <f>IF((RIGHT(T388,1)="T"),(F388+G388)-(D388+E388),"-")</f>
        <v>-</v>
      </c>
      <c r="I388" s="833"/>
      <c r="J388" s="833"/>
      <c r="K388" s="833" t="str">
        <f>IF((RIGHT(T388,1)="U"),(F388+G388)-(D388+E388),"-")</f>
        <v>-</v>
      </c>
      <c r="L388" s="833"/>
      <c r="M388" s="833"/>
      <c r="N388" s="833" t="str">
        <f>IF((RIGHT(T388,1)="C"),(F388+G388)-(D388+E388),"-")</f>
        <v>-</v>
      </c>
      <c r="O388" s="833"/>
      <c r="P388" s="833"/>
      <c r="Q388" s="833">
        <f>IF((RIGHT(T388,1)="D"),(F388+G388)-(D388+E388),"-")</f>
        <v>0.51597222222335404</v>
      </c>
      <c r="R388" s="441">
        <f>HOUR(Q388)</f>
        <v>12</v>
      </c>
      <c r="S388" s="441">
        <f>MINUTE(Q388)</f>
        <v>23</v>
      </c>
      <c r="T388" s="834" t="s">
        <v>370</v>
      </c>
      <c r="U388" s="835" t="s">
        <v>989</v>
      </c>
      <c r="V388" s="1022" t="s">
        <v>990</v>
      </c>
      <c r="W388" s="552" t="s">
        <v>991</v>
      </c>
      <c r="X388" s="609"/>
      <c r="Y388" s="609"/>
    </row>
    <row r="389" spans="1:32" s="610" customFormat="1" ht="30">
      <c r="A389" s="1050"/>
      <c r="B389" s="552">
        <v>910073</v>
      </c>
      <c r="C389" s="842" t="s">
        <v>371</v>
      </c>
      <c r="D389" s="831">
        <v>41564</v>
      </c>
      <c r="E389" s="832" t="s">
        <v>575</v>
      </c>
      <c r="F389" s="831">
        <v>41564</v>
      </c>
      <c r="G389" s="832" t="s">
        <v>992</v>
      </c>
      <c r="H389" s="833" t="str">
        <f>IF((RIGHT(T389,1)="T"),(F389+G389)-(D389+E389),"-")</f>
        <v>-</v>
      </c>
      <c r="I389" s="833"/>
      <c r="J389" s="833"/>
      <c r="K389" s="833" t="str">
        <f>IF((RIGHT(T389,1)="U"),(F389+G389)-(D389+E389),"-")</f>
        <v>-</v>
      </c>
      <c r="L389" s="833"/>
      <c r="M389" s="833"/>
      <c r="N389" s="833" t="str">
        <f>IF((RIGHT(T389,1)="C"),(F389+G389)-(D389+E389),"-")</f>
        <v>-</v>
      </c>
      <c r="O389" s="833"/>
      <c r="P389" s="833"/>
      <c r="Q389" s="833">
        <f>IF((RIGHT(T389,1)="D"),(F389+G389)-(D389+E389),"-")</f>
        <v>0.45972222222189885</v>
      </c>
      <c r="R389" s="441">
        <f>HOUR(Q389)</f>
        <v>11</v>
      </c>
      <c r="S389" s="441">
        <f>MINUTE(Q389)</f>
        <v>2</v>
      </c>
      <c r="T389" s="834" t="s">
        <v>341</v>
      </c>
      <c r="U389" s="835" t="s">
        <v>993</v>
      </c>
      <c r="V389" s="1022" t="s">
        <v>994</v>
      </c>
      <c r="W389" s="552" t="s">
        <v>995</v>
      </c>
      <c r="X389" s="609"/>
      <c r="Y389" s="609"/>
    </row>
    <row r="390" spans="1:32" ht="41.25" customHeight="1">
      <c r="A390" s="378"/>
      <c r="B390" s="379"/>
      <c r="C390" s="380" t="s">
        <v>325</v>
      </c>
      <c r="D390" s="381"/>
      <c r="E390" s="382"/>
      <c r="F390" s="383"/>
      <c r="G390" s="384"/>
      <c r="H390" s="385">
        <f t="shared" ref="H390:S390" si="84">SUM(H388:H389)</f>
        <v>0</v>
      </c>
      <c r="I390" s="481">
        <f t="shared" si="84"/>
        <v>0</v>
      </c>
      <c r="J390" s="481">
        <f t="shared" si="84"/>
        <v>0</v>
      </c>
      <c r="K390" s="385">
        <f t="shared" si="84"/>
        <v>0</v>
      </c>
      <c r="L390" s="481">
        <f t="shared" si="84"/>
        <v>0</v>
      </c>
      <c r="M390" s="481">
        <f t="shared" si="84"/>
        <v>0</v>
      </c>
      <c r="N390" s="385">
        <f t="shared" si="84"/>
        <v>0</v>
      </c>
      <c r="O390" s="481">
        <f t="shared" si="84"/>
        <v>0</v>
      </c>
      <c r="P390" s="481">
        <f t="shared" si="84"/>
        <v>0</v>
      </c>
      <c r="Q390" s="385">
        <f t="shared" si="84"/>
        <v>0.97569444444525288</v>
      </c>
      <c r="R390" s="481">
        <f t="shared" si="84"/>
        <v>23</v>
      </c>
      <c r="S390" s="481">
        <f t="shared" si="84"/>
        <v>25</v>
      </c>
      <c r="T390" s="378"/>
      <c r="U390" s="386"/>
      <c r="V390" s="1019"/>
      <c r="W390" s="387"/>
      <c r="X390" s="388"/>
      <c r="Y390" s="389"/>
    </row>
    <row r="391" spans="1:32" s="353" customFormat="1" ht="41.25" customHeight="1">
      <c r="A391" s="355"/>
      <c r="B391" s="416"/>
      <c r="C391" s="410" t="s">
        <v>398</v>
      </c>
      <c r="D391" s="417"/>
      <c r="E391" s="418"/>
      <c r="F391" s="419"/>
      <c r="G391" s="420"/>
      <c r="H391" s="421"/>
      <c r="I391" s="422"/>
      <c r="J391" s="423">
        <f>I390+J390/60</f>
        <v>0</v>
      </c>
      <c r="K391" s="424"/>
      <c r="L391" s="426"/>
      <c r="M391" s="423">
        <f>L390+M390/60</f>
        <v>0</v>
      </c>
      <c r="N391" s="425"/>
      <c r="O391" s="426"/>
      <c r="P391" s="423">
        <f>O390+P390/60</f>
        <v>0</v>
      </c>
      <c r="Q391" s="425"/>
      <c r="R391" s="426"/>
      <c r="S391" s="423">
        <f>R390+S390/60</f>
        <v>23.416666666666668</v>
      </c>
      <c r="T391" s="355"/>
      <c r="U391" s="427"/>
      <c r="V391" s="1020"/>
      <c r="W391" s="428"/>
      <c r="X391" s="429">
        <v>314.053</v>
      </c>
      <c r="Y391" s="430">
        <v>3</v>
      </c>
      <c r="Z391" s="423">
        <f>J391</f>
        <v>0</v>
      </c>
      <c r="AA391" s="423">
        <f>X391*Y391*Z391</f>
        <v>0</v>
      </c>
      <c r="AB391" s="423">
        <f>($AB$4-M391-P391)</f>
        <v>744</v>
      </c>
      <c r="AC391" s="430">
        <f>X391*Y391</f>
        <v>942.15899999999999</v>
      </c>
      <c r="AD391" s="430">
        <f>AB391*AC391</f>
        <v>700966.29599999997</v>
      </c>
      <c r="AE391" s="423">
        <f>AA391/(AD391)</f>
        <v>0</v>
      </c>
      <c r="AF391" s="431">
        <f>1-(1*AE391)</f>
        <v>1</v>
      </c>
    </row>
    <row r="392" spans="1:32" s="539" customFormat="1" ht="41.25" customHeight="1">
      <c r="A392" s="526"/>
      <c r="B392" s="527"/>
      <c r="C392" s="528"/>
      <c r="D392" s="529"/>
      <c r="E392" s="530"/>
      <c r="F392" s="531"/>
      <c r="G392" s="532"/>
      <c r="H392" s="533"/>
      <c r="I392" s="534"/>
      <c r="J392" s="534"/>
      <c r="K392" s="533"/>
      <c r="L392" s="534"/>
      <c r="M392" s="534"/>
      <c r="N392" s="533"/>
      <c r="O392" s="534"/>
      <c r="P392" s="534"/>
      <c r="Q392" s="533"/>
      <c r="R392" s="534"/>
      <c r="S392" s="534"/>
      <c r="T392" s="526"/>
      <c r="U392" s="535"/>
      <c r="V392" s="1025"/>
      <c r="W392" s="536"/>
      <c r="X392" s="537"/>
      <c r="Y392" s="538"/>
    </row>
    <row r="393" spans="1:32" s="610" customFormat="1" ht="120">
      <c r="A393" s="477">
        <v>87</v>
      </c>
      <c r="B393" s="552">
        <v>910060</v>
      </c>
      <c r="C393" s="830" t="s">
        <v>996</v>
      </c>
      <c r="D393" s="831">
        <v>41560</v>
      </c>
      <c r="E393" s="832" t="s">
        <v>997</v>
      </c>
      <c r="F393" s="848" t="s">
        <v>968</v>
      </c>
      <c r="G393" s="832" t="s">
        <v>998</v>
      </c>
      <c r="H393" s="833" t="str">
        <f>IF((RIGHT(T393,1)="T"),(F393+G393)-(D393+E393),"-")</f>
        <v>-</v>
      </c>
      <c r="I393" s="833"/>
      <c r="J393" s="833"/>
      <c r="K393" s="833" t="str">
        <f>IF((RIGHT(T393,1)="U"),(F393+G393)-(D393+E393),"-")</f>
        <v>-</v>
      </c>
      <c r="L393" s="833"/>
      <c r="M393" s="833"/>
      <c r="N393" s="833" t="str">
        <f>IF((RIGHT(T393,1)="C"),(F393+G393)-(D393+E393),"-")</f>
        <v>-</v>
      </c>
      <c r="O393" s="833"/>
      <c r="P393" s="833"/>
      <c r="Q393" s="833">
        <v>16.702777777777779</v>
      </c>
      <c r="R393" s="441">
        <v>400</v>
      </c>
      <c r="S393" s="441">
        <f>MINUTE(Q393)</f>
        <v>52</v>
      </c>
      <c r="T393" s="834" t="s">
        <v>324</v>
      </c>
      <c r="U393" s="835" t="s">
        <v>327</v>
      </c>
      <c r="V393" s="1022" t="s">
        <v>999</v>
      </c>
      <c r="W393" s="552" t="s">
        <v>1000</v>
      </c>
      <c r="X393" s="609"/>
      <c r="Y393" s="609"/>
    </row>
    <row r="394" spans="1:32" ht="41.25" customHeight="1">
      <c r="A394" s="378"/>
      <c r="B394" s="379"/>
      <c r="C394" s="380" t="s">
        <v>325</v>
      </c>
      <c r="D394" s="381"/>
      <c r="E394" s="382"/>
      <c r="F394" s="383"/>
      <c r="G394" s="384"/>
      <c r="H394" s="385">
        <f t="shared" ref="H394:S394" si="85">SUM(H393:H393)</f>
        <v>0</v>
      </c>
      <c r="I394" s="481">
        <f t="shared" si="85"/>
        <v>0</v>
      </c>
      <c r="J394" s="481">
        <f t="shared" si="85"/>
        <v>0</v>
      </c>
      <c r="K394" s="385">
        <f t="shared" si="85"/>
        <v>0</v>
      </c>
      <c r="L394" s="481">
        <f t="shared" si="85"/>
        <v>0</v>
      </c>
      <c r="M394" s="481">
        <f t="shared" si="85"/>
        <v>0</v>
      </c>
      <c r="N394" s="385">
        <f t="shared" si="85"/>
        <v>0</v>
      </c>
      <c r="O394" s="481">
        <f t="shared" si="85"/>
        <v>0</v>
      </c>
      <c r="P394" s="481">
        <f t="shared" si="85"/>
        <v>0</v>
      </c>
      <c r="Q394" s="385">
        <f t="shared" si="85"/>
        <v>16.702777777777779</v>
      </c>
      <c r="R394" s="481">
        <f t="shared" si="85"/>
        <v>400</v>
      </c>
      <c r="S394" s="481">
        <f t="shared" si="85"/>
        <v>52</v>
      </c>
      <c r="T394" s="378"/>
      <c r="U394" s="386"/>
      <c r="V394" s="1019"/>
      <c r="W394" s="387"/>
      <c r="X394" s="388"/>
      <c r="Y394" s="389"/>
    </row>
    <row r="395" spans="1:32" s="353" customFormat="1" ht="41.25" customHeight="1">
      <c r="A395" s="355"/>
      <c r="B395" s="416"/>
      <c r="C395" s="410" t="s">
        <v>398</v>
      </c>
      <c r="D395" s="417"/>
      <c r="E395" s="418"/>
      <c r="F395" s="419"/>
      <c r="G395" s="420"/>
      <c r="H395" s="421"/>
      <c r="I395" s="422"/>
      <c r="J395" s="423">
        <f>I393+J393/60</f>
        <v>0</v>
      </c>
      <c r="K395" s="424"/>
      <c r="L395" s="426"/>
      <c r="M395" s="423">
        <f>L393+M393/60</f>
        <v>0</v>
      </c>
      <c r="N395" s="425"/>
      <c r="O395" s="426"/>
      <c r="P395" s="423">
        <f>O393+P393/60</f>
        <v>0</v>
      </c>
      <c r="Q395" s="425"/>
      <c r="R395" s="426"/>
      <c r="S395" s="423">
        <f>R394+S394/60</f>
        <v>400.86666666666667</v>
      </c>
      <c r="T395" s="355"/>
      <c r="U395" s="427"/>
      <c r="V395" s="1020"/>
      <c r="W395" s="428"/>
      <c r="X395" s="429">
        <v>274.16399999999999</v>
      </c>
      <c r="Y395" s="430">
        <v>4</v>
      </c>
      <c r="Z395" s="423">
        <f>J395</f>
        <v>0</v>
      </c>
      <c r="AA395" s="423">
        <f>X395*Y395*Z395</f>
        <v>0</v>
      </c>
      <c r="AB395" s="423">
        <f>($AB$4-M395-P395)</f>
        <v>744</v>
      </c>
      <c r="AC395" s="430">
        <f>X395*Y395</f>
        <v>1096.6559999999999</v>
      </c>
      <c r="AD395" s="430">
        <f>AB395*AC395</f>
        <v>815912.06400000001</v>
      </c>
      <c r="AE395" s="423">
        <f>AA395/(AD395)</f>
        <v>0</v>
      </c>
      <c r="AF395" s="431">
        <f>1-(1*AE395)</f>
        <v>1</v>
      </c>
    </row>
    <row r="396" spans="1:32" s="539" customFormat="1" ht="41.25" customHeight="1">
      <c r="A396" s="526"/>
      <c r="B396" s="527"/>
      <c r="C396" s="528"/>
      <c r="D396" s="529"/>
      <c r="E396" s="530"/>
      <c r="F396" s="531"/>
      <c r="G396" s="532"/>
      <c r="H396" s="533"/>
      <c r="I396" s="534"/>
      <c r="J396" s="534"/>
      <c r="K396" s="533"/>
      <c r="L396" s="534"/>
      <c r="M396" s="534"/>
      <c r="N396" s="533"/>
      <c r="O396" s="534"/>
      <c r="P396" s="534"/>
      <c r="Q396" s="533"/>
      <c r="R396" s="534"/>
      <c r="S396" s="534"/>
      <c r="T396" s="526"/>
      <c r="U396" s="535"/>
      <c r="V396" s="1025"/>
      <c r="W396" s="536"/>
      <c r="X396" s="537"/>
      <c r="Y396" s="538"/>
    </row>
    <row r="397" spans="1:32" s="605" customFormat="1" ht="34.5" customHeight="1">
      <c r="A397" s="1050">
        <v>88</v>
      </c>
      <c r="B397" s="552">
        <v>909154</v>
      </c>
      <c r="C397" s="842" t="s">
        <v>1001</v>
      </c>
      <c r="D397" s="831">
        <v>41547</v>
      </c>
      <c r="E397" s="832" t="s">
        <v>581</v>
      </c>
      <c r="F397" s="831">
        <v>41560</v>
      </c>
      <c r="G397" s="832" t="s">
        <v>520</v>
      </c>
      <c r="H397" s="833" t="s">
        <v>335</v>
      </c>
      <c r="I397" s="833"/>
      <c r="J397" s="833"/>
      <c r="K397" s="833" t="s">
        <v>335</v>
      </c>
      <c r="L397" s="833"/>
      <c r="M397" s="833"/>
      <c r="N397" s="833" t="s">
        <v>335</v>
      </c>
      <c r="O397" s="833"/>
      <c r="P397" s="833"/>
      <c r="Q397" s="833">
        <v>12.758333333333333</v>
      </c>
      <c r="R397" s="441">
        <v>306</v>
      </c>
      <c r="S397" s="441">
        <f>MINUTE(Q397)</f>
        <v>12</v>
      </c>
      <c r="T397" s="834" t="s">
        <v>324</v>
      </c>
      <c r="U397" s="835" t="s">
        <v>327</v>
      </c>
      <c r="V397" s="1022" t="s">
        <v>584</v>
      </c>
      <c r="W397" s="552" t="s">
        <v>1002</v>
      </c>
      <c r="X397" s="603"/>
      <c r="Y397" s="604"/>
    </row>
    <row r="398" spans="1:32" s="610" customFormat="1" ht="90">
      <c r="A398" s="1050"/>
      <c r="B398" s="552">
        <v>910120</v>
      </c>
      <c r="C398" s="842" t="s">
        <v>1003</v>
      </c>
      <c r="D398" s="831">
        <v>41577</v>
      </c>
      <c r="E398" s="832" t="s">
        <v>1004</v>
      </c>
      <c r="F398" s="831">
        <v>41578</v>
      </c>
      <c r="G398" s="832" t="s">
        <v>1005</v>
      </c>
      <c r="H398" s="833" t="str">
        <f>IF((RIGHT(T398,1)="T"),(F398+G398)-(D398+E398),"-")</f>
        <v>-</v>
      </c>
      <c r="I398" s="833"/>
      <c r="J398" s="833"/>
      <c r="K398" s="833">
        <f>IF((RIGHT(T398,1)="U"),(F398+G398)-(D398+E398),"-")</f>
        <v>0.92430555555620231</v>
      </c>
      <c r="L398" s="441">
        <f>HOUR(K398)</f>
        <v>22</v>
      </c>
      <c r="M398" s="441">
        <f>MINUTE(K398)</f>
        <v>11</v>
      </c>
      <c r="N398" s="833" t="str">
        <f>IF((RIGHT(T398,1)="C"),(F398+G398)-(D398+E398),"-")</f>
        <v>-</v>
      </c>
      <c r="O398" s="833"/>
      <c r="P398" s="833"/>
      <c r="Q398" s="833" t="str">
        <f>IF((RIGHT(T398,1)="D"),(F398+G398)-(D398+E398),"-")</f>
        <v>-</v>
      </c>
      <c r="R398" s="833"/>
      <c r="S398" s="833"/>
      <c r="T398" s="834" t="s">
        <v>359</v>
      </c>
      <c r="U398" s="835" t="s">
        <v>327</v>
      </c>
      <c r="V398" s="1022" t="s">
        <v>1006</v>
      </c>
      <c r="W398" s="552" t="s">
        <v>1007</v>
      </c>
      <c r="X398" s="609"/>
      <c r="Y398" s="609"/>
    </row>
    <row r="399" spans="1:32" ht="41.25" customHeight="1">
      <c r="A399" s="378"/>
      <c r="B399" s="379"/>
      <c r="C399" s="380" t="s">
        <v>325</v>
      </c>
      <c r="D399" s="381"/>
      <c r="E399" s="382"/>
      <c r="F399" s="383"/>
      <c r="G399" s="384"/>
      <c r="H399" s="385">
        <f t="shared" ref="H399:S399" si="86">SUM(H397:H398)</f>
        <v>0</v>
      </c>
      <c r="I399" s="481">
        <f t="shared" si="86"/>
        <v>0</v>
      </c>
      <c r="J399" s="481">
        <f t="shared" si="86"/>
        <v>0</v>
      </c>
      <c r="K399" s="385">
        <f t="shared" si="86"/>
        <v>0.92430555555620231</v>
      </c>
      <c r="L399" s="481">
        <f t="shared" si="86"/>
        <v>22</v>
      </c>
      <c r="M399" s="481">
        <f t="shared" si="86"/>
        <v>11</v>
      </c>
      <c r="N399" s="385">
        <f t="shared" si="86"/>
        <v>0</v>
      </c>
      <c r="O399" s="481">
        <f t="shared" si="86"/>
        <v>0</v>
      </c>
      <c r="P399" s="481">
        <f t="shared" si="86"/>
        <v>0</v>
      </c>
      <c r="Q399" s="385">
        <f t="shared" si="86"/>
        <v>12.758333333333333</v>
      </c>
      <c r="R399" s="481">
        <f t="shared" si="86"/>
        <v>306</v>
      </c>
      <c r="S399" s="481">
        <f t="shared" si="86"/>
        <v>12</v>
      </c>
      <c r="T399" s="378"/>
      <c r="U399" s="386"/>
      <c r="V399" s="1019"/>
      <c r="W399" s="387"/>
      <c r="X399" s="388"/>
      <c r="Y399" s="389"/>
    </row>
    <row r="400" spans="1:32" s="353" customFormat="1" ht="41.25" customHeight="1">
      <c r="A400" s="355"/>
      <c r="B400" s="416"/>
      <c r="C400" s="410" t="s">
        <v>398</v>
      </c>
      <c r="D400" s="417"/>
      <c r="E400" s="418"/>
      <c r="F400" s="419"/>
      <c r="G400" s="420"/>
      <c r="H400" s="421"/>
      <c r="I400" s="422"/>
      <c r="J400" s="423">
        <f>I399+J399/60</f>
        <v>0</v>
      </c>
      <c r="K400" s="424"/>
      <c r="L400" s="426"/>
      <c r="M400" s="423">
        <f>L399+M399/60</f>
        <v>22.183333333333334</v>
      </c>
      <c r="N400" s="425"/>
      <c r="O400" s="426"/>
      <c r="P400" s="423">
        <f>O399+P399/60</f>
        <v>0</v>
      </c>
      <c r="Q400" s="425"/>
      <c r="R400" s="426"/>
      <c r="S400" s="423">
        <f>R399+S399/60</f>
        <v>306.2</v>
      </c>
      <c r="T400" s="355"/>
      <c r="U400" s="427"/>
      <c r="V400" s="1020"/>
      <c r="W400" s="428"/>
      <c r="X400" s="429">
        <v>275.63499999999999</v>
      </c>
      <c r="Y400" s="430">
        <v>4</v>
      </c>
      <c r="Z400" s="423">
        <f>J400</f>
        <v>0</v>
      </c>
      <c r="AA400" s="423">
        <f>X400*Y400*Z400</f>
        <v>0</v>
      </c>
      <c r="AB400" s="423">
        <f>($AB$4-M400-P400)</f>
        <v>721.81666666666672</v>
      </c>
      <c r="AC400" s="430">
        <f>X400*Y400</f>
        <v>1102.54</v>
      </c>
      <c r="AD400" s="430">
        <f>AB400*AC400</f>
        <v>795831.74766666675</v>
      </c>
      <c r="AE400" s="423">
        <f>AA400/(AD400)</f>
        <v>0</v>
      </c>
      <c r="AF400" s="431">
        <f>1-(1*AE400)</f>
        <v>1</v>
      </c>
    </row>
    <row r="401" spans="1:32" s="539" customFormat="1" ht="41.25" customHeight="1">
      <c r="A401" s="526"/>
      <c r="B401" s="527"/>
      <c r="C401" s="528"/>
      <c r="D401" s="529"/>
      <c r="E401" s="530"/>
      <c r="F401" s="531"/>
      <c r="G401" s="532"/>
      <c r="H401" s="533"/>
      <c r="I401" s="534"/>
      <c r="J401" s="534"/>
      <c r="K401" s="533"/>
      <c r="L401" s="534"/>
      <c r="M401" s="534"/>
      <c r="N401" s="533"/>
      <c r="O401" s="534"/>
      <c r="P401" s="534"/>
      <c r="Q401" s="533"/>
      <c r="R401" s="534"/>
      <c r="S401" s="534"/>
      <c r="T401" s="526"/>
      <c r="U401" s="535"/>
      <c r="V401" s="1025"/>
      <c r="W401" s="536"/>
      <c r="X401" s="537"/>
      <c r="Y401" s="538"/>
    </row>
    <row r="402" spans="1:32" s="607" customFormat="1" ht="60">
      <c r="A402" s="1050">
        <v>89</v>
      </c>
      <c r="B402" s="552">
        <v>909151</v>
      </c>
      <c r="C402" s="851" t="s">
        <v>1008</v>
      </c>
      <c r="D402" s="831">
        <v>41546</v>
      </c>
      <c r="E402" s="832" t="s">
        <v>580</v>
      </c>
      <c r="F402" s="831">
        <v>41554</v>
      </c>
      <c r="G402" s="832" t="s">
        <v>1009</v>
      </c>
      <c r="H402" s="833" t="s">
        <v>335</v>
      </c>
      <c r="I402" s="833"/>
      <c r="J402" s="833"/>
      <c r="K402" s="833" t="s">
        <v>335</v>
      </c>
      <c r="L402" s="833"/>
      <c r="M402" s="833"/>
      <c r="N402" s="833" t="s">
        <v>335</v>
      </c>
      <c r="O402" s="833"/>
      <c r="P402" s="833"/>
      <c r="Q402" s="833">
        <v>6.770138888888888</v>
      </c>
      <c r="R402" s="441">
        <v>162</v>
      </c>
      <c r="S402" s="441">
        <f>MINUTE(Q402)</f>
        <v>29</v>
      </c>
      <c r="T402" s="834" t="s">
        <v>324</v>
      </c>
      <c r="U402" s="835" t="s">
        <v>327</v>
      </c>
      <c r="V402" s="1022" t="s">
        <v>1010</v>
      </c>
      <c r="W402" s="552" t="s">
        <v>1011</v>
      </c>
      <c r="X402" s="603"/>
      <c r="Y402" s="604"/>
    </row>
    <row r="403" spans="1:32" s="607" customFormat="1" ht="30">
      <c r="A403" s="1050"/>
      <c r="B403" s="552">
        <v>910035</v>
      </c>
      <c r="C403" s="851" t="s">
        <v>1008</v>
      </c>
      <c r="D403" s="831">
        <v>41555</v>
      </c>
      <c r="E403" s="832" t="s">
        <v>1012</v>
      </c>
      <c r="F403" s="831">
        <v>41555</v>
      </c>
      <c r="G403" s="832" t="s">
        <v>1013</v>
      </c>
      <c r="H403" s="833" t="str">
        <f t="shared" ref="H403:H409" si="87">IF((RIGHT(T403,1)="T"),(F403+G403)-(D403+E403),"-")</f>
        <v>-</v>
      </c>
      <c r="I403" s="833"/>
      <c r="J403" s="833"/>
      <c r="K403" s="833" t="str">
        <f t="shared" ref="K403:K409" si="88">IF((RIGHT(T403,1)="U"),(F403+G403)-(D403+E403),"-")</f>
        <v>-</v>
      </c>
      <c r="L403" s="833"/>
      <c r="M403" s="833"/>
      <c r="N403" s="833">
        <f t="shared" ref="N403:N409" si="89">IF((RIGHT(T403,1)="C"),(F403+G403)-(D403+E403),"-")</f>
        <v>6.9444444452528842E-3</v>
      </c>
      <c r="O403" s="441">
        <f>HOUR(N403)</f>
        <v>0</v>
      </c>
      <c r="P403" s="441">
        <f>MINUTE(N403)</f>
        <v>10</v>
      </c>
      <c r="Q403" s="833" t="str">
        <f t="shared" ref="Q403:Q409" si="90">IF((RIGHT(T403,1)="D"),(F403+G403)-(D403+E403),"-")</f>
        <v>-</v>
      </c>
      <c r="R403" s="833"/>
      <c r="S403" s="833"/>
      <c r="T403" s="834" t="s">
        <v>353</v>
      </c>
      <c r="U403" s="835" t="s">
        <v>1014</v>
      </c>
      <c r="V403" s="1022"/>
      <c r="W403" s="552"/>
      <c r="X403" s="603"/>
      <c r="Y403" s="604"/>
    </row>
    <row r="404" spans="1:32" s="607" customFormat="1" ht="90">
      <c r="A404" s="1050"/>
      <c r="B404" s="552">
        <v>910036</v>
      </c>
      <c r="C404" s="851" t="s">
        <v>1008</v>
      </c>
      <c r="D404" s="831">
        <v>41555</v>
      </c>
      <c r="E404" s="832" t="s">
        <v>1013</v>
      </c>
      <c r="F404" s="839">
        <v>41570</v>
      </c>
      <c r="G404" s="832" t="s">
        <v>987</v>
      </c>
      <c r="H404" s="833" t="str">
        <f t="shared" si="87"/>
        <v>-</v>
      </c>
      <c r="I404" s="833"/>
      <c r="J404" s="833"/>
      <c r="K404" s="833" t="str">
        <f t="shared" si="88"/>
        <v>-</v>
      </c>
      <c r="L404" s="833"/>
      <c r="M404" s="833"/>
      <c r="N404" s="833" t="str">
        <f t="shared" si="89"/>
        <v>-</v>
      </c>
      <c r="O404" s="833"/>
      <c r="P404" s="833"/>
      <c r="Q404" s="833">
        <f t="shared" si="90"/>
        <v>15.284027777779556</v>
      </c>
      <c r="R404" s="441">
        <v>366</v>
      </c>
      <c r="S404" s="441">
        <f>MINUTE(Q404)</f>
        <v>49</v>
      </c>
      <c r="T404" s="834" t="s">
        <v>324</v>
      </c>
      <c r="U404" s="835" t="s">
        <v>535</v>
      </c>
      <c r="V404" s="1022"/>
      <c r="W404" s="552" t="s">
        <v>1015</v>
      </c>
      <c r="X404" s="603"/>
      <c r="Y404" s="604"/>
    </row>
    <row r="405" spans="1:32" s="607" customFormat="1" ht="120">
      <c r="A405" s="1050"/>
      <c r="B405" s="552">
        <v>910094</v>
      </c>
      <c r="C405" s="851" t="s">
        <v>1008</v>
      </c>
      <c r="D405" s="831">
        <v>41570</v>
      </c>
      <c r="E405" s="832" t="s">
        <v>554</v>
      </c>
      <c r="F405" s="831">
        <v>41571</v>
      </c>
      <c r="G405" s="832" t="s">
        <v>1016</v>
      </c>
      <c r="H405" s="833" t="str">
        <f t="shared" si="87"/>
        <v>-</v>
      </c>
      <c r="I405" s="833"/>
      <c r="J405" s="833"/>
      <c r="K405" s="833" t="str">
        <f t="shared" si="88"/>
        <v>-</v>
      </c>
      <c r="L405" s="833"/>
      <c r="M405" s="833"/>
      <c r="N405" s="833" t="str">
        <f t="shared" si="89"/>
        <v>-</v>
      </c>
      <c r="O405" s="833"/>
      <c r="P405" s="833"/>
      <c r="Q405" s="833">
        <f t="shared" si="90"/>
        <v>0.90208333333430346</v>
      </c>
      <c r="R405" s="441">
        <f>HOUR(Q405)</f>
        <v>21</v>
      </c>
      <c r="S405" s="441">
        <f>MINUTE(Q405)</f>
        <v>39</v>
      </c>
      <c r="T405" s="834" t="s">
        <v>324</v>
      </c>
      <c r="U405" s="835" t="s">
        <v>327</v>
      </c>
      <c r="V405" s="1022" t="s">
        <v>1017</v>
      </c>
      <c r="W405" s="552" t="s">
        <v>1018</v>
      </c>
      <c r="X405" s="603"/>
      <c r="Y405" s="604"/>
    </row>
    <row r="406" spans="1:32" s="610" customFormat="1" ht="120">
      <c r="A406" s="1050"/>
      <c r="B406" s="552">
        <v>910096</v>
      </c>
      <c r="C406" s="851" t="s">
        <v>1008</v>
      </c>
      <c r="D406" s="831">
        <v>41571</v>
      </c>
      <c r="E406" s="832" t="s">
        <v>1019</v>
      </c>
      <c r="F406" s="839">
        <v>41573</v>
      </c>
      <c r="G406" s="832" t="s">
        <v>1020</v>
      </c>
      <c r="H406" s="833" t="str">
        <f t="shared" si="87"/>
        <v>-</v>
      </c>
      <c r="I406" s="833"/>
      <c r="J406" s="833"/>
      <c r="K406" s="833" t="str">
        <f t="shared" si="88"/>
        <v>-</v>
      </c>
      <c r="L406" s="833"/>
      <c r="M406" s="833"/>
      <c r="N406" s="833" t="str">
        <f t="shared" si="89"/>
        <v>-</v>
      </c>
      <c r="O406" s="833"/>
      <c r="P406" s="833"/>
      <c r="Q406" s="833">
        <f t="shared" si="90"/>
        <v>1.8534722222248092</v>
      </c>
      <c r="R406" s="441">
        <v>4</v>
      </c>
      <c r="S406" s="441">
        <f>MINUTE(Q406)</f>
        <v>29</v>
      </c>
      <c r="T406" s="834" t="s">
        <v>324</v>
      </c>
      <c r="U406" s="835" t="s">
        <v>327</v>
      </c>
      <c r="V406" s="1022" t="s">
        <v>1021</v>
      </c>
      <c r="W406" s="552" t="s">
        <v>1022</v>
      </c>
      <c r="X406" s="609"/>
      <c r="Y406" s="609"/>
    </row>
    <row r="407" spans="1:32" s="610" customFormat="1" ht="60">
      <c r="A407" s="1050"/>
      <c r="B407" s="552">
        <v>910101</v>
      </c>
      <c r="C407" s="851" t="s">
        <v>1008</v>
      </c>
      <c r="D407" s="831">
        <v>41574</v>
      </c>
      <c r="E407" s="832" t="s">
        <v>1023</v>
      </c>
      <c r="F407" s="831">
        <v>41574</v>
      </c>
      <c r="G407" s="832" t="s">
        <v>1024</v>
      </c>
      <c r="H407" s="833" t="str">
        <f t="shared" si="87"/>
        <v>-</v>
      </c>
      <c r="I407" s="833"/>
      <c r="J407" s="833"/>
      <c r="K407" s="833" t="str">
        <f t="shared" si="88"/>
        <v>-</v>
      </c>
      <c r="L407" s="833"/>
      <c r="M407" s="833"/>
      <c r="N407" s="833">
        <f t="shared" si="89"/>
        <v>6.9444444452528842E-3</v>
      </c>
      <c r="O407" s="441">
        <f>HOUR(N407)</f>
        <v>0</v>
      </c>
      <c r="P407" s="441">
        <f>MINUTE(N407)</f>
        <v>10</v>
      </c>
      <c r="Q407" s="833" t="str">
        <f t="shared" si="90"/>
        <v>-</v>
      </c>
      <c r="R407" s="833"/>
      <c r="S407" s="833"/>
      <c r="T407" s="834" t="s">
        <v>353</v>
      </c>
      <c r="U407" s="835" t="s">
        <v>1025</v>
      </c>
      <c r="V407" s="1022"/>
      <c r="W407" s="842"/>
      <c r="X407" s="609"/>
      <c r="Y407" s="609"/>
    </row>
    <row r="408" spans="1:32" s="610" customFormat="1" ht="90">
      <c r="A408" s="1050"/>
      <c r="B408" s="552">
        <v>910102</v>
      </c>
      <c r="C408" s="851" t="s">
        <v>1008</v>
      </c>
      <c r="D408" s="831">
        <v>41574</v>
      </c>
      <c r="E408" s="832" t="s">
        <v>1024</v>
      </c>
      <c r="F408" s="831">
        <v>41574</v>
      </c>
      <c r="G408" s="832" t="s">
        <v>1026</v>
      </c>
      <c r="H408" s="833" t="str">
        <f t="shared" si="87"/>
        <v>-</v>
      </c>
      <c r="I408" s="833"/>
      <c r="J408" s="833"/>
      <c r="K408" s="833" t="str">
        <f t="shared" si="88"/>
        <v>-</v>
      </c>
      <c r="L408" s="833"/>
      <c r="M408" s="833"/>
      <c r="N408" s="833" t="str">
        <f t="shared" si="89"/>
        <v>-</v>
      </c>
      <c r="O408" s="833"/>
      <c r="P408" s="833"/>
      <c r="Q408" s="833">
        <f t="shared" si="90"/>
        <v>0.32083333333139308</v>
      </c>
      <c r="R408" s="441">
        <f>HOUR(Q408)</f>
        <v>7</v>
      </c>
      <c r="S408" s="441">
        <f>MINUTE(Q408)</f>
        <v>42</v>
      </c>
      <c r="T408" s="834" t="s">
        <v>324</v>
      </c>
      <c r="U408" s="852" t="s">
        <v>1027</v>
      </c>
      <c r="V408" s="1036"/>
      <c r="W408" s="552" t="s">
        <v>1028</v>
      </c>
      <c r="X408" s="609"/>
      <c r="Y408" s="609"/>
    </row>
    <row r="409" spans="1:32" s="610" customFormat="1" ht="30">
      <c r="A409" s="1050"/>
      <c r="B409" s="552">
        <v>910124</v>
      </c>
      <c r="C409" s="851" t="s">
        <v>1008</v>
      </c>
      <c r="D409" s="831">
        <v>41578</v>
      </c>
      <c r="E409" s="837" t="s">
        <v>1029</v>
      </c>
      <c r="F409" s="831">
        <v>41578</v>
      </c>
      <c r="G409" s="832" t="s">
        <v>555</v>
      </c>
      <c r="H409" s="833" t="str">
        <f t="shared" si="87"/>
        <v>-</v>
      </c>
      <c r="I409" s="833"/>
      <c r="J409" s="833"/>
      <c r="K409" s="833" t="str">
        <f t="shared" si="88"/>
        <v>-</v>
      </c>
      <c r="L409" s="833"/>
      <c r="M409" s="833"/>
      <c r="N409" s="833">
        <f t="shared" si="89"/>
        <v>8.333333331393078E-3</v>
      </c>
      <c r="O409" s="441">
        <f>HOUR(N409)</f>
        <v>0</v>
      </c>
      <c r="P409" s="441">
        <f>MINUTE(N409)</f>
        <v>12</v>
      </c>
      <c r="Q409" s="833" t="str">
        <f t="shared" si="90"/>
        <v>-</v>
      </c>
      <c r="R409" s="833"/>
      <c r="S409" s="833"/>
      <c r="T409" s="834" t="s">
        <v>353</v>
      </c>
      <c r="U409" s="835" t="s">
        <v>1030</v>
      </c>
      <c r="V409" s="1022"/>
      <c r="W409" s="552"/>
      <c r="X409" s="609"/>
      <c r="Y409" s="609"/>
    </row>
    <row r="410" spans="1:32" s="610" customFormat="1" ht="60">
      <c r="A410" s="1050"/>
      <c r="B410" s="552">
        <v>910125</v>
      </c>
      <c r="C410" s="851" t="s">
        <v>1008</v>
      </c>
      <c r="D410" s="831">
        <v>41578</v>
      </c>
      <c r="E410" s="832" t="s">
        <v>555</v>
      </c>
      <c r="F410" s="846"/>
      <c r="G410" s="841"/>
      <c r="H410" s="833" t="s">
        <v>335</v>
      </c>
      <c r="I410" s="833"/>
      <c r="J410" s="833"/>
      <c r="K410" s="833" t="s">
        <v>335</v>
      </c>
      <c r="L410" s="833"/>
      <c r="M410" s="833"/>
      <c r="N410" s="833" t="s">
        <v>335</v>
      </c>
      <c r="O410" s="833"/>
      <c r="P410" s="833"/>
      <c r="Q410" s="833">
        <v>0.1986111111111111</v>
      </c>
      <c r="R410" s="441">
        <f>HOUR(Q410)</f>
        <v>4</v>
      </c>
      <c r="S410" s="441">
        <f>MINUTE(Q410)</f>
        <v>46</v>
      </c>
      <c r="T410" s="834" t="s">
        <v>324</v>
      </c>
      <c r="U410" s="835" t="s">
        <v>913</v>
      </c>
      <c r="V410" s="1022"/>
      <c r="W410" s="552"/>
      <c r="X410" s="609"/>
      <c r="Y410" s="609"/>
    </row>
    <row r="411" spans="1:32" ht="41.25" customHeight="1">
      <c r="A411" s="378"/>
      <c r="B411" s="379"/>
      <c r="C411" s="380" t="s">
        <v>325</v>
      </c>
      <c r="D411" s="381"/>
      <c r="E411" s="382"/>
      <c r="F411" s="383"/>
      <c r="G411" s="384"/>
      <c r="H411" s="385">
        <f t="shared" ref="H411:S411" si="91">SUM(H402:H410)</f>
        <v>0</v>
      </c>
      <c r="I411" s="481">
        <f t="shared" si="91"/>
        <v>0</v>
      </c>
      <c r="J411" s="481">
        <f t="shared" si="91"/>
        <v>0</v>
      </c>
      <c r="K411" s="385">
        <f t="shared" si="91"/>
        <v>0</v>
      </c>
      <c r="L411" s="481">
        <f t="shared" si="91"/>
        <v>0</v>
      </c>
      <c r="M411" s="481">
        <f t="shared" si="91"/>
        <v>0</v>
      </c>
      <c r="N411" s="385">
        <f t="shared" si="91"/>
        <v>2.2222222221898846E-2</v>
      </c>
      <c r="O411" s="481">
        <f t="shared" si="91"/>
        <v>0</v>
      </c>
      <c r="P411" s="481">
        <f t="shared" si="91"/>
        <v>32</v>
      </c>
      <c r="Q411" s="385">
        <f t="shared" si="91"/>
        <v>25.329166666670062</v>
      </c>
      <c r="R411" s="481">
        <f t="shared" si="91"/>
        <v>564</v>
      </c>
      <c r="S411" s="481">
        <f t="shared" si="91"/>
        <v>234</v>
      </c>
      <c r="T411" s="378"/>
      <c r="U411" s="386"/>
      <c r="V411" s="1019"/>
      <c r="W411" s="387"/>
      <c r="X411" s="388"/>
      <c r="Y411" s="389"/>
    </row>
    <row r="412" spans="1:32" s="353" customFormat="1" ht="41.25" customHeight="1">
      <c r="A412" s="355"/>
      <c r="B412" s="416"/>
      <c r="C412" s="410" t="s">
        <v>398</v>
      </c>
      <c r="D412" s="417"/>
      <c r="E412" s="418"/>
      <c r="F412" s="419"/>
      <c r="G412" s="420"/>
      <c r="H412" s="421"/>
      <c r="I412" s="422"/>
      <c r="J412" s="423">
        <f>I411+J411/60</f>
        <v>0</v>
      </c>
      <c r="K412" s="424"/>
      <c r="L412" s="426"/>
      <c r="M412" s="423">
        <f>L411+M411/60</f>
        <v>0</v>
      </c>
      <c r="N412" s="425"/>
      <c r="O412" s="426"/>
      <c r="P412" s="423">
        <f>O411+P411/60</f>
        <v>0.53333333333333333</v>
      </c>
      <c r="Q412" s="425"/>
      <c r="R412" s="426"/>
      <c r="S412" s="423">
        <f>R411+S411/60</f>
        <v>567.9</v>
      </c>
      <c r="T412" s="355"/>
      <c r="U412" s="427"/>
      <c r="V412" s="1020"/>
      <c r="W412" s="428"/>
      <c r="X412" s="429">
        <v>311</v>
      </c>
      <c r="Y412" s="430">
        <v>4</v>
      </c>
      <c r="Z412" s="423">
        <f>J412</f>
        <v>0</v>
      </c>
      <c r="AA412" s="423">
        <f>X412*Y412*Z412</f>
        <v>0</v>
      </c>
      <c r="AB412" s="423">
        <f>($AB$4-M412-P412)</f>
        <v>743.4666666666667</v>
      </c>
      <c r="AC412" s="430">
        <f>X412*Y412</f>
        <v>1244</v>
      </c>
      <c r="AD412" s="430">
        <f>AB412*AC412</f>
        <v>924872.53333333333</v>
      </c>
      <c r="AE412" s="423">
        <f>AA412/(AD412)</f>
        <v>0</v>
      </c>
      <c r="AF412" s="431">
        <f>1-(1*AE412)</f>
        <v>1</v>
      </c>
    </row>
    <row r="413" spans="1:32" s="539" customFormat="1" ht="41.25" customHeight="1">
      <c r="A413" s="526"/>
      <c r="B413" s="527"/>
      <c r="C413" s="528"/>
      <c r="D413" s="529"/>
      <c r="E413" s="530"/>
      <c r="F413" s="531"/>
      <c r="G413" s="532"/>
      <c r="H413" s="533"/>
      <c r="I413" s="534"/>
      <c r="J413" s="534"/>
      <c r="K413" s="533"/>
      <c r="L413" s="534"/>
      <c r="M413" s="534"/>
      <c r="N413" s="533"/>
      <c r="O413" s="534"/>
      <c r="P413" s="534"/>
      <c r="Q413" s="533"/>
      <c r="R413" s="534"/>
      <c r="S413" s="534"/>
      <c r="T413" s="526"/>
      <c r="U413" s="535"/>
      <c r="V413" s="1025"/>
      <c r="W413" s="536"/>
      <c r="X413" s="537"/>
      <c r="Y413" s="538"/>
    </row>
    <row r="414" spans="1:32" s="353" customFormat="1" ht="80.25" customHeight="1">
      <c r="A414" s="409">
        <v>90</v>
      </c>
      <c r="B414" s="552"/>
      <c r="C414" s="446" t="s">
        <v>421</v>
      </c>
      <c r="D414" s="494"/>
      <c r="E414" s="495"/>
      <c r="F414" s="494"/>
      <c r="G414" s="495"/>
      <c r="H414" s="409"/>
      <c r="I414" s="432"/>
      <c r="J414" s="432"/>
      <c r="K414" s="409"/>
      <c r="L414" s="432"/>
      <c r="M414" s="432"/>
      <c r="N414" s="409"/>
      <c r="O414" s="432"/>
      <c r="P414" s="432"/>
      <c r="Q414" s="541"/>
      <c r="R414" s="432"/>
      <c r="S414" s="432"/>
      <c r="T414" s="497"/>
      <c r="U414" s="498"/>
      <c r="V414" s="1030"/>
      <c r="W414" s="540"/>
    </row>
    <row r="415" spans="1:32" ht="41.25" customHeight="1">
      <c r="A415" s="378"/>
      <c r="B415" s="379"/>
      <c r="C415" s="380" t="s">
        <v>325</v>
      </c>
      <c r="D415" s="381"/>
      <c r="E415" s="382"/>
      <c r="F415" s="383"/>
      <c r="G415" s="384"/>
      <c r="H415" s="385">
        <f t="shared" ref="H415:S415" si="92">SUM(H414:H414)</f>
        <v>0</v>
      </c>
      <c r="I415" s="481">
        <f t="shared" si="92"/>
        <v>0</v>
      </c>
      <c r="J415" s="481">
        <f t="shared" si="92"/>
        <v>0</v>
      </c>
      <c r="K415" s="385">
        <f t="shared" si="92"/>
        <v>0</v>
      </c>
      <c r="L415" s="481">
        <f t="shared" si="92"/>
        <v>0</v>
      </c>
      <c r="M415" s="481">
        <f t="shared" si="92"/>
        <v>0</v>
      </c>
      <c r="N415" s="385">
        <f t="shared" si="92"/>
        <v>0</v>
      </c>
      <c r="O415" s="481">
        <f t="shared" si="92"/>
        <v>0</v>
      </c>
      <c r="P415" s="481">
        <f t="shared" si="92"/>
        <v>0</v>
      </c>
      <c r="Q415" s="385">
        <f t="shared" si="92"/>
        <v>0</v>
      </c>
      <c r="R415" s="481">
        <f t="shared" si="92"/>
        <v>0</v>
      </c>
      <c r="S415" s="481">
        <f t="shared" si="92"/>
        <v>0</v>
      </c>
      <c r="T415" s="378"/>
      <c r="U415" s="386"/>
      <c r="V415" s="1019"/>
      <c r="W415" s="387"/>
      <c r="X415" s="388"/>
      <c r="Y415" s="389"/>
    </row>
    <row r="416" spans="1:32" s="353" customFormat="1" ht="41.25" customHeight="1">
      <c r="A416" s="355"/>
      <c r="B416" s="416"/>
      <c r="C416" s="410" t="s">
        <v>398</v>
      </c>
      <c r="D416" s="417"/>
      <c r="E416" s="418"/>
      <c r="F416" s="419"/>
      <c r="G416" s="420"/>
      <c r="H416" s="421"/>
      <c r="I416" s="422"/>
      <c r="J416" s="423">
        <f>I415+J415/60</f>
        <v>0</v>
      </c>
      <c r="K416" s="424"/>
      <c r="L416" s="426"/>
      <c r="M416" s="423">
        <f>L415+M415/60</f>
        <v>0</v>
      </c>
      <c r="N416" s="425"/>
      <c r="O416" s="426"/>
      <c r="P416" s="423">
        <f>O415+P415/60</f>
        <v>0</v>
      </c>
      <c r="Q416" s="425"/>
      <c r="R416" s="426"/>
      <c r="S416" s="423">
        <f>R415+S415/60</f>
        <v>0</v>
      </c>
      <c r="T416" s="355"/>
      <c r="U416" s="427"/>
      <c r="V416" s="1020"/>
      <c r="W416" s="428"/>
      <c r="X416" s="429">
        <v>102.152</v>
      </c>
      <c r="Y416" s="430">
        <v>2</v>
      </c>
      <c r="Z416" s="423">
        <f>J416</f>
        <v>0</v>
      </c>
      <c r="AA416" s="423">
        <f>X416*Y416*Z416</f>
        <v>0</v>
      </c>
      <c r="AB416" s="423">
        <f>($AB$4-M416-P416)</f>
        <v>744</v>
      </c>
      <c r="AC416" s="430">
        <f>X416*Y416</f>
        <v>204.304</v>
      </c>
      <c r="AD416" s="430">
        <f>AB416*AC416</f>
        <v>152002.17600000001</v>
      </c>
      <c r="AE416" s="423">
        <f>AA416/(AD416)</f>
        <v>0</v>
      </c>
      <c r="AF416" s="431">
        <f>1-(1*AE416)</f>
        <v>1</v>
      </c>
    </row>
    <row r="417" spans="1:32" s="525" customFormat="1" ht="45.75" customHeight="1">
      <c r="A417" s="563"/>
      <c r="B417" s="563"/>
      <c r="C417" s="509"/>
      <c r="D417" s="563"/>
      <c r="E417" s="563"/>
      <c r="F417" s="563"/>
      <c r="G417" s="563"/>
      <c r="H417" s="563"/>
      <c r="I417" s="565"/>
      <c r="J417" s="565"/>
      <c r="K417" s="563"/>
      <c r="L417" s="565"/>
      <c r="M417" s="565"/>
      <c r="N417" s="563"/>
      <c r="O417" s="565"/>
      <c r="P417" s="565"/>
      <c r="Q417" s="563"/>
      <c r="R417" s="566"/>
      <c r="S417" s="566"/>
      <c r="T417" s="563"/>
      <c r="U417" s="567"/>
      <c r="V417" s="1029"/>
      <c r="W417" s="564"/>
    </row>
    <row r="418" spans="1:32" s="353" customFormat="1" ht="84" customHeight="1">
      <c r="A418" s="409">
        <v>91</v>
      </c>
      <c r="B418" s="552"/>
      <c r="C418" s="446" t="s">
        <v>422</v>
      </c>
      <c r="D418" s="494"/>
      <c r="E418" s="495"/>
      <c r="F418" s="494"/>
      <c r="G418" s="495"/>
      <c r="H418" s="409"/>
      <c r="I418" s="432"/>
      <c r="J418" s="432"/>
      <c r="K418" s="409"/>
      <c r="L418" s="432"/>
      <c r="M418" s="432"/>
      <c r="N418" s="409"/>
      <c r="O418" s="432"/>
      <c r="P418" s="432"/>
      <c r="Q418" s="541"/>
      <c r="R418" s="432"/>
      <c r="S418" s="432"/>
      <c r="T418" s="497"/>
      <c r="U418" s="498"/>
      <c r="V418" s="1030"/>
      <c r="W418" s="540"/>
    </row>
    <row r="419" spans="1:32" ht="41.25" customHeight="1">
      <c r="A419" s="378"/>
      <c r="B419" s="379"/>
      <c r="C419" s="380" t="s">
        <v>325</v>
      </c>
      <c r="D419" s="381"/>
      <c r="E419" s="382"/>
      <c r="F419" s="383"/>
      <c r="G419" s="384"/>
      <c r="H419" s="385">
        <f t="shared" ref="H419:S419" si="93">SUM(H418:H418)</f>
        <v>0</v>
      </c>
      <c r="I419" s="481">
        <f t="shared" si="93"/>
        <v>0</v>
      </c>
      <c r="J419" s="481">
        <f t="shared" si="93"/>
        <v>0</v>
      </c>
      <c r="K419" s="385">
        <f t="shared" si="93"/>
        <v>0</v>
      </c>
      <c r="L419" s="481">
        <f t="shared" si="93"/>
        <v>0</v>
      </c>
      <c r="M419" s="481">
        <f t="shared" si="93"/>
        <v>0</v>
      </c>
      <c r="N419" s="385">
        <f t="shared" si="93"/>
        <v>0</v>
      </c>
      <c r="O419" s="481">
        <f t="shared" si="93"/>
        <v>0</v>
      </c>
      <c r="P419" s="481">
        <f t="shared" si="93"/>
        <v>0</v>
      </c>
      <c r="Q419" s="385">
        <f t="shared" si="93"/>
        <v>0</v>
      </c>
      <c r="R419" s="481">
        <f t="shared" si="93"/>
        <v>0</v>
      </c>
      <c r="S419" s="481">
        <f t="shared" si="93"/>
        <v>0</v>
      </c>
      <c r="T419" s="378"/>
      <c r="U419" s="386"/>
      <c r="V419" s="1019"/>
      <c r="W419" s="387"/>
      <c r="X419" s="388"/>
      <c r="Y419" s="389"/>
    </row>
    <row r="420" spans="1:32" s="353" customFormat="1" ht="41.25" customHeight="1">
      <c r="A420" s="355"/>
      <c r="B420" s="416"/>
      <c r="C420" s="410" t="s">
        <v>398</v>
      </c>
      <c r="D420" s="417"/>
      <c r="E420" s="418"/>
      <c r="F420" s="419"/>
      <c r="G420" s="420"/>
      <c r="H420" s="421"/>
      <c r="I420" s="422"/>
      <c r="J420" s="423">
        <f>I419+J419/60</f>
        <v>0</v>
      </c>
      <c r="K420" s="424"/>
      <c r="L420" s="426"/>
      <c r="M420" s="423">
        <f>L419+M419/60</f>
        <v>0</v>
      </c>
      <c r="N420" s="425"/>
      <c r="O420" s="426"/>
      <c r="P420" s="423">
        <f>O419+P419/60</f>
        <v>0</v>
      </c>
      <c r="Q420" s="425"/>
      <c r="R420" s="426"/>
      <c r="S420" s="423">
        <f>R419+S419/60</f>
        <v>0</v>
      </c>
      <c r="T420" s="355"/>
      <c r="U420" s="427"/>
      <c r="V420" s="1020"/>
      <c r="W420" s="428"/>
      <c r="X420" s="429">
        <v>102.152</v>
      </c>
      <c r="Y420" s="430">
        <v>2</v>
      </c>
      <c r="Z420" s="423">
        <f>J420</f>
        <v>0</v>
      </c>
      <c r="AA420" s="423">
        <f>X420*Y420*Z420</f>
        <v>0</v>
      </c>
      <c r="AB420" s="423">
        <f>($AB$4-M420-P420)</f>
        <v>744</v>
      </c>
      <c r="AC420" s="430">
        <f>X420*Y420</f>
        <v>204.304</v>
      </c>
      <c r="AD420" s="430">
        <f>AB420*AC420</f>
        <v>152002.17600000001</v>
      </c>
      <c r="AE420" s="423">
        <f>AA420/(AD420)</f>
        <v>0</v>
      </c>
      <c r="AF420" s="431">
        <f>1-(1*AE420)</f>
        <v>1</v>
      </c>
    </row>
    <row r="421" spans="1:32" s="525" customFormat="1" ht="40.5" customHeight="1">
      <c r="A421" s="563"/>
      <c r="B421" s="563"/>
      <c r="C421" s="578"/>
      <c r="D421" s="563"/>
      <c r="E421" s="563"/>
      <c r="F421" s="563"/>
      <c r="G421" s="563"/>
      <c r="H421" s="563"/>
      <c r="I421" s="565"/>
      <c r="J421" s="565"/>
      <c r="K421" s="563"/>
      <c r="L421" s="565"/>
      <c r="M421" s="565"/>
      <c r="N421" s="563"/>
      <c r="O421" s="565"/>
      <c r="P421" s="565"/>
      <c r="Q421" s="563"/>
      <c r="R421" s="566"/>
      <c r="S421" s="566"/>
      <c r="T421" s="563"/>
      <c r="U421" s="567"/>
      <c r="V421" s="1029"/>
      <c r="W421" s="564"/>
    </row>
    <row r="422" spans="1:32" s="607" customFormat="1" ht="30">
      <c r="A422" s="477">
        <v>92</v>
      </c>
      <c r="B422" s="619"/>
      <c r="C422" s="1052" t="s">
        <v>373</v>
      </c>
      <c r="D422" s="612"/>
      <c r="E422" s="615"/>
      <c r="F422" s="612"/>
      <c r="G422" s="615"/>
      <c r="H422" s="616"/>
      <c r="I422" s="616"/>
      <c r="J422" s="616"/>
      <c r="K422" s="616"/>
      <c r="L422" s="616"/>
      <c r="M422" s="616"/>
      <c r="N422" s="616"/>
      <c r="O422" s="616"/>
      <c r="P422" s="616"/>
      <c r="Q422" s="616"/>
      <c r="R422" s="616"/>
      <c r="S422" s="616"/>
      <c r="T422" s="617"/>
      <c r="U422" s="618"/>
      <c r="V422" s="1028"/>
      <c r="W422" s="611"/>
      <c r="X422" s="603"/>
      <c r="Y422" s="604"/>
    </row>
    <row r="423" spans="1:32" ht="41.25" customHeight="1">
      <c r="A423" s="378"/>
      <c r="B423" s="379"/>
      <c r="C423" s="380" t="s">
        <v>325</v>
      </c>
      <c r="D423" s="381"/>
      <c r="E423" s="382"/>
      <c r="F423" s="383"/>
      <c r="G423" s="384"/>
      <c r="H423" s="385">
        <f t="shared" ref="H423:S423" si="94">SUM(H422:H422)</f>
        <v>0</v>
      </c>
      <c r="I423" s="481">
        <f t="shared" si="94"/>
        <v>0</v>
      </c>
      <c r="J423" s="481">
        <f t="shared" si="94"/>
        <v>0</v>
      </c>
      <c r="K423" s="385">
        <f t="shared" si="94"/>
        <v>0</v>
      </c>
      <c r="L423" s="481">
        <f t="shared" si="94"/>
        <v>0</v>
      </c>
      <c r="M423" s="481">
        <f t="shared" si="94"/>
        <v>0</v>
      </c>
      <c r="N423" s="385">
        <f t="shared" si="94"/>
        <v>0</v>
      </c>
      <c r="O423" s="481">
        <f t="shared" si="94"/>
        <v>0</v>
      </c>
      <c r="P423" s="481">
        <f t="shared" si="94"/>
        <v>0</v>
      </c>
      <c r="Q423" s="385">
        <f t="shared" si="94"/>
        <v>0</v>
      </c>
      <c r="R423" s="481">
        <f t="shared" si="94"/>
        <v>0</v>
      </c>
      <c r="S423" s="481">
        <f t="shared" si="94"/>
        <v>0</v>
      </c>
      <c r="T423" s="378"/>
      <c r="U423" s="386"/>
      <c r="V423" s="1019"/>
      <c r="W423" s="387"/>
      <c r="X423" s="388"/>
      <c r="Y423" s="389"/>
    </row>
    <row r="424" spans="1:32" s="353" customFormat="1" ht="41.25" customHeight="1">
      <c r="A424" s="355"/>
      <c r="B424" s="416"/>
      <c r="C424" s="410" t="s">
        <v>398</v>
      </c>
      <c r="D424" s="417"/>
      <c r="E424" s="418"/>
      <c r="F424" s="419"/>
      <c r="G424" s="420"/>
      <c r="H424" s="421"/>
      <c r="I424" s="422"/>
      <c r="J424" s="423">
        <f>I423+J423/60</f>
        <v>0</v>
      </c>
      <c r="K424" s="424"/>
      <c r="L424" s="426"/>
      <c r="M424" s="423">
        <f>L423+M423/60</f>
        <v>0</v>
      </c>
      <c r="N424" s="425"/>
      <c r="O424" s="426"/>
      <c r="P424" s="423">
        <f>O423+P423/60</f>
        <v>0</v>
      </c>
      <c r="Q424" s="425"/>
      <c r="R424" s="426"/>
      <c r="S424" s="423">
        <f>R423+S423/60</f>
        <v>0</v>
      </c>
      <c r="T424" s="355"/>
      <c r="U424" s="427"/>
      <c r="V424" s="1020"/>
      <c r="W424" s="428"/>
      <c r="X424" s="429">
        <v>337</v>
      </c>
      <c r="Y424" s="430">
        <v>3</v>
      </c>
      <c r="Z424" s="423">
        <f>J424</f>
        <v>0</v>
      </c>
      <c r="AA424" s="423">
        <f>X424*Y424*Z424</f>
        <v>0</v>
      </c>
      <c r="AB424" s="423">
        <f>($AB$4-M424-P424)</f>
        <v>744</v>
      </c>
      <c r="AC424" s="430">
        <f>X424*Y424</f>
        <v>1011</v>
      </c>
      <c r="AD424" s="430">
        <f>AB424*AC424</f>
        <v>752184</v>
      </c>
      <c r="AE424" s="423">
        <f>AA424/(AD424)</f>
        <v>0</v>
      </c>
      <c r="AF424" s="431">
        <f>1-(1*AE424)</f>
        <v>1</v>
      </c>
    </row>
    <row r="425" spans="1:32" s="539" customFormat="1" ht="41.25" customHeight="1">
      <c r="A425" s="526"/>
      <c r="B425" s="527"/>
      <c r="C425" s="528"/>
      <c r="D425" s="529"/>
      <c r="E425" s="530"/>
      <c r="F425" s="531"/>
      <c r="G425" s="532"/>
      <c r="H425" s="533"/>
      <c r="I425" s="534"/>
      <c r="J425" s="534"/>
      <c r="K425" s="533"/>
      <c r="L425" s="534"/>
      <c r="M425" s="534"/>
      <c r="N425" s="533"/>
      <c r="O425" s="534"/>
      <c r="P425" s="534"/>
      <c r="Q425" s="533"/>
      <c r="R425" s="534"/>
      <c r="S425" s="534"/>
      <c r="T425" s="526"/>
      <c r="U425" s="535"/>
      <c r="V425" s="1025"/>
      <c r="W425" s="536"/>
      <c r="X425" s="537"/>
      <c r="Y425" s="538"/>
    </row>
    <row r="426" spans="1:32" s="607" customFormat="1" ht="60" customHeight="1">
      <c r="A426" s="477">
        <v>93</v>
      </c>
      <c r="B426" s="619"/>
      <c r="C426" s="1052" t="s">
        <v>373</v>
      </c>
      <c r="D426" s="612"/>
      <c r="E426" s="615"/>
      <c r="F426" s="612"/>
      <c r="G426" s="615"/>
      <c r="H426" s="616"/>
      <c r="I426" s="616"/>
      <c r="J426" s="616"/>
      <c r="K426" s="616"/>
      <c r="L426" s="616"/>
      <c r="M426" s="616"/>
      <c r="N426" s="616"/>
      <c r="O426" s="616"/>
      <c r="P426" s="616"/>
      <c r="Q426" s="616"/>
      <c r="R426" s="441"/>
      <c r="S426" s="441"/>
      <c r="T426" s="617"/>
      <c r="U426" s="618"/>
      <c r="V426" s="1028"/>
      <c r="W426" s="611"/>
      <c r="X426" s="603"/>
      <c r="Y426" s="604"/>
    </row>
    <row r="427" spans="1:32" ht="41.25" customHeight="1">
      <c r="A427" s="378"/>
      <c r="B427" s="379"/>
      <c r="C427" s="380" t="s">
        <v>325</v>
      </c>
      <c r="D427" s="381"/>
      <c r="E427" s="382"/>
      <c r="F427" s="383"/>
      <c r="G427" s="384"/>
      <c r="H427" s="385">
        <f t="shared" ref="H427:S427" si="95">SUM(H426:H426)</f>
        <v>0</v>
      </c>
      <c r="I427" s="481">
        <f t="shared" si="95"/>
        <v>0</v>
      </c>
      <c r="J427" s="481">
        <f t="shared" si="95"/>
        <v>0</v>
      </c>
      <c r="K427" s="385">
        <f t="shared" si="95"/>
        <v>0</v>
      </c>
      <c r="L427" s="481">
        <f t="shared" si="95"/>
        <v>0</v>
      </c>
      <c r="M427" s="481">
        <f t="shared" si="95"/>
        <v>0</v>
      </c>
      <c r="N427" s="385">
        <f t="shared" si="95"/>
        <v>0</v>
      </c>
      <c r="O427" s="481">
        <f t="shared" si="95"/>
        <v>0</v>
      </c>
      <c r="P427" s="481">
        <f t="shared" si="95"/>
        <v>0</v>
      </c>
      <c r="Q427" s="385">
        <f t="shared" si="95"/>
        <v>0</v>
      </c>
      <c r="R427" s="481">
        <f t="shared" si="95"/>
        <v>0</v>
      </c>
      <c r="S427" s="481">
        <f t="shared" si="95"/>
        <v>0</v>
      </c>
      <c r="T427" s="378"/>
      <c r="U427" s="386"/>
      <c r="V427" s="1019"/>
      <c r="W427" s="387"/>
      <c r="X427" s="388"/>
      <c r="Y427" s="389"/>
    </row>
    <row r="428" spans="1:32" s="353" customFormat="1" ht="41.25" customHeight="1">
      <c r="A428" s="355"/>
      <c r="B428" s="416"/>
      <c r="C428" s="410" t="s">
        <v>398</v>
      </c>
      <c r="D428" s="417"/>
      <c r="E428" s="418"/>
      <c r="F428" s="419"/>
      <c r="G428" s="420"/>
      <c r="H428" s="421"/>
      <c r="I428" s="422"/>
      <c r="J428" s="423">
        <f>I427+J427/60</f>
        <v>0</v>
      </c>
      <c r="K428" s="424"/>
      <c r="L428" s="426"/>
      <c r="M428" s="423">
        <f>L427+M427/60</f>
        <v>0</v>
      </c>
      <c r="N428" s="425"/>
      <c r="O428" s="426"/>
      <c r="P428" s="423">
        <f>O427+P427/60</f>
        <v>0</v>
      </c>
      <c r="Q428" s="425"/>
      <c r="R428" s="426"/>
      <c r="S428" s="423">
        <f>R427+S427/60</f>
        <v>0</v>
      </c>
      <c r="T428" s="355"/>
      <c r="U428" s="427"/>
      <c r="V428" s="1020"/>
      <c r="W428" s="428"/>
      <c r="X428" s="429">
        <v>337</v>
      </c>
      <c r="Y428" s="430">
        <v>3</v>
      </c>
      <c r="Z428" s="423">
        <f>J428</f>
        <v>0</v>
      </c>
      <c r="AA428" s="423">
        <f>X428*Y428*Z428</f>
        <v>0</v>
      </c>
      <c r="AB428" s="423">
        <f>($AB$4-M428-P428)</f>
        <v>744</v>
      </c>
      <c r="AC428" s="430">
        <f>X428*Y428</f>
        <v>1011</v>
      </c>
      <c r="AD428" s="430">
        <f>AB428*AC428</f>
        <v>752184</v>
      </c>
      <c r="AE428" s="423">
        <f>AA428/(AD428)</f>
        <v>0</v>
      </c>
      <c r="AF428" s="431">
        <f>1-(1*AE428)</f>
        <v>1</v>
      </c>
    </row>
    <row r="429" spans="1:32" s="539" customFormat="1" ht="41.25" customHeight="1">
      <c r="A429" s="526"/>
      <c r="B429" s="527"/>
      <c r="C429" s="528"/>
      <c r="D429" s="529"/>
      <c r="E429" s="530"/>
      <c r="F429" s="531"/>
      <c r="G429" s="532"/>
      <c r="H429" s="533"/>
      <c r="I429" s="534"/>
      <c r="J429" s="534"/>
      <c r="K429" s="533"/>
      <c r="L429" s="534"/>
      <c r="M429" s="534"/>
      <c r="N429" s="533"/>
      <c r="O429" s="534"/>
      <c r="P429" s="534"/>
      <c r="Q429" s="533"/>
      <c r="R429" s="534"/>
      <c r="S429" s="534"/>
      <c r="T429" s="526"/>
      <c r="U429" s="535"/>
      <c r="V429" s="1025"/>
      <c r="W429" s="536"/>
      <c r="X429" s="537"/>
      <c r="Y429" s="538"/>
    </row>
    <row r="430" spans="1:32" s="353" customFormat="1" ht="60">
      <c r="A430" s="409">
        <v>94</v>
      </c>
      <c r="B430" s="409"/>
      <c r="C430" s="447" t="s">
        <v>423</v>
      </c>
      <c r="D430" s="409"/>
      <c r="E430" s="409"/>
      <c r="F430" s="409"/>
      <c r="G430" s="409"/>
      <c r="H430" s="409" t="s">
        <v>335</v>
      </c>
      <c r="I430" s="412"/>
      <c r="J430" s="412"/>
      <c r="K430" s="409" t="s">
        <v>335</v>
      </c>
      <c r="L430" s="412"/>
      <c r="M430" s="412"/>
      <c r="N430" s="409" t="s">
        <v>335</v>
      </c>
      <c r="O430" s="412"/>
      <c r="P430" s="412"/>
      <c r="Q430" s="409" t="s">
        <v>335</v>
      </c>
      <c r="R430" s="412"/>
      <c r="S430" s="412"/>
      <c r="T430" s="409"/>
      <c r="U430" s="414"/>
      <c r="V430" s="1018"/>
      <c r="W430" s="411"/>
    </row>
    <row r="431" spans="1:32" s="353" customFormat="1" ht="41.25" customHeight="1">
      <c r="A431" s="355"/>
      <c r="B431" s="416"/>
      <c r="C431" s="410" t="s">
        <v>398</v>
      </c>
      <c r="D431" s="417"/>
      <c r="E431" s="418"/>
      <c r="F431" s="419"/>
      <c r="G431" s="420"/>
      <c r="H431" s="421"/>
      <c r="I431" s="422"/>
      <c r="J431" s="423">
        <f>I430+J430/60</f>
        <v>0</v>
      </c>
      <c r="K431" s="424"/>
      <c r="L431" s="426"/>
      <c r="M431" s="423">
        <f>L430+M430/60</f>
        <v>0</v>
      </c>
      <c r="N431" s="425"/>
      <c r="O431" s="426"/>
      <c r="P431" s="423">
        <f>O430+P430/60</f>
        <v>0</v>
      </c>
      <c r="Q431" s="425"/>
      <c r="R431" s="426"/>
      <c r="S431" s="423">
        <f>R430+S430/60</f>
        <v>0</v>
      </c>
      <c r="T431" s="355"/>
      <c r="U431" s="427"/>
      <c r="V431" s="1020"/>
      <c r="W431" s="428"/>
      <c r="X431" s="429">
        <v>28.55</v>
      </c>
      <c r="Y431" s="430">
        <v>4</v>
      </c>
      <c r="Z431" s="423">
        <f>J431</f>
        <v>0</v>
      </c>
      <c r="AA431" s="423">
        <f>X431*Y431*Z431</f>
        <v>0</v>
      </c>
      <c r="AB431" s="423">
        <f>($AB$4-M431-P431)</f>
        <v>744</v>
      </c>
      <c r="AC431" s="430">
        <f>X431*Y431</f>
        <v>114.2</v>
      </c>
      <c r="AD431" s="430">
        <f>AB431*AC431</f>
        <v>84964.800000000003</v>
      </c>
      <c r="AE431" s="423">
        <f>AA431/(AD431)</f>
        <v>0</v>
      </c>
      <c r="AF431" s="431">
        <f>1-(1*AE431)</f>
        <v>1</v>
      </c>
    </row>
    <row r="432" spans="1:32" s="525" customFormat="1" ht="33" customHeight="1">
      <c r="A432" s="563"/>
      <c r="B432" s="563"/>
      <c r="C432" s="579"/>
      <c r="D432" s="563"/>
      <c r="E432" s="563"/>
      <c r="F432" s="563"/>
      <c r="G432" s="563"/>
      <c r="H432" s="563"/>
      <c r="I432" s="565"/>
      <c r="J432" s="565"/>
      <c r="K432" s="563"/>
      <c r="L432" s="565"/>
      <c r="M432" s="565"/>
      <c r="N432" s="563"/>
      <c r="O432" s="565"/>
      <c r="P432" s="565"/>
      <c r="Q432" s="563"/>
      <c r="R432" s="566"/>
      <c r="S432" s="566"/>
      <c r="T432" s="563"/>
      <c r="U432" s="567"/>
      <c r="V432" s="1029"/>
      <c r="W432" s="564"/>
    </row>
    <row r="433" spans="1:32" s="353" customFormat="1" ht="60">
      <c r="A433" s="409">
        <v>95</v>
      </c>
      <c r="B433" s="409"/>
      <c r="C433" s="447" t="s">
        <v>424</v>
      </c>
      <c r="D433" s="409"/>
      <c r="E433" s="409"/>
      <c r="F433" s="409"/>
      <c r="G433" s="409"/>
      <c r="H433" s="409" t="s">
        <v>335</v>
      </c>
      <c r="I433" s="412"/>
      <c r="J433" s="412"/>
      <c r="K433" s="409" t="s">
        <v>335</v>
      </c>
      <c r="L433" s="412"/>
      <c r="M433" s="412"/>
      <c r="N433" s="409" t="s">
        <v>335</v>
      </c>
      <c r="O433" s="412"/>
      <c r="P433" s="412"/>
      <c r="Q433" s="409" t="s">
        <v>335</v>
      </c>
      <c r="R433" s="412"/>
      <c r="S433" s="412"/>
      <c r="T433" s="409"/>
      <c r="U433" s="414"/>
      <c r="V433" s="1018"/>
      <c r="W433" s="411"/>
    </row>
    <row r="434" spans="1:32" s="353" customFormat="1" ht="41.25" customHeight="1">
      <c r="A434" s="355"/>
      <c r="B434" s="416"/>
      <c r="C434" s="410" t="s">
        <v>398</v>
      </c>
      <c r="D434" s="417"/>
      <c r="E434" s="418"/>
      <c r="F434" s="419"/>
      <c r="G434" s="420"/>
      <c r="H434" s="421"/>
      <c r="I434" s="422"/>
      <c r="J434" s="423">
        <f>I433+J433/60</f>
        <v>0</v>
      </c>
      <c r="K434" s="424"/>
      <c r="L434" s="426"/>
      <c r="M434" s="423">
        <f>L433+M433/60</f>
        <v>0</v>
      </c>
      <c r="N434" s="425"/>
      <c r="O434" s="426"/>
      <c r="P434" s="423">
        <f>O433+P433/60</f>
        <v>0</v>
      </c>
      <c r="Q434" s="425"/>
      <c r="R434" s="426"/>
      <c r="S434" s="423">
        <f>R433+S433/60</f>
        <v>0</v>
      </c>
      <c r="T434" s="355"/>
      <c r="U434" s="427"/>
      <c r="V434" s="1020"/>
      <c r="W434" s="428"/>
      <c r="X434" s="429">
        <v>28.55</v>
      </c>
      <c r="Y434" s="430">
        <v>4</v>
      </c>
      <c r="Z434" s="423">
        <f>J434</f>
        <v>0</v>
      </c>
      <c r="AA434" s="423">
        <f>X434*Y434*Z434</f>
        <v>0</v>
      </c>
      <c r="AB434" s="423">
        <f>($AB$4-M434-P434)</f>
        <v>744</v>
      </c>
      <c r="AC434" s="430">
        <f>X434*Y434</f>
        <v>114.2</v>
      </c>
      <c r="AD434" s="430">
        <f>AB434*AC434</f>
        <v>84964.800000000003</v>
      </c>
      <c r="AE434" s="423">
        <f>AA434/(AD434)</f>
        <v>0</v>
      </c>
      <c r="AF434" s="431">
        <f>1-(1*AE434)</f>
        <v>1</v>
      </c>
    </row>
    <row r="435" spans="1:32" s="525" customFormat="1" ht="48" customHeight="1">
      <c r="A435" s="563"/>
      <c r="B435" s="563"/>
      <c r="C435" s="579"/>
      <c r="D435" s="563"/>
      <c r="E435" s="563"/>
      <c r="F435" s="563"/>
      <c r="G435" s="563"/>
      <c r="H435" s="563"/>
      <c r="I435" s="565"/>
      <c r="J435" s="565"/>
      <c r="K435" s="563"/>
      <c r="L435" s="565"/>
      <c r="M435" s="565"/>
      <c r="N435" s="563"/>
      <c r="O435" s="565"/>
      <c r="P435" s="565"/>
      <c r="Q435" s="563"/>
      <c r="R435" s="566"/>
      <c r="S435" s="566"/>
      <c r="T435" s="563"/>
      <c r="U435" s="567"/>
      <c r="V435" s="1029"/>
      <c r="W435" s="564"/>
    </row>
    <row r="436" spans="1:32" s="353" customFormat="1" ht="30">
      <c r="A436" s="409">
        <v>96</v>
      </c>
      <c r="B436" s="552">
        <v>910084</v>
      </c>
      <c r="C436" s="830" t="s">
        <v>1031</v>
      </c>
      <c r="D436" s="831">
        <v>41568</v>
      </c>
      <c r="E436" s="832" t="s">
        <v>1032</v>
      </c>
      <c r="F436" s="831">
        <v>41568</v>
      </c>
      <c r="G436" s="832" t="s">
        <v>1033</v>
      </c>
      <c r="H436" s="833" t="str">
        <f>IF((RIGHT(T436,1)="T"),(F436+G436)-(D436+E436),"-")</f>
        <v>-</v>
      </c>
      <c r="I436" s="833"/>
      <c r="J436" s="833"/>
      <c r="K436" s="833" t="str">
        <f>IF((RIGHT(T436,1)="U"),(F436+G436)-(D436+E436),"-")</f>
        <v>-</v>
      </c>
      <c r="L436" s="833"/>
      <c r="M436" s="833"/>
      <c r="N436" s="833" t="str">
        <f>IF((RIGHT(T436,1)="C"),(F436+G436)-(D436+E436),"-")</f>
        <v>-</v>
      </c>
      <c r="O436" s="833"/>
      <c r="P436" s="833"/>
      <c r="Q436" s="833">
        <f>IF((RIGHT(T436,1)="D"),(F436+G436)-(D436+E436),"-")</f>
        <v>0.37152777778101154</v>
      </c>
      <c r="R436" s="441">
        <f>HOUR(Q436)</f>
        <v>8</v>
      </c>
      <c r="S436" s="441">
        <f>MINUTE(Q436)</f>
        <v>55</v>
      </c>
      <c r="T436" s="834" t="s">
        <v>341</v>
      </c>
      <c r="U436" s="835" t="s">
        <v>1036</v>
      </c>
      <c r="V436" s="1022" t="s">
        <v>1034</v>
      </c>
      <c r="W436" s="552" t="s">
        <v>1035</v>
      </c>
    </row>
    <row r="437" spans="1:32" ht="41.25" customHeight="1">
      <c r="A437" s="378"/>
      <c r="B437" s="379"/>
      <c r="C437" s="380" t="s">
        <v>325</v>
      </c>
      <c r="D437" s="381"/>
      <c r="E437" s="382"/>
      <c r="F437" s="383"/>
      <c r="G437" s="384"/>
      <c r="H437" s="385">
        <f t="shared" ref="H437:S437" si="96">SUM(H436:H436)</f>
        <v>0</v>
      </c>
      <c r="I437" s="481">
        <f t="shared" si="96"/>
        <v>0</v>
      </c>
      <c r="J437" s="481">
        <f t="shared" si="96"/>
        <v>0</v>
      </c>
      <c r="K437" s="385">
        <f t="shared" si="96"/>
        <v>0</v>
      </c>
      <c r="L437" s="481">
        <f t="shared" si="96"/>
        <v>0</v>
      </c>
      <c r="M437" s="481">
        <f t="shared" si="96"/>
        <v>0</v>
      </c>
      <c r="N437" s="385">
        <f t="shared" si="96"/>
        <v>0</v>
      </c>
      <c r="O437" s="481">
        <f t="shared" si="96"/>
        <v>0</v>
      </c>
      <c r="P437" s="481">
        <f t="shared" si="96"/>
        <v>0</v>
      </c>
      <c r="Q437" s="385">
        <f t="shared" si="96"/>
        <v>0.37152777778101154</v>
      </c>
      <c r="R437" s="481">
        <f t="shared" si="96"/>
        <v>8</v>
      </c>
      <c r="S437" s="481">
        <f t="shared" si="96"/>
        <v>55</v>
      </c>
      <c r="T437" s="378"/>
      <c r="U437" s="386"/>
      <c r="V437" s="1019"/>
      <c r="W437" s="387"/>
      <c r="X437" s="388"/>
      <c r="Y437" s="389"/>
    </row>
    <row r="438" spans="1:32" s="353" customFormat="1" ht="41.25" customHeight="1">
      <c r="A438" s="355"/>
      <c r="B438" s="416"/>
      <c r="C438" s="410" t="s">
        <v>398</v>
      </c>
      <c r="D438" s="417"/>
      <c r="E438" s="418"/>
      <c r="F438" s="419"/>
      <c r="G438" s="420"/>
      <c r="H438" s="421"/>
      <c r="I438" s="422"/>
      <c r="J438" s="423">
        <f>I436+J436/60</f>
        <v>0</v>
      </c>
      <c r="K438" s="424"/>
      <c r="L438" s="426"/>
      <c r="M438" s="423">
        <f>L436+M436/60</f>
        <v>0</v>
      </c>
      <c r="N438" s="425"/>
      <c r="O438" s="426"/>
      <c r="P438" s="423">
        <f>O436+P436/60</f>
        <v>0</v>
      </c>
      <c r="Q438" s="425"/>
      <c r="R438" s="426"/>
      <c r="S438" s="423">
        <f>R436+S436/60</f>
        <v>8.9166666666666661</v>
      </c>
      <c r="T438" s="355"/>
      <c r="U438" s="427"/>
      <c r="V438" s="1020"/>
      <c r="W438" s="428"/>
      <c r="X438" s="429">
        <v>5.4429999999999996</v>
      </c>
      <c r="Y438" s="430">
        <v>2</v>
      </c>
      <c r="Z438" s="423">
        <f>J438</f>
        <v>0</v>
      </c>
      <c r="AA438" s="423">
        <f>X438*Y438*Z438</f>
        <v>0</v>
      </c>
      <c r="AB438" s="423">
        <f>($AB$4-M438-P438)</f>
        <v>744</v>
      </c>
      <c r="AC438" s="430">
        <f>X438*Y438</f>
        <v>10.885999999999999</v>
      </c>
      <c r="AD438" s="430">
        <f>AB438*AC438</f>
        <v>8099.1839999999993</v>
      </c>
      <c r="AE438" s="423">
        <f>AA438/(AD438)</f>
        <v>0</v>
      </c>
      <c r="AF438" s="431">
        <f>1-(1*AE438)</f>
        <v>1</v>
      </c>
    </row>
    <row r="439" spans="1:32" s="525" customFormat="1" ht="41.25" customHeight="1">
      <c r="A439" s="507"/>
      <c r="B439" s="508"/>
      <c r="C439" s="509"/>
      <c r="D439" s="510"/>
      <c r="E439" s="511"/>
      <c r="F439" s="512"/>
      <c r="G439" s="513"/>
      <c r="H439" s="514"/>
      <c r="I439" s="515"/>
      <c r="J439" s="516"/>
      <c r="K439" s="517"/>
      <c r="L439" s="518"/>
      <c r="M439" s="516"/>
      <c r="N439" s="519"/>
      <c r="O439" s="518"/>
      <c r="P439" s="516"/>
      <c r="Q439" s="519"/>
      <c r="R439" s="518"/>
      <c r="S439" s="516"/>
      <c r="T439" s="507"/>
      <c r="U439" s="520"/>
      <c r="V439" s="1023"/>
      <c r="W439" s="521"/>
      <c r="X439" s="522"/>
      <c r="Y439" s="522"/>
      <c r="Z439" s="523"/>
      <c r="AA439" s="523"/>
      <c r="AB439" s="523"/>
      <c r="AC439" s="522"/>
      <c r="AD439" s="522"/>
      <c r="AE439" s="523"/>
      <c r="AF439" s="524"/>
    </row>
    <row r="440" spans="1:32" s="353" customFormat="1" ht="60">
      <c r="A440" s="409">
        <v>97</v>
      </c>
      <c r="B440" s="552"/>
      <c r="C440" s="447" t="s">
        <v>425</v>
      </c>
      <c r="D440" s="494"/>
      <c r="E440" s="495"/>
      <c r="F440" s="494"/>
      <c r="G440" s="495"/>
      <c r="H440" s="541"/>
      <c r="I440" s="432"/>
      <c r="J440" s="432"/>
      <c r="K440" s="409"/>
      <c r="L440" s="432"/>
      <c r="M440" s="432"/>
      <c r="N440" s="409"/>
      <c r="O440" s="432"/>
      <c r="P440" s="432"/>
      <c r="Q440" s="409"/>
      <c r="R440" s="432"/>
      <c r="S440" s="412"/>
      <c r="T440" s="497"/>
      <c r="U440" s="498"/>
      <c r="V440" s="1030"/>
      <c r="W440" s="540"/>
    </row>
    <row r="441" spans="1:32" s="353" customFormat="1" ht="41.25" customHeight="1">
      <c r="A441" s="355"/>
      <c r="B441" s="416"/>
      <c r="C441" s="410" t="s">
        <v>398</v>
      </c>
      <c r="D441" s="417"/>
      <c r="E441" s="418"/>
      <c r="F441" s="419"/>
      <c r="G441" s="420"/>
      <c r="H441" s="421"/>
      <c r="I441" s="422"/>
      <c r="J441" s="423">
        <f>I440+J440/60</f>
        <v>0</v>
      </c>
      <c r="K441" s="424"/>
      <c r="L441" s="426"/>
      <c r="M441" s="423">
        <f>L440+M440/60</f>
        <v>0</v>
      </c>
      <c r="N441" s="425"/>
      <c r="O441" s="426"/>
      <c r="P441" s="423">
        <f>O440+P440/60</f>
        <v>0</v>
      </c>
      <c r="Q441" s="425"/>
      <c r="R441" s="426"/>
      <c r="S441" s="423">
        <f>R440+S440/60</f>
        <v>0</v>
      </c>
      <c r="T441" s="355"/>
      <c r="U441" s="427"/>
      <c r="V441" s="1020"/>
      <c r="W441" s="428"/>
      <c r="X441" s="429">
        <v>5.4429999999999996</v>
      </c>
      <c r="Y441" s="430">
        <v>2</v>
      </c>
      <c r="Z441" s="423">
        <f>J441</f>
        <v>0</v>
      </c>
      <c r="AA441" s="423">
        <f>X441*Y441*Z441</f>
        <v>0</v>
      </c>
      <c r="AB441" s="423">
        <f>($AB$4-M441-P441)</f>
        <v>744</v>
      </c>
      <c r="AC441" s="430">
        <f>X441*Y441</f>
        <v>10.885999999999999</v>
      </c>
      <c r="AD441" s="430">
        <f>AB441*AC441</f>
        <v>8099.1839999999993</v>
      </c>
      <c r="AE441" s="423">
        <f>AA441/(AD441)</f>
        <v>0</v>
      </c>
      <c r="AF441" s="431">
        <f>1-(1*AE441)</f>
        <v>1</v>
      </c>
    </row>
    <row r="442" spans="1:32" s="525" customFormat="1" ht="41.25" customHeight="1">
      <c r="A442" s="507"/>
      <c r="B442" s="508"/>
      <c r="C442" s="509"/>
      <c r="D442" s="510"/>
      <c r="E442" s="511"/>
      <c r="F442" s="512"/>
      <c r="G442" s="513"/>
      <c r="H442" s="514"/>
      <c r="I442" s="515"/>
      <c r="J442" s="516"/>
      <c r="K442" s="517"/>
      <c r="L442" s="518"/>
      <c r="M442" s="516"/>
      <c r="N442" s="519"/>
      <c r="O442" s="518"/>
      <c r="P442" s="516"/>
      <c r="Q442" s="519"/>
      <c r="R442" s="518"/>
      <c r="S442" s="516"/>
      <c r="T442" s="507"/>
      <c r="U442" s="520"/>
      <c r="V442" s="1023"/>
      <c r="W442" s="521"/>
      <c r="X442" s="522"/>
      <c r="Y442" s="522"/>
      <c r="Z442" s="523"/>
      <c r="AA442" s="523"/>
      <c r="AB442" s="523"/>
      <c r="AC442" s="522"/>
      <c r="AD442" s="522"/>
      <c r="AE442" s="523"/>
      <c r="AF442" s="524"/>
    </row>
    <row r="443" spans="1:32" s="607" customFormat="1" ht="39.75" customHeight="1">
      <c r="A443" s="477">
        <v>98</v>
      </c>
      <c r="B443" s="552">
        <v>910017</v>
      </c>
      <c r="C443" s="851" t="s">
        <v>508</v>
      </c>
      <c r="D443" s="831">
        <v>41551</v>
      </c>
      <c r="E443" s="832" t="s">
        <v>1037</v>
      </c>
      <c r="F443" s="846"/>
      <c r="G443" s="841"/>
      <c r="H443" s="833" t="str">
        <f>IF((RIGHT(T443,1)="T"),(F443+G443)-(D443+E443),"-")</f>
        <v>-</v>
      </c>
      <c r="I443" s="833"/>
      <c r="J443" s="833"/>
      <c r="K443" s="833" t="str">
        <f>IF((RIGHT(T443,1)="U"),(F443+G443)-(D443+E443),"-")</f>
        <v>-</v>
      </c>
      <c r="L443" s="833"/>
      <c r="M443" s="833"/>
      <c r="N443" s="833" t="str">
        <f>IF((RIGHT(T443,1)="C"),(F443+G443)-(D443+E443),"-")</f>
        <v>-</v>
      </c>
      <c r="O443" s="833"/>
      <c r="P443" s="833"/>
      <c r="Q443" s="833">
        <v>27.295833333333334</v>
      </c>
      <c r="R443" s="441">
        <v>655</v>
      </c>
      <c r="S443" s="441">
        <f>MINUTE(Q443)</f>
        <v>6</v>
      </c>
      <c r="T443" s="834" t="s">
        <v>324</v>
      </c>
      <c r="U443" s="835" t="s">
        <v>327</v>
      </c>
      <c r="V443" s="1022" t="s">
        <v>1038</v>
      </c>
      <c r="W443" s="613"/>
      <c r="X443" s="603"/>
      <c r="Y443" s="604"/>
    </row>
    <row r="444" spans="1:32" ht="41.25" customHeight="1">
      <c r="A444" s="378"/>
      <c r="B444" s="379"/>
      <c r="C444" s="380" t="s">
        <v>325</v>
      </c>
      <c r="D444" s="381"/>
      <c r="E444" s="382"/>
      <c r="F444" s="383"/>
      <c r="G444" s="384"/>
      <c r="H444" s="385">
        <f t="shared" ref="H444:S444" si="97">SUM(H443:H443)</f>
        <v>0</v>
      </c>
      <c r="I444" s="481">
        <f t="shared" si="97"/>
        <v>0</v>
      </c>
      <c r="J444" s="481">
        <f t="shared" si="97"/>
        <v>0</v>
      </c>
      <c r="K444" s="385">
        <f t="shared" si="97"/>
        <v>0</v>
      </c>
      <c r="L444" s="481">
        <f t="shared" si="97"/>
        <v>0</v>
      </c>
      <c r="M444" s="481">
        <f t="shared" si="97"/>
        <v>0</v>
      </c>
      <c r="N444" s="385">
        <f t="shared" si="97"/>
        <v>0</v>
      </c>
      <c r="O444" s="481">
        <f t="shared" si="97"/>
        <v>0</v>
      </c>
      <c r="P444" s="481">
        <f t="shared" si="97"/>
        <v>0</v>
      </c>
      <c r="Q444" s="385">
        <f t="shared" si="97"/>
        <v>27.295833333333334</v>
      </c>
      <c r="R444" s="481">
        <f t="shared" si="97"/>
        <v>655</v>
      </c>
      <c r="S444" s="481">
        <f t="shared" si="97"/>
        <v>6</v>
      </c>
      <c r="T444" s="378"/>
      <c r="U444" s="386"/>
      <c r="V444" s="1019"/>
      <c r="W444" s="387"/>
      <c r="X444" s="388"/>
      <c r="Y444" s="389"/>
    </row>
    <row r="445" spans="1:32" s="353" customFormat="1" ht="41.25" customHeight="1">
      <c r="A445" s="355"/>
      <c r="B445" s="416"/>
      <c r="C445" s="410" t="s">
        <v>398</v>
      </c>
      <c r="D445" s="417"/>
      <c r="E445" s="418"/>
      <c r="F445" s="419"/>
      <c r="G445" s="420"/>
      <c r="H445" s="421"/>
      <c r="I445" s="422"/>
      <c r="J445" s="423">
        <f>I444+J444/60</f>
        <v>0</v>
      </c>
      <c r="K445" s="424"/>
      <c r="L445" s="426"/>
      <c r="M445" s="423">
        <f>L444+M444/60</f>
        <v>0</v>
      </c>
      <c r="N445" s="425"/>
      <c r="O445" s="426"/>
      <c r="P445" s="423">
        <f>O444+P444/60</f>
        <v>0</v>
      </c>
      <c r="Q445" s="425"/>
      <c r="R445" s="426"/>
      <c r="S445" s="423">
        <f>R444+S444/60</f>
        <v>655.1</v>
      </c>
      <c r="T445" s="355"/>
      <c r="U445" s="427"/>
      <c r="V445" s="1020"/>
      <c r="W445" s="428"/>
      <c r="X445" s="429">
        <v>245.7</v>
      </c>
      <c r="Y445" s="430">
        <v>4</v>
      </c>
      <c r="Z445" s="423">
        <f>J445</f>
        <v>0</v>
      </c>
      <c r="AA445" s="423">
        <f>X445*Y445*Z445</f>
        <v>0</v>
      </c>
      <c r="AB445" s="423">
        <f>($AB$4-M445-P445)</f>
        <v>744</v>
      </c>
      <c r="AC445" s="430">
        <f>X445*Y445</f>
        <v>982.8</v>
      </c>
      <c r="AD445" s="430">
        <f>AB445*AC445</f>
        <v>731203.2</v>
      </c>
      <c r="AE445" s="423">
        <f>AA445/(AD445)</f>
        <v>0</v>
      </c>
      <c r="AF445" s="431">
        <f>1-(1*AE445)</f>
        <v>1</v>
      </c>
    </row>
    <row r="446" spans="1:32" s="539" customFormat="1" ht="41.25" customHeight="1">
      <c r="A446" s="526"/>
      <c r="B446" s="527"/>
      <c r="C446" s="528"/>
      <c r="D446" s="529"/>
      <c r="E446" s="530"/>
      <c r="F446" s="531"/>
      <c r="G446" s="532"/>
      <c r="H446" s="533"/>
      <c r="I446" s="534"/>
      <c r="J446" s="534"/>
      <c r="K446" s="533"/>
      <c r="L446" s="534"/>
      <c r="M446" s="534"/>
      <c r="N446" s="533"/>
      <c r="O446" s="534"/>
      <c r="P446" s="534"/>
      <c r="Q446" s="533"/>
      <c r="R446" s="534"/>
      <c r="S446" s="534"/>
      <c r="T446" s="526"/>
      <c r="U446" s="535"/>
      <c r="V446" s="1025"/>
      <c r="W446" s="536"/>
      <c r="X446" s="537"/>
      <c r="Y446" s="538"/>
    </row>
    <row r="447" spans="1:32" s="353" customFormat="1" ht="30">
      <c r="A447" s="355">
        <v>99</v>
      </c>
      <c r="B447" s="416"/>
      <c r="C447" s="440" t="s">
        <v>426</v>
      </c>
      <c r="D447" s="417"/>
      <c r="E447" s="418"/>
      <c r="F447" s="419"/>
      <c r="G447" s="420"/>
      <c r="H447" s="421"/>
      <c r="I447" s="422"/>
      <c r="J447" s="422"/>
      <c r="K447" s="421"/>
      <c r="L447" s="422"/>
      <c r="M447" s="422"/>
      <c r="N447" s="421"/>
      <c r="O447" s="422"/>
      <c r="P447" s="422"/>
      <c r="Q447" s="421"/>
      <c r="R447" s="422"/>
      <c r="S447" s="422"/>
      <c r="T447" s="355"/>
      <c r="U447" s="427"/>
      <c r="V447" s="1020"/>
      <c r="W447" s="428"/>
      <c r="X447" s="438"/>
    </row>
    <row r="448" spans="1:32" s="353" customFormat="1" ht="41.25" customHeight="1">
      <c r="A448" s="355"/>
      <c r="B448" s="416"/>
      <c r="C448" s="410" t="s">
        <v>398</v>
      </c>
      <c r="D448" s="417"/>
      <c r="E448" s="418"/>
      <c r="F448" s="419"/>
      <c r="G448" s="420"/>
      <c r="H448" s="421"/>
      <c r="I448" s="422"/>
      <c r="J448" s="423">
        <f>I447+J447/60</f>
        <v>0</v>
      </c>
      <c r="K448" s="424"/>
      <c r="L448" s="426"/>
      <c r="M448" s="423">
        <f>L447+M447/60</f>
        <v>0</v>
      </c>
      <c r="N448" s="425"/>
      <c r="O448" s="426"/>
      <c r="P448" s="423">
        <f>O447+P447/60</f>
        <v>0</v>
      </c>
      <c r="Q448" s="425"/>
      <c r="R448" s="426"/>
      <c r="S448" s="423">
        <f>R447+S447/60</f>
        <v>0</v>
      </c>
      <c r="T448" s="355"/>
      <c r="U448" s="427"/>
      <c r="V448" s="1020"/>
      <c r="W448" s="428"/>
      <c r="X448" s="429">
        <v>0.8</v>
      </c>
      <c r="Y448" s="430">
        <v>2</v>
      </c>
      <c r="Z448" s="423">
        <f>J448</f>
        <v>0</v>
      </c>
      <c r="AA448" s="423">
        <f>X448*Y448*Z448</f>
        <v>0</v>
      </c>
      <c r="AB448" s="423">
        <f>($AB$4-M448-P448)</f>
        <v>744</v>
      </c>
      <c r="AC448" s="430">
        <f>X448*Y448</f>
        <v>1.6</v>
      </c>
      <c r="AD448" s="430">
        <f>AB448*AC448</f>
        <v>1190.4000000000001</v>
      </c>
      <c r="AE448" s="423">
        <f>AA448/(AD448)</f>
        <v>0</v>
      </c>
      <c r="AF448" s="431">
        <f>1-(1*AE448)</f>
        <v>1</v>
      </c>
    </row>
    <row r="449" spans="1:32" s="525" customFormat="1" ht="41.25" customHeight="1">
      <c r="A449" s="507"/>
      <c r="B449" s="508"/>
      <c r="C449" s="574"/>
      <c r="D449" s="510"/>
      <c r="E449" s="511"/>
      <c r="F449" s="512"/>
      <c r="G449" s="513"/>
      <c r="H449" s="514"/>
      <c r="I449" s="515"/>
      <c r="J449" s="515"/>
      <c r="K449" s="514"/>
      <c r="L449" s="515"/>
      <c r="M449" s="515"/>
      <c r="N449" s="514"/>
      <c r="O449" s="515"/>
      <c r="P449" s="515"/>
      <c r="Q449" s="514"/>
      <c r="R449" s="515"/>
      <c r="S449" s="515"/>
      <c r="T449" s="507"/>
      <c r="U449" s="520"/>
      <c r="V449" s="1023"/>
      <c r="W449" s="521"/>
      <c r="X449" s="573"/>
    </row>
    <row r="450" spans="1:32" s="353" customFormat="1" ht="102.75" customHeight="1">
      <c r="A450" s="409">
        <v>100</v>
      </c>
      <c r="B450" s="409"/>
      <c r="C450" s="447" t="s">
        <v>427</v>
      </c>
      <c r="D450" s="494"/>
      <c r="E450" s="495"/>
      <c r="F450" s="494"/>
      <c r="G450" s="495"/>
      <c r="H450" s="409"/>
      <c r="I450" s="432"/>
      <c r="J450" s="432"/>
      <c r="K450" s="409"/>
      <c r="L450" s="432"/>
      <c r="M450" s="432"/>
      <c r="N450" s="409"/>
      <c r="O450" s="432"/>
      <c r="P450" s="432"/>
      <c r="Q450" s="541"/>
      <c r="R450" s="432"/>
      <c r="S450" s="432"/>
      <c r="T450" s="497"/>
      <c r="U450" s="498"/>
      <c r="V450" s="1030"/>
      <c r="W450" s="540"/>
    </row>
    <row r="451" spans="1:32" s="353" customFormat="1" ht="41.25" customHeight="1">
      <c r="A451" s="355"/>
      <c r="B451" s="416"/>
      <c r="C451" s="410" t="s">
        <v>398</v>
      </c>
      <c r="D451" s="417"/>
      <c r="E451" s="418"/>
      <c r="F451" s="419"/>
      <c r="G451" s="420"/>
      <c r="H451" s="421"/>
      <c r="I451" s="422"/>
      <c r="J451" s="423">
        <f>I450+J450/60</f>
        <v>0</v>
      </c>
      <c r="K451" s="424"/>
      <c r="L451" s="426"/>
      <c r="M451" s="423">
        <f>L450+M450/60</f>
        <v>0</v>
      </c>
      <c r="N451" s="425"/>
      <c r="O451" s="426"/>
      <c r="P451" s="423">
        <f>O450+P450/60</f>
        <v>0</v>
      </c>
      <c r="Q451" s="425"/>
      <c r="R451" s="426"/>
      <c r="S451" s="423">
        <f>R450+S450/60</f>
        <v>0</v>
      </c>
      <c r="T451" s="355"/>
      <c r="U451" s="427"/>
      <c r="V451" s="1020"/>
      <c r="W451" s="428"/>
      <c r="X451" s="429">
        <v>116.85</v>
      </c>
      <c r="Y451" s="430">
        <v>2</v>
      </c>
      <c r="Z451" s="423">
        <f>J451</f>
        <v>0</v>
      </c>
      <c r="AA451" s="423">
        <f>X451*Y451*Z451</f>
        <v>0</v>
      </c>
      <c r="AB451" s="423">
        <f>($AB$4-M451-P451)</f>
        <v>744</v>
      </c>
      <c r="AC451" s="430">
        <f>X451*Y451</f>
        <v>233.7</v>
      </c>
      <c r="AD451" s="430">
        <f>AB451*AC451</f>
        <v>173872.8</v>
      </c>
      <c r="AE451" s="423">
        <f>AA451/(AD451)</f>
        <v>0</v>
      </c>
      <c r="AF451" s="431">
        <f>1-(1*AE451)</f>
        <v>1</v>
      </c>
    </row>
    <row r="452" spans="1:32" s="525" customFormat="1" ht="36.75" customHeight="1">
      <c r="A452" s="563"/>
      <c r="B452" s="563"/>
      <c r="C452" s="579"/>
      <c r="D452" s="563"/>
      <c r="E452" s="563"/>
      <c r="F452" s="563"/>
      <c r="G452" s="563"/>
      <c r="H452" s="563"/>
      <c r="I452" s="565"/>
      <c r="J452" s="565"/>
      <c r="K452" s="563"/>
      <c r="L452" s="565"/>
      <c r="M452" s="565"/>
      <c r="N452" s="563"/>
      <c r="O452" s="565"/>
      <c r="P452" s="565"/>
      <c r="Q452" s="563"/>
      <c r="R452" s="566"/>
      <c r="S452" s="566"/>
      <c r="T452" s="563"/>
      <c r="U452" s="567"/>
      <c r="V452" s="1029"/>
      <c r="W452" s="564"/>
    </row>
    <row r="453" spans="1:32" s="353" customFormat="1" ht="85.5" customHeight="1">
      <c r="A453" s="409">
        <v>101</v>
      </c>
      <c r="B453" s="552">
        <v>910002</v>
      </c>
      <c r="C453" s="851" t="s">
        <v>428</v>
      </c>
      <c r="D453" s="831">
        <v>41548</v>
      </c>
      <c r="E453" s="832" t="s">
        <v>773</v>
      </c>
      <c r="F453" s="831">
        <v>41548</v>
      </c>
      <c r="G453" s="832" t="s">
        <v>1039</v>
      </c>
      <c r="H453" s="833">
        <f>IF((RIGHT(T453,1)="T"),(F453+G453)-(D453+E453),"-")</f>
        <v>0.18125000000145519</v>
      </c>
      <c r="I453" s="441">
        <f>HOUR(H453)</f>
        <v>4</v>
      </c>
      <c r="J453" s="441">
        <f>MINUTE(H453)</f>
        <v>21</v>
      </c>
      <c r="K453" s="833" t="str">
        <f>IF((RIGHT(T453,1)="U"),(F453+G453)-(D453+E453),"-")</f>
        <v>-</v>
      </c>
      <c r="L453" s="833"/>
      <c r="M453" s="833"/>
      <c r="N453" s="833" t="str">
        <f>IF((RIGHT(T453,1)="C"),(F453+G453)-(D453+E453),"-")</f>
        <v>-</v>
      </c>
      <c r="O453" s="833"/>
      <c r="P453" s="833"/>
      <c r="Q453" s="833" t="str">
        <f>IF((RIGHT(T453,1)="D"),(F453+G453)-(D453+E453),"-")</f>
        <v>-</v>
      </c>
      <c r="R453" s="833"/>
      <c r="S453" s="833"/>
      <c r="T453" s="834" t="s">
        <v>496</v>
      </c>
      <c r="U453" s="835" t="s">
        <v>1040</v>
      </c>
      <c r="V453" s="1022" t="s">
        <v>1041</v>
      </c>
      <c r="W453" s="552" t="s">
        <v>1042</v>
      </c>
    </row>
    <row r="454" spans="1:32" ht="41.25" customHeight="1">
      <c r="A454" s="378"/>
      <c r="B454" s="379"/>
      <c r="C454" s="380" t="s">
        <v>325</v>
      </c>
      <c r="D454" s="381"/>
      <c r="E454" s="382"/>
      <c r="F454" s="383"/>
      <c r="G454" s="384"/>
      <c r="H454" s="385">
        <f t="shared" ref="H454:S454" si="98">SUM(H453:H453)</f>
        <v>0.18125000000145519</v>
      </c>
      <c r="I454" s="481">
        <f t="shared" si="98"/>
        <v>4</v>
      </c>
      <c r="J454" s="481">
        <f t="shared" si="98"/>
        <v>21</v>
      </c>
      <c r="K454" s="385">
        <f t="shared" si="98"/>
        <v>0</v>
      </c>
      <c r="L454" s="481">
        <f t="shared" si="98"/>
        <v>0</v>
      </c>
      <c r="M454" s="481">
        <f t="shared" si="98"/>
        <v>0</v>
      </c>
      <c r="N454" s="385">
        <f t="shared" si="98"/>
        <v>0</v>
      </c>
      <c r="O454" s="481">
        <f t="shared" si="98"/>
        <v>0</v>
      </c>
      <c r="P454" s="481">
        <f t="shared" si="98"/>
        <v>0</v>
      </c>
      <c r="Q454" s="385">
        <f t="shared" si="98"/>
        <v>0</v>
      </c>
      <c r="R454" s="481">
        <f t="shared" si="98"/>
        <v>0</v>
      </c>
      <c r="S454" s="481">
        <f t="shared" si="98"/>
        <v>0</v>
      </c>
      <c r="T454" s="378"/>
      <c r="U454" s="386"/>
      <c r="V454" s="1019"/>
      <c r="W454" s="387"/>
      <c r="X454" s="388"/>
      <c r="Y454" s="389"/>
    </row>
    <row r="455" spans="1:32" s="353" customFormat="1" ht="41.25" customHeight="1">
      <c r="A455" s="355"/>
      <c r="B455" s="416"/>
      <c r="C455" s="410" t="s">
        <v>398</v>
      </c>
      <c r="D455" s="417"/>
      <c r="E455" s="418"/>
      <c r="F455" s="419"/>
      <c r="G455" s="420"/>
      <c r="H455" s="421"/>
      <c r="I455" s="422"/>
      <c r="J455" s="423">
        <f>I453+J453/60</f>
        <v>4.3499999999999996</v>
      </c>
      <c r="K455" s="424"/>
      <c r="L455" s="426"/>
      <c r="M455" s="423">
        <f>L453+M453/60</f>
        <v>0</v>
      </c>
      <c r="N455" s="425"/>
      <c r="O455" s="426"/>
      <c r="P455" s="423">
        <f>O453+P453/60</f>
        <v>0</v>
      </c>
      <c r="Q455" s="425"/>
      <c r="R455" s="426"/>
      <c r="S455" s="423">
        <f>R453+S453/60</f>
        <v>0</v>
      </c>
      <c r="T455" s="355"/>
      <c r="U455" s="427"/>
      <c r="V455" s="1020"/>
      <c r="W455" s="428"/>
      <c r="X455" s="429">
        <v>116.85</v>
      </c>
      <c r="Y455" s="430">
        <v>2</v>
      </c>
      <c r="Z455" s="423">
        <f>J455</f>
        <v>4.3499999999999996</v>
      </c>
      <c r="AA455" s="423">
        <f>X455*Y455*Z455</f>
        <v>1016.5949999999999</v>
      </c>
      <c r="AB455" s="423">
        <f>($AB$4-M455-P455)</f>
        <v>744</v>
      </c>
      <c r="AC455" s="430">
        <f>X455*Y455</f>
        <v>233.7</v>
      </c>
      <c r="AD455" s="430">
        <f>AB455*AC455</f>
        <v>173872.8</v>
      </c>
      <c r="AE455" s="423">
        <f>AA455/(AD455)</f>
        <v>5.8467741935483873E-3</v>
      </c>
      <c r="AF455" s="431">
        <f>1-(1*AE455)</f>
        <v>0.9941532258064516</v>
      </c>
    </row>
    <row r="456" spans="1:32" s="539" customFormat="1" ht="41.25" customHeight="1">
      <c r="A456" s="526"/>
      <c r="B456" s="527"/>
      <c r="C456" s="528"/>
      <c r="D456" s="529"/>
      <c r="E456" s="530"/>
      <c r="F456" s="531"/>
      <c r="G456" s="532"/>
      <c r="H456" s="533"/>
      <c r="I456" s="534"/>
      <c r="J456" s="534"/>
      <c r="K456" s="533"/>
      <c r="L456" s="534"/>
      <c r="M456" s="534"/>
      <c r="N456" s="533"/>
      <c r="O456" s="534"/>
      <c r="P456" s="534"/>
      <c r="Q456" s="533"/>
      <c r="R456" s="534"/>
      <c r="S456" s="534"/>
      <c r="T456" s="526"/>
      <c r="U456" s="535"/>
      <c r="V456" s="1025"/>
      <c r="W456" s="536"/>
      <c r="X456" s="537"/>
      <c r="Y456" s="538"/>
    </row>
    <row r="457" spans="1:32" s="607" customFormat="1" ht="90">
      <c r="A457" s="1050">
        <v>102</v>
      </c>
      <c r="B457" s="552">
        <v>909027</v>
      </c>
      <c r="C457" s="851" t="s">
        <v>374</v>
      </c>
      <c r="D457" s="831">
        <v>41523</v>
      </c>
      <c r="E457" s="832" t="s">
        <v>522</v>
      </c>
      <c r="F457" s="831">
        <v>41551</v>
      </c>
      <c r="G457" s="832" t="s">
        <v>1043</v>
      </c>
      <c r="H457" s="833" t="s">
        <v>335</v>
      </c>
      <c r="I457" s="833"/>
      <c r="J457" s="833"/>
      <c r="K457" s="833" t="s">
        <v>335</v>
      </c>
      <c r="L457" s="833"/>
      <c r="M457" s="833"/>
      <c r="N457" s="833" t="s">
        <v>335</v>
      </c>
      <c r="O457" s="833"/>
      <c r="P457" s="833"/>
      <c r="Q457" s="833">
        <v>3.6520833333333336</v>
      </c>
      <c r="R457" s="441">
        <v>87</v>
      </c>
      <c r="S457" s="441">
        <f>MINUTE(Q457)</f>
        <v>39</v>
      </c>
      <c r="T457" s="834" t="s">
        <v>324</v>
      </c>
      <c r="U457" s="835" t="s">
        <v>327</v>
      </c>
      <c r="V457" s="1022" t="s">
        <v>1044</v>
      </c>
      <c r="W457" s="552" t="s">
        <v>1045</v>
      </c>
      <c r="X457" s="603"/>
      <c r="Y457" s="604"/>
    </row>
    <row r="458" spans="1:32" s="607" customFormat="1" ht="120">
      <c r="A458" s="1050"/>
      <c r="B458" s="552">
        <v>910064</v>
      </c>
      <c r="C458" s="851" t="s">
        <v>374</v>
      </c>
      <c r="D458" s="831">
        <v>41561</v>
      </c>
      <c r="E458" s="832" t="s">
        <v>1046</v>
      </c>
      <c r="F458" s="839">
        <v>41564</v>
      </c>
      <c r="G458" s="832" t="s">
        <v>494</v>
      </c>
      <c r="H458" s="833" t="str">
        <f>IF((RIGHT(T458,1)="T"),(F458+G458)-(D458+E458),"-")</f>
        <v>-</v>
      </c>
      <c r="I458" s="833"/>
      <c r="J458" s="833"/>
      <c r="K458" s="833" t="str">
        <f>IF((RIGHT(T458,1)="U"),(F458+G458)-(D458+E458),"-")</f>
        <v>-</v>
      </c>
      <c r="L458" s="833"/>
      <c r="M458" s="833"/>
      <c r="N458" s="833" t="str">
        <f>IF((RIGHT(T458,1)="C"),(F458+G458)-(D458+E458),"-")</f>
        <v>-</v>
      </c>
      <c r="O458" s="833"/>
      <c r="P458" s="833"/>
      <c r="Q458" s="833">
        <f>IF((RIGHT(T458,1)="D"),(F458+G458)-(D458+E458),"-")</f>
        <v>2.5208333333357587</v>
      </c>
      <c r="R458" s="441">
        <v>60</v>
      </c>
      <c r="S458" s="441">
        <f>MINUTE(Q458)</f>
        <v>30</v>
      </c>
      <c r="T458" s="834" t="s">
        <v>324</v>
      </c>
      <c r="U458" s="835" t="s">
        <v>327</v>
      </c>
      <c r="V458" s="1033" t="s">
        <v>1047</v>
      </c>
      <c r="W458" s="552" t="s">
        <v>1048</v>
      </c>
      <c r="X458" s="604"/>
      <c r="Y458" s="604"/>
    </row>
    <row r="459" spans="1:32" ht="41.25" customHeight="1">
      <c r="A459" s="378"/>
      <c r="B459" s="379"/>
      <c r="C459" s="380" t="s">
        <v>325</v>
      </c>
      <c r="D459" s="381"/>
      <c r="E459" s="382"/>
      <c r="F459" s="383"/>
      <c r="G459" s="384"/>
      <c r="H459" s="385">
        <f t="shared" ref="H459:S459" si="99">SUM(H457:H458)</f>
        <v>0</v>
      </c>
      <c r="I459" s="481">
        <f t="shared" si="99"/>
        <v>0</v>
      </c>
      <c r="J459" s="481">
        <f t="shared" si="99"/>
        <v>0</v>
      </c>
      <c r="K459" s="385">
        <f t="shared" si="99"/>
        <v>0</v>
      </c>
      <c r="L459" s="481">
        <f t="shared" si="99"/>
        <v>0</v>
      </c>
      <c r="M459" s="481">
        <f t="shared" si="99"/>
        <v>0</v>
      </c>
      <c r="N459" s="385">
        <f t="shared" si="99"/>
        <v>0</v>
      </c>
      <c r="O459" s="481">
        <f t="shared" si="99"/>
        <v>0</v>
      </c>
      <c r="P459" s="481">
        <f t="shared" si="99"/>
        <v>0</v>
      </c>
      <c r="Q459" s="385">
        <f t="shared" si="99"/>
        <v>6.1729166666690922</v>
      </c>
      <c r="R459" s="481">
        <f t="shared" si="99"/>
        <v>147</v>
      </c>
      <c r="S459" s="481">
        <f t="shared" si="99"/>
        <v>69</v>
      </c>
      <c r="T459" s="378"/>
      <c r="U459" s="386"/>
      <c r="V459" s="1019"/>
      <c r="W459" s="387"/>
      <c r="X459" s="388"/>
      <c r="Y459" s="389"/>
    </row>
    <row r="460" spans="1:32" s="353" customFormat="1" ht="41.25" customHeight="1">
      <c r="A460" s="355"/>
      <c r="B460" s="416"/>
      <c r="C460" s="410" t="s">
        <v>398</v>
      </c>
      <c r="D460" s="417"/>
      <c r="E460" s="418"/>
      <c r="F460" s="419"/>
      <c r="G460" s="420"/>
      <c r="H460" s="421"/>
      <c r="I460" s="422"/>
      <c r="J460" s="423">
        <f>I459+J459/60</f>
        <v>0</v>
      </c>
      <c r="K460" s="424"/>
      <c r="L460" s="426"/>
      <c r="M460" s="423">
        <f>L459+M459/60</f>
        <v>0</v>
      </c>
      <c r="N460" s="425"/>
      <c r="O460" s="426"/>
      <c r="P460" s="423">
        <f>O459+P459/60</f>
        <v>0</v>
      </c>
      <c r="Q460" s="425"/>
      <c r="R460" s="426"/>
      <c r="S460" s="423">
        <f>R459+S459/60</f>
        <v>148.15</v>
      </c>
      <c r="T460" s="355"/>
      <c r="U460" s="427"/>
      <c r="V460" s="1020"/>
      <c r="W460" s="428"/>
      <c r="X460" s="429">
        <v>245.7</v>
      </c>
      <c r="Y460" s="430">
        <v>4</v>
      </c>
      <c r="Z460" s="423">
        <f>J460</f>
        <v>0</v>
      </c>
      <c r="AA460" s="423">
        <f>X460*Y460*Z460</f>
        <v>0</v>
      </c>
      <c r="AB460" s="423">
        <f>($AB$4-M460-P460)</f>
        <v>744</v>
      </c>
      <c r="AC460" s="430">
        <f>X460*Y460</f>
        <v>982.8</v>
      </c>
      <c r="AD460" s="430">
        <f>AB460*AC460</f>
        <v>731203.2</v>
      </c>
      <c r="AE460" s="423">
        <f>AA460/(AD460)</f>
        <v>0</v>
      </c>
      <c r="AF460" s="431">
        <f>1-(1*AE460)</f>
        <v>1</v>
      </c>
    </row>
    <row r="461" spans="1:32" s="539" customFormat="1" ht="41.25" customHeight="1">
      <c r="A461" s="526"/>
      <c r="B461" s="527"/>
      <c r="C461" s="528"/>
      <c r="D461" s="529"/>
      <c r="E461" s="530"/>
      <c r="F461" s="531"/>
      <c r="G461" s="532"/>
      <c r="H461" s="533"/>
      <c r="I461" s="534"/>
      <c r="J461" s="534"/>
      <c r="K461" s="533"/>
      <c r="L461" s="534"/>
      <c r="M461" s="534"/>
      <c r="N461" s="533"/>
      <c r="O461" s="534"/>
      <c r="P461" s="534"/>
      <c r="Q461" s="533"/>
      <c r="R461" s="534"/>
      <c r="S461" s="534"/>
      <c r="T461" s="526"/>
      <c r="U461" s="535"/>
      <c r="V461" s="1025"/>
      <c r="W461" s="536"/>
      <c r="X461" s="537"/>
      <c r="Y461" s="538"/>
    </row>
    <row r="462" spans="1:32" s="353" customFormat="1" ht="30">
      <c r="A462" s="355">
        <v>103</v>
      </c>
      <c r="B462" s="416"/>
      <c r="C462" s="440" t="s">
        <v>429</v>
      </c>
      <c r="D462" s="417"/>
      <c r="E462" s="418"/>
      <c r="F462" s="419"/>
      <c r="G462" s="420"/>
      <c r="H462" s="421"/>
      <c r="I462" s="422"/>
      <c r="J462" s="422"/>
      <c r="K462" s="421"/>
      <c r="L462" s="422"/>
      <c r="M462" s="422"/>
      <c r="N462" s="421"/>
      <c r="O462" s="422"/>
      <c r="P462" s="422"/>
      <c r="Q462" s="421"/>
      <c r="R462" s="422"/>
      <c r="S462" s="422"/>
      <c r="T462" s="355"/>
      <c r="U462" s="427"/>
      <c r="V462" s="1020"/>
      <c r="W462" s="428"/>
      <c r="X462" s="438"/>
    </row>
    <row r="463" spans="1:32" s="353" customFormat="1" ht="41.25" customHeight="1">
      <c r="A463" s="355"/>
      <c r="B463" s="416"/>
      <c r="C463" s="410" t="s">
        <v>398</v>
      </c>
      <c r="D463" s="417"/>
      <c r="E463" s="418"/>
      <c r="F463" s="419"/>
      <c r="G463" s="420"/>
      <c r="H463" s="421"/>
      <c r="I463" s="422"/>
      <c r="J463" s="423">
        <f>I462+J462/60</f>
        <v>0</v>
      </c>
      <c r="K463" s="424"/>
      <c r="L463" s="426"/>
      <c r="M463" s="423">
        <f>L462+M462/60</f>
        <v>0</v>
      </c>
      <c r="N463" s="425"/>
      <c r="O463" s="426"/>
      <c r="P463" s="423">
        <f>O462+P462/60</f>
        <v>0</v>
      </c>
      <c r="Q463" s="425"/>
      <c r="R463" s="426"/>
      <c r="S463" s="423">
        <f>R462+S462/60</f>
        <v>0</v>
      </c>
      <c r="T463" s="355"/>
      <c r="U463" s="427"/>
      <c r="V463" s="1020"/>
      <c r="W463" s="428"/>
      <c r="X463" s="429">
        <v>0.8</v>
      </c>
      <c r="Y463" s="430">
        <v>2</v>
      </c>
      <c r="Z463" s="423">
        <f>J463</f>
        <v>0</v>
      </c>
      <c r="AA463" s="423">
        <f>X463*Y463*Z463</f>
        <v>0</v>
      </c>
      <c r="AB463" s="423">
        <f>($AB$4-M463-P463)</f>
        <v>744</v>
      </c>
      <c r="AC463" s="430">
        <f>X463*Y463</f>
        <v>1.6</v>
      </c>
      <c r="AD463" s="430">
        <f>AB463*AC463</f>
        <v>1190.4000000000001</v>
      </c>
      <c r="AE463" s="423">
        <f>AA463/(AD463)</f>
        <v>0</v>
      </c>
      <c r="AF463" s="431">
        <f>1-(1*AE463)</f>
        <v>1</v>
      </c>
    </row>
    <row r="464" spans="1:32" s="525" customFormat="1" ht="41.25" customHeight="1">
      <c r="A464" s="507"/>
      <c r="B464" s="508"/>
      <c r="C464" s="568"/>
      <c r="D464" s="510"/>
      <c r="E464" s="511"/>
      <c r="F464" s="512"/>
      <c r="G464" s="513"/>
      <c r="H464" s="514"/>
      <c r="I464" s="515"/>
      <c r="J464" s="515"/>
      <c r="K464" s="514"/>
      <c r="L464" s="515"/>
      <c r="M464" s="515"/>
      <c r="N464" s="514"/>
      <c r="O464" s="515"/>
      <c r="P464" s="515"/>
      <c r="Q464" s="514"/>
      <c r="R464" s="515"/>
      <c r="S464" s="515"/>
      <c r="T464" s="507"/>
      <c r="U464" s="520"/>
      <c r="V464" s="1023"/>
      <c r="W464" s="521"/>
      <c r="X464" s="573"/>
    </row>
    <row r="465" spans="1:32" s="610" customFormat="1" ht="60">
      <c r="A465" s="477">
        <v>104</v>
      </c>
      <c r="B465" s="552">
        <v>909120</v>
      </c>
      <c r="C465" s="830" t="s">
        <v>559</v>
      </c>
      <c r="D465" s="831">
        <v>41542</v>
      </c>
      <c r="E465" s="832" t="s">
        <v>366</v>
      </c>
      <c r="F465" s="831">
        <v>41570</v>
      </c>
      <c r="G465" s="832" t="s">
        <v>528</v>
      </c>
      <c r="H465" s="833" t="str">
        <f>IF((RIGHT(T465,1)="T"),(F465+G465)-(D465+E465),"-")</f>
        <v>-</v>
      </c>
      <c r="I465" s="833"/>
      <c r="J465" s="833"/>
      <c r="K465" s="833" t="str">
        <f>IF((RIGHT(T465,1)="U"),(F465+G465)-(D465+E465),"-")</f>
        <v>-</v>
      </c>
      <c r="L465" s="833"/>
      <c r="M465" s="833"/>
      <c r="N465" s="833" t="str">
        <f>IF((RIGHT(T465,1)="C"),(F465+G465)-(D465+E465),"-")</f>
        <v>-</v>
      </c>
      <c r="O465" s="833"/>
      <c r="P465" s="833"/>
      <c r="Q465" s="833">
        <v>22.431250000000002</v>
      </c>
      <c r="R465" s="441">
        <v>538</v>
      </c>
      <c r="S465" s="441">
        <f>MINUTE(Q465)</f>
        <v>21</v>
      </c>
      <c r="T465" s="834" t="s">
        <v>324</v>
      </c>
      <c r="U465" s="835" t="s">
        <v>327</v>
      </c>
      <c r="V465" s="1022" t="s">
        <v>564</v>
      </c>
      <c r="W465" s="552" t="s">
        <v>1049</v>
      </c>
      <c r="X465" s="609"/>
      <c r="Y465" s="609"/>
    </row>
    <row r="466" spans="1:32" ht="41.25" customHeight="1">
      <c r="A466" s="378"/>
      <c r="B466" s="379"/>
      <c r="C466" s="380" t="s">
        <v>325</v>
      </c>
      <c r="D466" s="381"/>
      <c r="E466" s="382"/>
      <c r="F466" s="383"/>
      <c r="G466" s="384"/>
      <c r="H466" s="385">
        <f t="shared" ref="H466:S466" si="100">SUM(H465:H465)</f>
        <v>0</v>
      </c>
      <c r="I466" s="481">
        <f t="shared" si="100"/>
        <v>0</v>
      </c>
      <c r="J466" s="481">
        <f t="shared" si="100"/>
        <v>0</v>
      </c>
      <c r="K466" s="385">
        <f t="shared" si="100"/>
        <v>0</v>
      </c>
      <c r="L466" s="481">
        <f t="shared" si="100"/>
        <v>0</v>
      </c>
      <c r="M466" s="481">
        <f t="shared" si="100"/>
        <v>0</v>
      </c>
      <c r="N466" s="385">
        <f t="shared" si="100"/>
        <v>0</v>
      </c>
      <c r="O466" s="481">
        <f t="shared" si="100"/>
        <v>0</v>
      </c>
      <c r="P466" s="481">
        <f t="shared" si="100"/>
        <v>0</v>
      </c>
      <c r="Q466" s="385">
        <f t="shared" si="100"/>
        <v>22.431250000000002</v>
      </c>
      <c r="R466" s="481">
        <f t="shared" si="100"/>
        <v>538</v>
      </c>
      <c r="S466" s="481">
        <f t="shared" si="100"/>
        <v>21</v>
      </c>
      <c r="T466" s="378"/>
      <c r="U466" s="386"/>
      <c r="V466" s="1019"/>
      <c r="W466" s="387"/>
      <c r="X466" s="388"/>
      <c r="Y466" s="389"/>
    </row>
    <row r="467" spans="1:32" s="353" customFormat="1" ht="41.25" customHeight="1">
      <c r="A467" s="355"/>
      <c r="B467" s="416"/>
      <c r="C467" s="410" t="s">
        <v>398</v>
      </c>
      <c r="D467" s="417"/>
      <c r="E467" s="418"/>
      <c r="F467" s="419"/>
      <c r="G467" s="420"/>
      <c r="H467" s="421"/>
      <c r="I467" s="422"/>
      <c r="J467" s="423">
        <f>I465+J465/60</f>
        <v>0</v>
      </c>
      <c r="K467" s="424"/>
      <c r="L467" s="426"/>
      <c r="M467" s="423">
        <f>L465+M465/60</f>
        <v>0</v>
      </c>
      <c r="N467" s="425"/>
      <c r="O467" s="426"/>
      <c r="P467" s="423">
        <f>O465+P465/60</f>
        <v>0</v>
      </c>
      <c r="Q467" s="425"/>
      <c r="R467" s="426"/>
      <c r="S467" s="423">
        <f>R465+S465/60</f>
        <v>538.35</v>
      </c>
      <c r="T467" s="355"/>
      <c r="U467" s="427"/>
      <c r="V467" s="1020"/>
      <c r="W467" s="428"/>
      <c r="X467" s="429">
        <v>49.7</v>
      </c>
      <c r="Y467" s="430">
        <v>4</v>
      </c>
      <c r="Z467" s="423">
        <f>J467</f>
        <v>0</v>
      </c>
      <c r="AA467" s="423">
        <f>X467*Y467*Z467</f>
        <v>0</v>
      </c>
      <c r="AB467" s="423">
        <f>($AB$4-M467-P467)</f>
        <v>744</v>
      </c>
      <c r="AC467" s="430">
        <f>X467*Y467</f>
        <v>198.8</v>
      </c>
      <c r="AD467" s="430">
        <f>AB467*AC467</f>
        <v>147907.20000000001</v>
      </c>
      <c r="AE467" s="423">
        <f>AA467/(AD467)</f>
        <v>0</v>
      </c>
      <c r="AF467" s="431">
        <f>1-(1*AE467)</f>
        <v>1</v>
      </c>
    </row>
    <row r="468" spans="1:32" s="525" customFormat="1" ht="41.25" customHeight="1">
      <c r="A468" s="507"/>
      <c r="B468" s="508"/>
      <c r="C468" s="568"/>
      <c r="D468" s="510"/>
      <c r="E468" s="511"/>
      <c r="F468" s="512"/>
      <c r="G468" s="513"/>
      <c r="H468" s="514"/>
      <c r="I468" s="515"/>
      <c r="J468" s="515"/>
      <c r="K468" s="514"/>
      <c r="L468" s="515"/>
      <c r="M468" s="515"/>
      <c r="N468" s="514"/>
      <c r="O468" s="515"/>
      <c r="P468" s="515"/>
      <c r="Q468" s="514"/>
      <c r="R468" s="515"/>
      <c r="S468" s="515"/>
      <c r="T468" s="507"/>
      <c r="U468" s="520"/>
      <c r="V468" s="1023"/>
      <c r="W468" s="521"/>
      <c r="X468" s="573"/>
    </row>
    <row r="469" spans="1:32" s="610" customFormat="1" ht="60">
      <c r="A469" s="477">
        <v>105</v>
      </c>
      <c r="B469" s="619"/>
      <c r="C469" s="614" t="s">
        <v>563</v>
      </c>
      <c r="D469" s="612"/>
      <c r="E469" s="615"/>
      <c r="F469" s="612"/>
      <c r="G469" s="615"/>
      <c r="H469" s="616"/>
      <c r="I469" s="441"/>
      <c r="J469" s="441"/>
      <c r="K469" s="616"/>
      <c r="L469" s="616"/>
      <c r="M469" s="616"/>
      <c r="N469" s="616"/>
      <c r="O469" s="616"/>
      <c r="P469" s="616"/>
      <c r="Q469" s="616"/>
      <c r="R469" s="616"/>
      <c r="S469" s="616"/>
      <c r="T469" s="617"/>
      <c r="U469" s="618"/>
      <c r="V469" s="1024"/>
      <c r="W469" s="619"/>
      <c r="X469" s="609"/>
      <c r="Y469" s="609"/>
    </row>
    <row r="470" spans="1:32" ht="41.25" customHeight="1">
      <c r="A470" s="378"/>
      <c r="B470" s="379"/>
      <c r="C470" s="380" t="s">
        <v>325</v>
      </c>
      <c r="D470" s="381"/>
      <c r="E470" s="382"/>
      <c r="F470" s="383"/>
      <c r="G470" s="384"/>
      <c r="H470" s="385">
        <f>SUM(H469)</f>
        <v>0</v>
      </c>
      <c r="I470" s="481">
        <f t="shared" ref="I470:S470" si="101">SUM(I469)</f>
        <v>0</v>
      </c>
      <c r="J470" s="481">
        <f t="shared" si="101"/>
        <v>0</v>
      </c>
      <c r="K470" s="385">
        <f t="shared" si="101"/>
        <v>0</v>
      </c>
      <c r="L470" s="481">
        <f t="shared" si="101"/>
        <v>0</v>
      </c>
      <c r="M470" s="481">
        <f t="shared" si="101"/>
        <v>0</v>
      </c>
      <c r="N470" s="385">
        <f t="shared" si="101"/>
        <v>0</v>
      </c>
      <c r="O470" s="481">
        <f t="shared" si="101"/>
        <v>0</v>
      </c>
      <c r="P470" s="481">
        <f t="shared" si="101"/>
        <v>0</v>
      </c>
      <c r="Q470" s="385">
        <f t="shared" si="101"/>
        <v>0</v>
      </c>
      <c r="R470" s="481">
        <f t="shared" si="101"/>
        <v>0</v>
      </c>
      <c r="S470" s="481">
        <f t="shared" si="101"/>
        <v>0</v>
      </c>
      <c r="T470" s="378"/>
      <c r="U470" s="386"/>
      <c r="V470" s="1019"/>
      <c r="W470" s="387"/>
      <c r="X470" s="388"/>
      <c r="Y470" s="389"/>
    </row>
    <row r="471" spans="1:32" s="353" customFormat="1" ht="41.25" customHeight="1">
      <c r="A471" s="355"/>
      <c r="B471" s="416"/>
      <c r="C471" s="410" t="s">
        <v>398</v>
      </c>
      <c r="D471" s="417"/>
      <c r="E471" s="418"/>
      <c r="F471" s="419"/>
      <c r="G471" s="420"/>
      <c r="H471" s="421"/>
      <c r="I471" s="422"/>
      <c r="J471" s="423">
        <f>I469+J469/60</f>
        <v>0</v>
      </c>
      <c r="K471" s="424"/>
      <c r="L471" s="426"/>
      <c r="M471" s="423">
        <f>L469+M469/60</f>
        <v>0</v>
      </c>
      <c r="N471" s="425"/>
      <c r="O471" s="426"/>
      <c r="P471" s="423">
        <f>O469+P469/60</f>
        <v>0</v>
      </c>
      <c r="Q471" s="425"/>
      <c r="R471" s="426"/>
      <c r="S471" s="423">
        <f>R469+S469/60</f>
        <v>0</v>
      </c>
      <c r="T471" s="355"/>
      <c r="U471" s="427"/>
      <c r="V471" s="1020"/>
      <c r="W471" s="428"/>
      <c r="X471" s="429">
        <v>49.7</v>
      </c>
      <c r="Y471" s="430">
        <v>4</v>
      </c>
      <c r="Z471" s="423">
        <f>J471</f>
        <v>0</v>
      </c>
      <c r="AA471" s="423">
        <f>X471*Y471*Z471</f>
        <v>0</v>
      </c>
      <c r="AB471" s="423">
        <f>($AB$4-M471-P471)</f>
        <v>744</v>
      </c>
      <c r="AC471" s="430">
        <f>X471*Y471</f>
        <v>198.8</v>
      </c>
      <c r="AD471" s="430">
        <f>AB471*AC471</f>
        <v>147907.20000000001</v>
      </c>
      <c r="AE471" s="423">
        <f>AA471/(AD471)</f>
        <v>0</v>
      </c>
      <c r="AF471" s="431">
        <f>1-(1*AE471)</f>
        <v>1</v>
      </c>
    </row>
    <row r="472" spans="1:32" s="525" customFormat="1" ht="41.25" customHeight="1">
      <c r="A472" s="507"/>
      <c r="B472" s="508"/>
      <c r="C472" s="509"/>
      <c r="D472" s="510"/>
      <c r="E472" s="511"/>
      <c r="F472" s="512"/>
      <c r="G472" s="513"/>
      <c r="H472" s="514"/>
      <c r="I472" s="515"/>
      <c r="J472" s="516"/>
      <c r="K472" s="517"/>
      <c r="L472" s="518"/>
      <c r="M472" s="516"/>
      <c r="N472" s="519"/>
      <c r="O472" s="518"/>
      <c r="P472" s="516"/>
      <c r="Q472" s="519"/>
      <c r="R472" s="518"/>
      <c r="S472" s="516"/>
      <c r="T472" s="507"/>
      <c r="U472" s="520"/>
      <c r="V472" s="1023"/>
      <c r="W472" s="521"/>
      <c r="X472" s="522"/>
      <c r="Y472" s="522"/>
      <c r="Z472" s="523"/>
      <c r="AA472" s="523"/>
      <c r="AB472" s="523"/>
      <c r="AC472" s="522"/>
      <c r="AD472" s="522"/>
      <c r="AE472" s="523"/>
      <c r="AF472" s="524"/>
    </row>
    <row r="473" spans="1:32" s="453" customFormat="1" ht="30">
      <c r="A473" s="448"/>
      <c r="B473" s="448"/>
      <c r="C473" s="449"/>
      <c r="D473" s="448"/>
      <c r="E473" s="448"/>
      <c r="F473" s="448"/>
      <c r="G473" s="448"/>
      <c r="H473" s="448"/>
      <c r="I473" s="450"/>
      <c r="J473" s="450"/>
      <c r="K473" s="448"/>
      <c r="L473" s="451"/>
      <c r="M473" s="451"/>
      <c r="N473" s="448"/>
      <c r="O473" s="450"/>
      <c r="P473" s="450"/>
      <c r="Q473" s="448"/>
      <c r="R473" s="450"/>
      <c r="S473" s="450"/>
      <c r="T473" s="448"/>
      <c r="U473" s="452" t="s">
        <v>430</v>
      </c>
      <c r="V473" s="1037"/>
      <c r="W473" s="452"/>
      <c r="AA473" s="454">
        <f>SUM(AA7:AA472)</f>
        <v>7602.0159999999987</v>
      </c>
      <c r="AD473" s="454">
        <f>SUM(AD7:AD472)</f>
        <v>29623773.894333333</v>
      </c>
    </row>
    <row r="474" spans="1:32" s="453" customFormat="1" ht="30">
      <c r="A474" s="448"/>
      <c r="B474" s="448"/>
      <c r="C474" s="449"/>
      <c r="D474" s="448"/>
      <c r="E474" s="448"/>
      <c r="F474" s="448"/>
      <c r="G474" s="448"/>
      <c r="H474" s="448"/>
      <c r="I474" s="450"/>
      <c r="J474" s="450"/>
      <c r="K474" s="448"/>
      <c r="L474" s="451"/>
      <c r="M474" s="451"/>
      <c r="N474" s="448"/>
      <c r="O474" s="450"/>
      <c r="P474" s="450"/>
      <c r="Q474" s="448"/>
      <c r="R474" s="450"/>
      <c r="S474" s="450"/>
      <c r="T474" s="448"/>
      <c r="U474" s="452"/>
      <c r="V474" s="1037"/>
      <c r="W474" s="452"/>
      <c r="AA474" s="454"/>
      <c r="AD474" s="455">
        <f>AA473/AD473</f>
        <v>2.5661875583833605E-4</v>
      </c>
    </row>
    <row r="475" spans="1:32" s="453" customFormat="1" ht="37.5">
      <c r="A475" s="448"/>
      <c r="B475" s="448"/>
      <c r="C475" s="449"/>
      <c r="D475" s="448"/>
      <c r="E475" s="448"/>
      <c r="F475" s="448"/>
      <c r="G475" s="448"/>
      <c r="H475" s="448"/>
      <c r="I475" s="450"/>
      <c r="J475" s="450"/>
      <c r="K475" s="448"/>
      <c r="L475" s="451"/>
      <c r="M475" s="451"/>
      <c r="N475" s="448"/>
      <c r="O475" s="450"/>
      <c r="P475" s="450"/>
      <c r="Q475" s="448"/>
      <c r="R475" s="450"/>
      <c r="S475" s="450"/>
      <c r="T475" s="448"/>
      <c r="U475" s="452"/>
      <c r="V475" s="1037"/>
      <c r="W475" s="452"/>
      <c r="AA475" s="454"/>
      <c r="AD475" s="456">
        <f>1-AD474</f>
        <v>0.99974338124416162</v>
      </c>
    </row>
    <row r="476" spans="1:32" s="353" customFormat="1" ht="41.25" customHeight="1">
      <c r="A476" s="355"/>
      <c r="B476" s="416"/>
      <c r="C476" s="410"/>
      <c r="D476" s="417"/>
      <c r="E476" s="418"/>
      <c r="F476" s="419"/>
      <c r="G476" s="420"/>
      <c r="H476" s="421"/>
      <c r="I476" s="422"/>
      <c r="J476" s="433"/>
      <c r="K476" s="424"/>
      <c r="L476" s="426"/>
      <c r="M476" s="433"/>
      <c r="N476" s="425"/>
      <c r="O476" s="426"/>
      <c r="P476" s="433"/>
      <c r="Q476" s="425"/>
      <c r="R476" s="426"/>
      <c r="S476" s="433"/>
      <c r="T476" s="355"/>
      <c r="U476" s="427"/>
      <c r="V476" s="1020"/>
      <c r="W476" s="428"/>
      <c r="X476" s="434"/>
      <c r="Y476" s="434"/>
      <c r="Z476" s="435"/>
      <c r="AA476" s="435"/>
      <c r="AB476" s="435"/>
      <c r="AC476" s="434"/>
      <c r="AD476" s="434"/>
      <c r="AE476" s="435"/>
      <c r="AF476" s="436"/>
    </row>
    <row r="477" spans="1:32" s="607" customFormat="1" ht="150">
      <c r="A477" s="477">
        <v>106</v>
      </c>
      <c r="B477" s="552">
        <v>910080</v>
      </c>
      <c r="C477" s="830" t="s">
        <v>1050</v>
      </c>
      <c r="D477" s="831">
        <v>41567</v>
      </c>
      <c r="E477" s="832" t="s">
        <v>1051</v>
      </c>
      <c r="F477" s="831">
        <v>41567</v>
      </c>
      <c r="G477" s="832" t="s">
        <v>1052</v>
      </c>
      <c r="H477" s="833" t="str">
        <f>IF((RIGHT(T477,1)="T"),(F477+G477)-(D477+E477),"-")</f>
        <v>-</v>
      </c>
      <c r="I477" s="833"/>
      <c r="J477" s="833"/>
      <c r="K477" s="833" t="str">
        <f>IF((RIGHT(T477,1)="U"),(F477+G477)-(D477+E477),"-")</f>
        <v>-</v>
      </c>
      <c r="L477" s="833"/>
      <c r="M477" s="833"/>
      <c r="N477" s="833">
        <f>IF((RIGHT(T477,1)="C"),(F477+G477)-(D477+E477),"-")</f>
        <v>1.8055555556202307E-2</v>
      </c>
      <c r="O477" s="441">
        <f>HOUR(N477)</f>
        <v>0</v>
      </c>
      <c r="P477" s="441">
        <f>MINUTE(N477)</f>
        <v>26</v>
      </c>
      <c r="Q477" s="833" t="str">
        <f>IF((RIGHT(T477,1)="D"),(F477+G477)-(D477+E477),"-")</f>
        <v>-</v>
      </c>
      <c r="R477" s="833"/>
      <c r="S477" s="833"/>
      <c r="T477" s="834" t="s">
        <v>353</v>
      </c>
      <c r="U477" s="835" t="s">
        <v>1053</v>
      </c>
      <c r="V477" s="1022"/>
      <c r="W477" s="552" t="s">
        <v>1054</v>
      </c>
      <c r="X477" s="603"/>
      <c r="Y477" s="604"/>
    </row>
    <row r="478" spans="1:32" ht="30">
      <c r="A478" s="378"/>
      <c r="B478" s="379"/>
      <c r="C478" s="380" t="s">
        <v>325</v>
      </c>
      <c r="D478" s="381"/>
      <c r="E478" s="382"/>
      <c r="F478" s="383"/>
      <c r="G478" s="384"/>
      <c r="H478" s="385">
        <f t="shared" ref="H478:S478" si="102">SUM(H477:H477)</f>
        <v>0</v>
      </c>
      <c r="I478" s="481">
        <f t="shared" si="102"/>
        <v>0</v>
      </c>
      <c r="J478" s="481">
        <f t="shared" si="102"/>
        <v>0</v>
      </c>
      <c r="K478" s="385">
        <f t="shared" si="102"/>
        <v>0</v>
      </c>
      <c r="L478" s="481">
        <f t="shared" si="102"/>
        <v>0</v>
      </c>
      <c r="M478" s="481">
        <f t="shared" si="102"/>
        <v>0</v>
      </c>
      <c r="N478" s="385">
        <f t="shared" si="102"/>
        <v>1.8055555556202307E-2</v>
      </c>
      <c r="O478" s="481">
        <f t="shared" si="102"/>
        <v>0</v>
      </c>
      <c r="P478" s="481">
        <f t="shared" si="102"/>
        <v>26</v>
      </c>
      <c r="Q478" s="385">
        <f t="shared" si="102"/>
        <v>0</v>
      </c>
      <c r="R478" s="481">
        <f t="shared" si="102"/>
        <v>0</v>
      </c>
      <c r="S478" s="481">
        <f t="shared" si="102"/>
        <v>0</v>
      </c>
      <c r="T478" s="378"/>
      <c r="U478" s="386"/>
      <c r="V478" s="1019"/>
      <c r="W478" s="387"/>
      <c r="X478" s="388"/>
      <c r="Y478" s="389"/>
    </row>
    <row r="479" spans="1:32" s="353" customFormat="1" ht="41.25" customHeight="1">
      <c r="A479" s="355"/>
      <c r="B479" s="416"/>
      <c r="C479" s="410" t="s">
        <v>398</v>
      </c>
      <c r="D479" s="417"/>
      <c r="E479" s="418"/>
      <c r="F479" s="419"/>
      <c r="G479" s="420"/>
      <c r="H479" s="421"/>
      <c r="I479" s="422"/>
      <c r="J479" s="423">
        <f>I477+J477/60</f>
        <v>0</v>
      </c>
      <c r="K479" s="424"/>
      <c r="L479" s="426"/>
      <c r="M479" s="423">
        <f>L477+M477/60</f>
        <v>0</v>
      </c>
      <c r="N479" s="425"/>
      <c r="O479" s="426"/>
      <c r="P479" s="423">
        <f>O477+P477/60</f>
        <v>0.43333333333333335</v>
      </c>
      <c r="Q479" s="425"/>
      <c r="R479" s="426"/>
      <c r="S479" s="423">
        <f>R477+S477/60</f>
        <v>0</v>
      </c>
      <c r="T479" s="355"/>
      <c r="U479" s="427"/>
      <c r="V479" s="1020"/>
      <c r="W479" s="428"/>
      <c r="X479" s="429">
        <v>129.435</v>
      </c>
      <c r="Y479" s="430">
        <v>4</v>
      </c>
      <c r="Z479" s="423">
        <f>J479</f>
        <v>0</v>
      </c>
      <c r="AA479" s="423">
        <f>X479*Y479*Z479</f>
        <v>0</v>
      </c>
      <c r="AB479" s="423">
        <f>($AB$4-M479-P479)</f>
        <v>743.56666666666672</v>
      </c>
      <c r="AC479" s="430">
        <f>X479*Y479</f>
        <v>517.74</v>
      </c>
      <c r="AD479" s="430">
        <f>AB479*AC479</f>
        <v>384974.20600000001</v>
      </c>
      <c r="AE479" s="423">
        <f>AA479/(AD479)</f>
        <v>0</v>
      </c>
      <c r="AF479" s="431">
        <f>1-(1*AE479)</f>
        <v>1</v>
      </c>
    </row>
    <row r="480" spans="1:32" s="525" customFormat="1" ht="41.25" customHeight="1">
      <c r="A480" s="507"/>
      <c r="B480" s="508"/>
      <c r="C480" s="509"/>
      <c r="D480" s="510"/>
      <c r="E480" s="511"/>
      <c r="F480" s="512"/>
      <c r="G480" s="513"/>
      <c r="H480" s="514"/>
      <c r="I480" s="515"/>
      <c r="J480" s="516"/>
      <c r="K480" s="517"/>
      <c r="L480" s="518"/>
      <c r="M480" s="516"/>
      <c r="N480" s="519"/>
      <c r="O480" s="518"/>
      <c r="P480" s="516"/>
      <c r="Q480" s="519"/>
      <c r="R480" s="518"/>
      <c r="S480" s="516"/>
      <c r="T480" s="507"/>
      <c r="U480" s="520"/>
      <c r="V480" s="1023"/>
      <c r="W480" s="521"/>
      <c r="X480" s="522"/>
      <c r="Y480" s="522"/>
      <c r="Z480" s="523"/>
      <c r="AA480" s="523"/>
      <c r="AB480" s="523"/>
      <c r="AC480" s="522"/>
      <c r="AD480" s="522"/>
      <c r="AE480" s="523"/>
      <c r="AF480" s="524"/>
    </row>
    <row r="481" spans="1:32" s="610" customFormat="1" ht="30">
      <c r="A481" s="477">
        <v>107</v>
      </c>
      <c r="B481" s="619"/>
      <c r="C481" s="614" t="s">
        <v>541</v>
      </c>
      <c r="D481" s="612"/>
      <c r="E481" s="615"/>
      <c r="F481" s="612"/>
      <c r="G481" s="615"/>
      <c r="H481" s="616"/>
      <c r="I481" s="616"/>
      <c r="J481" s="616"/>
      <c r="K481" s="616"/>
      <c r="L481" s="616"/>
      <c r="M481" s="616"/>
      <c r="N481" s="616"/>
      <c r="O481" s="616"/>
      <c r="P481" s="616"/>
      <c r="Q481" s="616"/>
      <c r="R481" s="441"/>
      <c r="S481" s="441"/>
      <c r="T481" s="617"/>
      <c r="U481" s="618"/>
      <c r="V481" s="1024"/>
      <c r="W481" s="619"/>
      <c r="X481" s="609"/>
      <c r="Y481" s="609"/>
    </row>
    <row r="482" spans="1:32" ht="30">
      <c r="A482" s="378"/>
      <c r="B482" s="379"/>
      <c r="C482" s="380" t="s">
        <v>325</v>
      </c>
      <c r="D482" s="381"/>
      <c r="E482" s="382"/>
      <c r="F482" s="383"/>
      <c r="G482" s="384"/>
      <c r="H482" s="385">
        <f t="shared" ref="H482:S482" si="103">SUM(H481:H481)</f>
        <v>0</v>
      </c>
      <c r="I482" s="481">
        <f t="shared" si="103"/>
        <v>0</v>
      </c>
      <c r="J482" s="481">
        <f t="shared" si="103"/>
        <v>0</v>
      </c>
      <c r="K482" s="385">
        <f t="shared" si="103"/>
        <v>0</v>
      </c>
      <c r="L482" s="481">
        <f t="shared" si="103"/>
        <v>0</v>
      </c>
      <c r="M482" s="481">
        <f t="shared" si="103"/>
        <v>0</v>
      </c>
      <c r="N482" s="385">
        <f t="shared" si="103"/>
        <v>0</v>
      </c>
      <c r="O482" s="481">
        <f t="shared" si="103"/>
        <v>0</v>
      </c>
      <c r="P482" s="481">
        <f t="shared" si="103"/>
        <v>0</v>
      </c>
      <c r="Q482" s="385">
        <f t="shared" si="103"/>
        <v>0</v>
      </c>
      <c r="R482" s="481">
        <f t="shared" si="103"/>
        <v>0</v>
      </c>
      <c r="S482" s="481">
        <f t="shared" si="103"/>
        <v>0</v>
      </c>
      <c r="T482" s="378"/>
      <c r="U482" s="386"/>
      <c r="V482" s="1019"/>
      <c r="W482" s="387"/>
      <c r="X482" s="388"/>
      <c r="Y482" s="389"/>
    </row>
    <row r="483" spans="1:32" s="353" customFormat="1" ht="41.25" customHeight="1">
      <c r="A483" s="355"/>
      <c r="B483" s="416"/>
      <c r="C483" s="410" t="s">
        <v>398</v>
      </c>
      <c r="D483" s="417"/>
      <c r="E483" s="418"/>
      <c r="F483" s="419"/>
      <c r="G483" s="420"/>
      <c r="H483" s="421"/>
      <c r="I483" s="422"/>
      <c r="J483" s="423">
        <f>I481+J481/60</f>
        <v>0</v>
      </c>
      <c r="K483" s="424"/>
      <c r="L483" s="426"/>
      <c r="M483" s="423">
        <f>L481+M481/60</f>
        <v>0</v>
      </c>
      <c r="N483" s="425"/>
      <c r="O483" s="426"/>
      <c r="P483" s="423">
        <f>O481+P481/60</f>
        <v>0</v>
      </c>
      <c r="Q483" s="425"/>
      <c r="R483" s="426"/>
      <c r="S483" s="423">
        <f>R481+S481/60</f>
        <v>0</v>
      </c>
      <c r="T483" s="355"/>
      <c r="U483" s="427"/>
      <c r="V483" s="1020"/>
      <c r="W483" s="428"/>
      <c r="X483" s="429">
        <v>127.934</v>
      </c>
      <c r="Y483" s="430">
        <v>4</v>
      </c>
      <c r="Z483" s="423">
        <f>J483</f>
        <v>0</v>
      </c>
      <c r="AA483" s="423">
        <f>X483*Y483*Z483</f>
        <v>0</v>
      </c>
      <c r="AB483" s="423">
        <f>($AB$4-M483-P483)</f>
        <v>744</v>
      </c>
      <c r="AC483" s="430">
        <f>X483*Y483</f>
        <v>511.73599999999999</v>
      </c>
      <c r="AD483" s="430">
        <f>AB483*AC483</f>
        <v>380731.58399999997</v>
      </c>
      <c r="AE483" s="423">
        <f>AA483/(AD483)</f>
        <v>0</v>
      </c>
      <c r="AF483" s="431">
        <f>1-(1*AE483)</f>
        <v>1</v>
      </c>
    </row>
    <row r="484" spans="1:32" s="353" customFormat="1" ht="41.25" customHeight="1">
      <c r="A484" s="355"/>
      <c r="B484" s="416"/>
      <c r="C484" s="440"/>
      <c r="D484" s="417"/>
      <c r="E484" s="418"/>
      <c r="F484" s="419"/>
      <c r="G484" s="420"/>
      <c r="H484" s="421"/>
      <c r="I484" s="422"/>
      <c r="J484" s="422"/>
      <c r="K484" s="421"/>
      <c r="L484" s="422"/>
      <c r="M484" s="422"/>
      <c r="N484" s="421"/>
      <c r="O484" s="422"/>
      <c r="P484" s="422"/>
      <c r="Q484" s="421"/>
      <c r="R484" s="422"/>
      <c r="S484" s="422"/>
      <c r="T484" s="355"/>
      <c r="U484" s="427"/>
      <c r="V484" s="1020"/>
      <c r="W484" s="428"/>
      <c r="X484" s="438"/>
    </row>
    <row r="485" spans="1:32" ht="48.75">
      <c r="A485" s="1053"/>
      <c r="B485" s="1053"/>
      <c r="C485" s="1053" t="s">
        <v>375</v>
      </c>
      <c r="D485" s="1053"/>
      <c r="E485" s="1053"/>
      <c r="F485" s="1053"/>
      <c r="G485" s="1053"/>
      <c r="H485" s="1054"/>
      <c r="I485" s="1055"/>
      <c r="J485" s="1055"/>
      <c r="K485" s="1054"/>
      <c r="L485" s="1055"/>
      <c r="M485" s="1055"/>
      <c r="N485" s="1054"/>
      <c r="O485" s="1055"/>
      <c r="P485" s="1055"/>
      <c r="Q485" s="1054"/>
      <c r="R485" s="1055"/>
      <c r="S485" s="1055"/>
      <c r="T485" s="1053"/>
      <c r="U485" s="1053"/>
      <c r="V485" s="365"/>
      <c r="W485" s="366"/>
      <c r="X485" s="398"/>
      <c r="Y485" s="398"/>
      <c r="Z485" s="398"/>
      <c r="AA485" s="398"/>
      <c r="AB485" s="398"/>
      <c r="AC485" s="398"/>
      <c r="AD485" s="398"/>
    </row>
    <row r="486" spans="1:32" s="542" customFormat="1" ht="30">
      <c r="A486" s="416">
        <v>108</v>
      </c>
      <c r="B486" s="552">
        <v>910072</v>
      </c>
      <c r="C486" s="830" t="s">
        <v>1055</v>
      </c>
      <c r="D486" s="831">
        <v>41564</v>
      </c>
      <c r="E486" s="832" t="s">
        <v>715</v>
      </c>
      <c r="F486" s="831">
        <v>41564</v>
      </c>
      <c r="G486" s="832" t="s">
        <v>1056</v>
      </c>
      <c r="H486" s="833">
        <f>IF((RIGHT(T486,1)="T"),(F486+G486)-(D486+E486),"-")</f>
        <v>0.18680555555329192</v>
      </c>
      <c r="I486" s="441">
        <f>HOUR(H486)</f>
        <v>4</v>
      </c>
      <c r="J486" s="441">
        <f>MINUTE(H486)</f>
        <v>29</v>
      </c>
      <c r="K486" s="833" t="str">
        <f>IF((RIGHT(T486,1)="U"),(F486+G486)-(D486+E486),"-")</f>
        <v>-</v>
      </c>
      <c r="L486" s="833"/>
      <c r="M486" s="833"/>
      <c r="N486" s="833" t="str">
        <f>IF((RIGHT(T486,1)="C"),(F486+G486)-(D486+E486),"-")</f>
        <v>-</v>
      </c>
      <c r="O486" s="833"/>
      <c r="P486" s="833"/>
      <c r="Q486" s="833" t="str">
        <f>IF((RIGHT(T486,1)="D"),(F486+G486)-(D486+E486),"-")</f>
        <v>-</v>
      </c>
      <c r="R486" s="833"/>
      <c r="S486" s="833"/>
      <c r="T486" s="834" t="s">
        <v>323</v>
      </c>
      <c r="U486" s="835" t="s">
        <v>1057</v>
      </c>
      <c r="V486" s="1022" t="s">
        <v>1058</v>
      </c>
      <c r="W486" s="552" t="s">
        <v>1059</v>
      </c>
    </row>
    <row r="487" spans="1:32" ht="30">
      <c r="A487" s="378"/>
      <c r="B487" s="379"/>
      <c r="C487" s="380" t="s">
        <v>325</v>
      </c>
      <c r="D487" s="381"/>
      <c r="E487" s="382"/>
      <c r="F487" s="383"/>
      <c r="G487" s="384"/>
      <c r="H487" s="385">
        <f t="shared" ref="H487:S487" si="104">SUM(H486:H486)</f>
        <v>0.18680555555329192</v>
      </c>
      <c r="I487" s="481">
        <f t="shared" si="104"/>
        <v>4</v>
      </c>
      <c r="J487" s="481">
        <f t="shared" si="104"/>
        <v>29</v>
      </c>
      <c r="K487" s="385">
        <f t="shared" si="104"/>
        <v>0</v>
      </c>
      <c r="L487" s="481">
        <f t="shared" si="104"/>
        <v>0</v>
      </c>
      <c r="M487" s="481">
        <f t="shared" si="104"/>
        <v>0</v>
      </c>
      <c r="N487" s="385">
        <f t="shared" si="104"/>
        <v>0</v>
      </c>
      <c r="O487" s="481">
        <f t="shared" si="104"/>
        <v>0</v>
      </c>
      <c r="P487" s="481">
        <f t="shared" si="104"/>
        <v>0</v>
      </c>
      <c r="Q487" s="385">
        <f t="shared" si="104"/>
        <v>0</v>
      </c>
      <c r="R487" s="481">
        <f t="shared" si="104"/>
        <v>0</v>
      </c>
      <c r="S487" s="481">
        <f t="shared" si="104"/>
        <v>0</v>
      </c>
      <c r="T487" s="378"/>
      <c r="U487" s="386"/>
      <c r="V487" s="1019"/>
      <c r="W487" s="387"/>
      <c r="X487" s="388"/>
      <c r="Y487" s="389"/>
    </row>
    <row r="488" spans="1:32" s="353" customFormat="1" ht="41.25" customHeight="1">
      <c r="A488" s="355"/>
      <c r="B488" s="416"/>
      <c r="C488" s="410" t="s">
        <v>398</v>
      </c>
      <c r="D488" s="417"/>
      <c r="E488" s="418"/>
      <c r="F488" s="419"/>
      <c r="G488" s="420"/>
      <c r="H488" s="421"/>
      <c r="I488" s="422"/>
      <c r="J488" s="423">
        <f>I486+J486/60</f>
        <v>4.4833333333333334</v>
      </c>
      <c r="K488" s="424"/>
      <c r="L488" s="426"/>
      <c r="M488" s="423">
        <f>L486+M486/60</f>
        <v>0</v>
      </c>
      <c r="N488" s="425"/>
      <c r="O488" s="426"/>
      <c r="P488" s="423">
        <f>O486+P486/60</f>
        <v>0</v>
      </c>
      <c r="Q488" s="425"/>
      <c r="R488" s="426"/>
      <c r="S488" s="423">
        <f>R486+S486/60</f>
        <v>0</v>
      </c>
      <c r="T488" s="355"/>
      <c r="U488" s="427"/>
      <c r="V488" s="1020"/>
      <c r="W488" s="428"/>
      <c r="X488" s="429">
        <v>315</v>
      </c>
      <c r="Y488" s="430">
        <v>2.5</v>
      </c>
      <c r="Z488" s="423">
        <f>J488</f>
        <v>4.4833333333333334</v>
      </c>
      <c r="AA488" s="423">
        <f>X488*Y488*Z488</f>
        <v>3530.625</v>
      </c>
      <c r="AB488" s="423">
        <f>($AB$4-M488-P488)</f>
        <v>744</v>
      </c>
      <c r="AC488" s="430">
        <f>X488*Y488</f>
        <v>787.5</v>
      </c>
      <c r="AD488" s="430">
        <f>AB488*AC488</f>
        <v>585900</v>
      </c>
      <c r="AE488" s="423">
        <f>AA488/(AD488)</f>
        <v>6.0259856630824372E-3</v>
      </c>
      <c r="AF488" s="431">
        <f>1-(1*AE488)</f>
        <v>0.99397401433691757</v>
      </c>
    </row>
    <row r="489" spans="1:32" s="525" customFormat="1" ht="41.25" customHeight="1">
      <c r="A489" s="507"/>
      <c r="B489" s="508"/>
      <c r="C489" s="509"/>
      <c r="D489" s="510"/>
      <c r="E489" s="511"/>
      <c r="F489" s="512"/>
      <c r="G489" s="513"/>
      <c r="H489" s="514"/>
      <c r="I489" s="515"/>
      <c r="J489" s="516"/>
      <c r="K489" s="517"/>
      <c r="L489" s="518"/>
      <c r="M489" s="516"/>
      <c r="N489" s="519"/>
      <c r="O489" s="518"/>
      <c r="P489" s="516"/>
      <c r="Q489" s="519"/>
      <c r="R489" s="518"/>
      <c r="S489" s="516"/>
      <c r="T489" s="507"/>
      <c r="U489" s="520"/>
      <c r="V489" s="1023"/>
      <c r="W489" s="521"/>
      <c r="X489" s="522"/>
      <c r="Y489" s="522"/>
      <c r="Z489" s="523"/>
      <c r="AA489" s="523"/>
      <c r="AB489" s="523"/>
      <c r="AC489" s="522"/>
      <c r="AD489" s="522"/>
      <c r="AE489" s="523"/>
      <c r="AF489" s="524"/>
    </row>
    <row r="490" spans="1:32" s="353" customFormat="1" ht="66" customHeight="1">
      <c r="A490" s="416">
        <v>109</v>
      </c>
      <c r="B490" s="552">
        <v>910075</v>
      </c>
      <c r="C490" s="830" t="s">
        <v>1060</v>
      </c>
      <c r="D490" s="831">
        <v>41565</v>
      </c>
      <c r="E490" s="832" t="s">
        <v>1061</v>
      </c>
      <c r="F490" s="831">
        <v>41565</v>
      </c>
      <c r="G490" s="832" t="s">
        <v>1062</v>
      </c>
      <c r="H490" s="833">
        <f>IF((RIGHT(T490,1)="T"),(F490+G490)-(D490+E490),"-")</f>
        <v>0.13402777777810115</v>
      </c>
      <c r="I490" s="441">
        <f>HOUR(H490)</f>
        <v>3</v>
      </c>
      <c r="J490" s="441">
        <f>MINUTE(H490)</f>
        <v>13</v>
      </c>
      <c r="K490" s="833" t="str">
        <f>IF((RIGHT(T490,1)="U"),(F490+G490)-(D490+E490),"-")</f>
        <v>-</v>
      </c>
      <c r="L490" s="833"/>
      <c r="M490" s="833"/>
      <c r="N490" s="833" t="str">
        <f>IF((RIGHT(T490,1)="C"),(F490+G490)-(D490+E490),"-")</f>
        <v>-</v>
      </c>
      <c r="O490" s="833"/>
      <c r="P490" s="833"/>
      <c r="Q490" s="833" t="str">
        <f>IF((RIGHT(T490,1)="D"),(F490+G490)-(D490+E490),"-")</f>
        <v>-</v>
      </c>
      <c r="R490" s="833"/>
      <c r="S490" s="833"/>
      <c r="T490" s="834" t="s">
        <v>323</v>
      </c>
      <c r="U490" s="835" t="s">
        <v>1057</v>
      </c>
      <c r="V490" s="1022" t="s">
        <v>1063</v>
      </c>
      <c r="W490" s="552" t="s">
        <v>1064</v>
      </c>
    </row>
    <row r="491" spans="1:32" ht="30">
      <c r="A491" s="378"/>
      <c r="B491" s="379"/>
      <c r="C491" s="380" t="s">
        <v>325</v>
      </c>
      <c r="D491" s="381"/>
      <c r="E491" s="382"/>
      <c r="F491" s="383"/>
      <c r="G491" s="384"/>
      <c r="H491" s="385">
        <f t="shared" ref="H491:S491" si="105">SUM(H490:H490)</f>
        <v>0.13402777777810115</v>
      </c>
      <c r="I491" s="481">
        <f t="shared" si="105"/>
        <v>3</v>
      </c>
      <c r="J491" s="481">
        <f t="shared" si="105"/>
        <v>13</v>
      </c>
      <c r="K491" s="385">
        <f t="shared" si="105"/>
        <v>0</v>
      </c>
      <c r="L491" s="481">
        <f t="shared" si="105"/>
        <v>0</v>
      </c>
      <c r="M491" s="481">
        <f t="shared" si="105"/>
        <v>0</v>
      </c>
      <c r="N491" s="385">
        <f t="shared" si="105"/>
        <v>0</v>
      </c>
      <c r="O491" s="481">
        <f t="shared" si="105"/>
        <v>0</v>
      </c>
      <c r="P491" s="481">
        <f t="shared" si="105"/>
        <v>0</v>
      </c>
      <c r="Q491" s="385">
        <f t="shared" si="105"/>
        <v>0</v>
      </c>
      <c r="R491" s="481">
        <f t="shared" si="105"/>
        <v>0</v>
      </c>
      <c r="S491" s="481">
        <f t="shared" si="105"/>
        <v>0</v>
      </c>
      <c r="T491" s="378"/>
      <c r="U491" s="386"/>
      <c r="V491" s="1019"/>
      <c r="W491" s="387"/>
      <c r="X491" s="388"/>
      <c r="Y491" s="389"/>
    </row>
    <row r="492" spans="1:32" s="353" customFormat="1" ht="41.25" customHeight="1">
      <c r="A492" s="355"/>
      <c r="B492" s="416"/>
      <c r="C492" s="410" t="s">
        <v>398</v>
      </c>
      <c r="D492" s="417"/>
      <c r="E492" s="418"/>
      <c r="F492" s="419"/>
      <c r="G492" s="420"/>
      <c r="H492" s="421"/>
      <c r="I492" s="422"/>
      <c r="J492" s="423">
        <f>I491+J491/60</f>
        <v>3.2166666666666668</v>
      </c>
      <c r="K492" s="424"/>
      <c r="L492" s="426"/>
      <c r="M492" s="423">
        <f>L488+M488/60</f>
        <v>0</v>
      </c>
      <c r="N492" s="425"/>
      <c r="O492" s="426"/>
      <c r="P492" s="423">
        <f>O488+P488/60</f>
        <v>0</v>
      </c>
      <c r="Q492" s="425"/>
      <c r="R492" s="426"/>
      <c r="S492" s="423">
        <f>R488+S488/60</f>
        <v>0</v>
      </c>
      <c r="T492" s="355"/>
      <c r="U492" s="427"/>
      <c r="V492" s="1020"/>
      <c r="W492" s="428"/>
      <c r="X492" s="429">
        <v>315</v>
      </c>
      <c r="Y492" s="430">
        <v>2.5</v>
      </c>
      <c r="Z492" s="423">
        <f>J492</f>
        <v>3.2166666666666668</v>
      </c>
      <c r="AA492" s="423">
        <f>X492*Y492*Z492</f>
        <v>2533.125</v>
      </c>
      <c r="AB492" s="423">
        <f>($AB$4-M492-P492)</f>
        <v>744</v>
      </c>
      <c r="AC492" s="430">
        <f>X492*Y492</f>
        <v>787.5</v>
      </c>
      <c r="AD492" s="430">
        <f>AB492*AC492</f>
        <v>585900</v>
      </c>
      <c r="AE492" s="423">
        <f>AA492/(AD492)</f>
        <v>4.3234767025089604E-3</v>
      </c>
      <c r="AF492" s="431">
        <f>1-(1*AE492)</f>
        <v>0.99567652329749101</v>
      </c>
    </row>
    <row r="493" spans="1:32" s="525" customFormat="1" ht="41.25" customHeight="1">
      <c r="A493" s="507"/>
      <c r="B493" s="508"/>
      <c r="C493" s="509"/>
      <c r="D493" s="510"/>
      <c r="E493" s="511"/>
      <c r="F493" s="512"/>
      <c r="G493" s="513"/>
      <c r="H493" s="514"/>
      <c r="I493" s="515"/>
      <c r="J493" s="516"/>
      <c r="K493" s="517"/>
      <c r="L493" s="518"/>
      <c r="M493" s="516"/>
      <c r="N493" s="519"/>
      <c r="O493" s="518"/>
      <c r="P493" s="516"/>
      <c r="Q493" s="519"/>
      <c r="R493" s="518"/>
      <c r="S493" s="516"/>
      <c r="T493" s="507"/>
      <c r="U493" s="520"/>
      <c r="V493" s="1023"/>
      <c r="W493" s="521"/>
      <c r="X493" s="522"/>
      <c r="Y493" s="522"/>
      <c r="Z493" s="523"/>
      <c r="AA493" s="523"/>
      <c r="AB493" s="523"/>
      <c r="AC493" s="522"/>
      <c r="AD493" s="522"/>
      <c r="AE493" s="523"/>
      <c r="AF493" s="524"/>
    </row>
    <row r="494" spans="1:32" s="353" customFormat="1" ht="30">
      <c r="A494" s="416">
        <v>110</v>
      </c>
      <c r="B494" s="416"/>
      <c r="C494" s="460" t="s">
        <v>431</v>
      </c>
      <c r="D494" s="416"/>
      <c r="E494" s="416"/>
      <c r="F494" s="416"/>
      <c r="G494" s="416"/>
      <c r="H494" s="580" t="s">
        <v>335</v>
      </c>
      <c r="I494" s="581"/>
      <c r="J494" s="581"/>
      <c r="K494" s="580" t="s">
        <v>335</v>
      </c>
      <c r="L494" s="581"/>
      <c r="M494" s="581"/>
      <c r="N494" s="580" t="s">
        <v>335</v>
      </c>
      <c r="O494" s="581"/>
      <c r="P494" s="581"/>
      <c r="Q494" s="580" t="s">
        <v>335</v>
      </c>
      <c r="R494" s="581"/>
      <c r="S494" s="581"/>
      <c r="T494" s="416"/>
      <c r="U494" s="439"/>
      <c r="V494" s="1038"/>
      <c r="W494" s="439"/>
    </row>
    <row r="495" spans="1:32" s="353" customFormat="1" ht="41.25" customHeight="1">
      <c r="A495" s="355"/>
      <c r="B495" s="416"/>
      <c r="C495" s="410" t="s">
        <v>398</v>
      </c>
      <c r="D495" s="417"/>
      <c r="E495" s="418"/>
      <c r="F495" s="419"/>
      <c r="G495" s="420"/>
      <c r="H495" s="421"/>
      <c r="I495" s="422"/>
      <c r="J495" s="423">
        <f>I494+J494/60</f>
        <v>0</v>
      </c>
      <c r="K495" s="424"/>
      <c r="L495" s="426"/>
      <c r="M495" s="423">
        <f>L494+M494/60</f>
        <v>0</v>
      </c>
      <c r="N495" s="425"/>
      <c r="O495" s="426"/>
      <c r="P495" s="423">
        <f>O494+P494/60</f>
        <v>0</v>
      </c>
      <c r="Q495" s="425"/>
      <c r="R495" s="426"/>
      <c r="S495" s="423">
        <f>R494+S494/60</f>
        <v>0</v>
      </c>
      <c r="T495" s="355"/>
      <c r="U495" s="427"/>
      <c r="V495" s="1020"/>
      <c r="W495" s="428"/>
      <c r="X495" s="429">
        <v>315</v>
      </c>
      <c r="Y495" s="430">
        <v>2.5</v>
      </c>
      <c r="Z495" s="423">
        <f>J495</f>
        <v>0</v>
      </c>
      <c r="AA495" s="423">
        <f>X495*Y495*Z495</f>
        <v>0</v>
      </c>
      <c r="AB495" s="423">
        <f>($AB$4-M495-P495)</f>
        <v>744</v>
      </c>
      <c r="AC495" s="430">
        <f>X495*Y495</f>
        <v>787.5</v>
      </c>
      <c r="AD495" s="430">
        <f>AB495*AC495</f>
        <v>585900</v>
      </c>
      <c r="AE495" s="423">
        <f>AA495/(AD495)</f>
        <v>0</v>
      </c>
      <c r="AF495" s="431">
        <f>1-(1*AE495)</f>
        <v>1</v>
      </c>
    </row>
    <row r="496" spans="1:32" s="525" customFormat="1" ht="51.75" customHeight="1">
      <c r="A496" s="508"/>
      <c r="B496" s="508"/>
      <c r="C496" s="585"/>
      <c r="D496" s="508"/>
      <c r="E496" s="508"/>
      <c r="F496" s="508"/>
      <c r="G496" s="508"/>
      <c r="H496" s="508"/>
      <c r="I496" s="586"/>
      <c r="J496" s="586"/>
      <c r="K496" s="508"/>
      <c r="L496" s="586"/>
      <c r="M496" s="586"/>
      <c r="N496" s="508"/>
      <c r="O496" s="586"/>
      <c r="P496" s="586"/>
      <c r="Q496" s="508"/>
      <c r="R496" s="586"/>
      <c r="S496" s="586"/>
      <c r="T496" s="508"/>
      <c r="U496" s="572"/>
      <c r="V496" s="1039"/>
      <c r="W496" s="572"/>
    </row>
    <row r="497" spans="1:32" s="353" customFormat="1" ht="30">
      <c r="A497" s="416">
        <v>111</v>
      </c>
      <c r="B497" s="416"/>
      <c r="C497" s="460" t="s">
        <v>432</v>
      </c>
      <c r="D497" s="416"/>
      <c r="E497" s="416"/>
      <c r="F497" s="416"/>
      <c r="G497" s="416"/>
      <c r="H497" s="580" t="s">
        <v>335</v>
      </c>
      <c r="I497" s="581"/>
      <c r="J497" s="581"/>
      <c r="K497" s="580" t="s">
        <v>335</v>
      </c>
      <c r="L497" s="581"/>
      <c r="M497" s="581"/>
      <c r="N497" s="580" t="s">
        <v>335</v>
      </c>
      <c r="O497" s="581"/>
      <c r="P497" s="581"/>
      <c r="Q497" s="580" t="s">
        <v>335</v>
      </c>
      <c r="R497" s="581"/>
      <c r="S497" s="459"/>
      <c r="T497" s="416"/>
      <c r="U497" s="439"/>
      <c r="V497" s="1038"/>
      <c r="W497" s="439"/>
    </row>
    <row r="498" spans="1:32" s="353" customFormat="1" ht="41.25" customHeight="1">
      <c r="A498" s="355"/>
      <c r="B498" s="416"/>
      <c r="C498" s="410" t="s">
        <v>398</v>
      </c>
      <c r="D498" s="417"/>
      <c r="E498" s="418"/>
      <c r="F498" s="419"/>
      <c r="G498" s="420"/>
      <c r="H498" s="421"/>
      <c r="I498" s="422"/>
      <c r="J498" s="423">
        <f>I497+J497/60</f>
        <v>0</v>
      </c>
      <c r="K498" s="424"/>
      <c r="L498" s="426"/>
      <c r="M498" s="423">
        <f>L497+M497/60</f>
        <v>0</v>
      </c>
      <c r="N498" s="425"/>
      <c r="O498" s="426"/>
      <c r="P498" s="423">
        <f>O497+P497/60</f>
        <v>0</v>
      </c>
      <c r="Q498" s="425"/>
      <c r="R498" s="426"/>
      <c r="S498" s="423">
        <f>R497+S497/60</f>
        <v>0</v>
      </c>
      <c r="T498" s="355"/>
      <c r="U498" s="427"/>
      <c r="V498" s="1020"/>
      <c r="W498" s="428"/>
      <c r="X498" s="429">
        <v>315</v>
      </c>
      <c r="Y498" s="430">
        <v>2.5</v>
      </c>
      <c r="Z498" s="423">
        <f>J498</f>
        <v>0</v>
      </c>
      <c r="AA498" s="423">
        <f>X498*Y498*Z498</f>
        <v>0</v>
      </c>
      <c r="AB498" s="423">
        <f>($AB$4-M498-P498)</f>
        <v>744</v>
      </c>
      <c r="AC498" s="430">
        <f>X498*Y498</f>
        <v>787.5</v>
      </c>
      <c r="AD498" s="430">
        <f>AB498*AC498</f>
        <v>585900</v>
      </c>
      <c r="AE498" s="423">
        <f>AA498/(AD498)</f>
        <v>0</v>
      </c>
      <c r="AF498" s="431">
        <f>1-(1*AE498)</f>
        <v>1</v>
      </c>
    </row>
    <row r="499" spans="1:32" s="525" customFormat="1" ht="60.75" customHeight="1">
      <c r="A499" s="508"/>
      <c r="B499" s="508"/>
      <c r="C499" s="585"/>
      <c r="D499" s="508"/>
      <c r="E499" s="508"/>
      <c r="F499" s="508"/>
      <c r="G499" s="508"/>
      <c r="H499" s="508"/>
      <c r="I499" s="586"/>
      <c r="J499" s="586"/>
      <c r="K499" s="508"/>
      <c r="L499" s="586"/>
      <c r="M499" s="586"/>
      <c r="N499" s="508"/>
      <c r="O499" s="586"/>
      <c r="P499" s="586"/>
      <c r="Q499" s="508"/>
      <c r="R499" s="586"/>
      <c r="S499" s="586"/>
      <c r="T499" s="508"/>
      <c r="U499" s="572"/>
      <c r="V499" s="1039"/>
      <c r="W499" s="572"/>
    </row>
    <row r="500" spans="1:32" s="445" customFormat="1" ht="51" customHeight="1">
      <c r="A500" s="461">
        <v>112</v>
      </c>
      <c r="B500" s="356"/>
      <c r="C500" s="460" t="s">
        <v>433</v>
      </c>
      <c r="D500" s="358"/>
      <c r="E500" s="359"/>
      <c r="F500" s="358"/>
      <c r="G500" s="359"/>
      <c r="H500" s="409" t="s">
        <v>335</v>
      </c>
      <c r="I500" s="432"/>
      <c r="J500" s="432"/>
      <c r="K500" s="409" t="s">
        <v>335</v>
      </c>
      <c r="L500" s="432"/>
      <c r="M500" s="432"/>
      <c r="N500" s="409" t="s">
        <v>335</v>
      </c>
      <c r="O500" s="432"/>
      <c r="P500" s="432"/>
      <c r="Q500" s="409" t="s">
        <v>335</v>
      </c>
      <c r="R500" s="432"/>
      <c r="S500" s="432"/>
      <c r="T500" s="437"/>
      <c r="U500" s="462"/>
      <c r="V500" s="1040"/>
      <c r="W500" s="462"/>
    </row>
    <row r="501" spans="1:32" s="353" customFormat="1" ht="41.25" customHeight="1">
      <c r="A501" s="355"/>
      <c r="B501" s="416"/>
      <c r="C501" s="410" t="s">
        <v>398</v>
      </c>
      <c r="D501" s="417"/>
      <c r="E501" s="418"/>
      <c r="F501" s="419"/>
      <c r="G501" s="420"/>
      <c r="H501" s="421"/>
      <c r="I501" s="422"/>
      <c r="J501" s="423">
        <f>I500+J500/60</f>
        <v>0</v>
      </c>
      <c r="K501" s="424"/>
      <c r="L501" s="426"/>
      <c r="M501" s="423">
        <f>L500+M500/60</f>
        <v>0</v>
      </c>
      <c r="N501" s="425"/>
      <c r="O501" s="426"/>
      <c r="P501" s="423">
        <f>O500+P500/60</f>
        <v>0</v>
      </c>
      <c r="Q501" s="425"/>
      <c r="R501" s="426"/>
      <c r="S501" s="423">
        <f>R500+S500/60</f>
        <v>0</v>
      </c>
      <c r="T501" s="355"/>
      <c r="U501" s="427"/>
      <c r="V501" s="1020"/>
      <c r="W501" s="428"/>
      <c r="X501" s="429">
        <v>315</v>
      </c>
      <c r="Y501" s="430">
        <v>2.5</v>
      </c>
      <c r="Z501" s="423">
        <f>J501</f>
        <v>0</v>
      </c>
      <c r="AA501" s="423">
        <f>X501*Y501*Z501</f>
        <v>0</v>
      </c>
      <c r="AB501" s="423">
        <f>($AB$4-M501-P501)</f>
        <v>744</v>
      </c>
      <c r="AC501" s="430">
        <f>X501*Y501</f>
        <v>787.5</v>
      </c>
      <c r="AD501" s="430">
        <f>AB501*AC501</f>
        <v>585900</v>
      </c>
      <c r="AE501" s="423">
        <f>AA501/(AD501)</f>
        <v>0</v>
      </c>
      <c r="AF501" s="431">
        <f>1-(1*AE501)</f>
        <v>1</v>
      </c>
    </row>
    <row r="502" spans="1:32" s="597" customFormat="1" ht="51" customHeight="1">
      <c r="A502" s="587"/>
      <c r="B502" s="507"/>
      <c r="C502" s="585"/>
      <c r="D502" s="588"/>
      <c r="E502" s="589"/>
      <c r="F502" s="588"/>
      <c r="G502" s="589"/>
      <c r="H502" s="590"/>
      <c r="I502" s="591"/>
      <c r="J502" s="591"/>
      <c r="K502" s="592"/>
      <c r="L502" s="593"/>
      <c r="M502" s="593"/>
      <c r="N502" s="594"/>
      <c r="O502" s="595"/>
      <c r="P502" s="595"/>
      <c r="Q502" s="596"/>
      <c r="R502" s="586"/>
      <c r="S502" s="586"/>
      <c r="T502" s="508"/>
      <c r="U502" s="568"/>
      <c r="V502" s="1041"/>
      <c r="W502" s="568"/>
    </row>
    <row r="503" spans="1:32" s="610" customFormat="1" ht="30">
      <c r="A503" s="477">
        <v>113</v>
      </c>
      <c r="B503" s="619"/>
      <c r="C503" s="614" t="s">
        <v>527</v>
      </c>
      <c r="D503" s="612"/>
      <c r="E503" s="615"/>
      <c r="F503" s="612"/>
      <c r="G503" s="615"/>
      <c r="H503" s="616"/>
      <c r="I503" s="441"/>
      <c r="J503" s="441"/>
      <c r="K503" s="616"/>
      <c r="L503" s="616"/>
      <c r="M503" s="616"/>
      <c r="N503" s="616"/>
      <c r="O503" s="616"/>
      <c r="P503" s="616"/>
      <c r="Q503" s="616"/>
      <c r="R503" s="616"/>
      <c r="S503" s="616"/>
      <c r="T503" s="617"/>
      <c r="U503" s="618"/>
      <c r="V503" s="1024"/>
      <c r="W503" s="619"/>
      <c r="X503" s="609"/>
      <c r="Y503" s="609"/>
    </row>
    <row r="504" spans="1:32" ht="41.25" customHeight="1">
      <c r="A504" s="378"/>
      <c r="B504" s="379"/>
      <c r="C504" s="380" t="s">
        <v>325</v>
      </c>
      <c r="D504" s="381"/>
      <c r="E504" s="382"/>
      <c r="F504" s="383"/>
      <c r="G504" s="384"/>
      <c r="H504" s="385">
        <f>SUM(H503)</f>
        <v>0</v>
      </c>
      <c r="I504" s="481">
        <f t="shared" ref="I504:S504" si="106">SUM(I503)</f>
        <v>0</v>
      </c>
      <c r="J504" s="481">
        <f t="shared" si="106"/>
        <v>0</v>
      </c>
      <c r="K504" s="385">
        <f t="shared" si="106"/>
        <v>0</v>
      </c>
      <c r="L504" s="481">
        <f t="shared" si="106"/>
        <v>0</v>
      </c>
      <c r="M504" s="481">
        <f t="shared" si="106"/>
        <v>0</v>
      </c>
      <c r="N504" s="385">
        <f t="shared" si="106"/>
        <v>0</v>
      </c>
      <c r="O504" s="481">
        <f t="shared" si="106"/>
        <v>0</v>
      </c>
      <c r="P504" s="481">
        <f t="shared" si="106"/>
        <v>0</v>
      </c>
      <c r="Q504" s="385">
        <f t="shared" si="106"/>
        <v>0</v>
      </c>
      <c r="R504" s="481">
        <f t="shared" si="106"/>
        <v>0</v>
      </c>
      <c r="S504" s="481">
        <f t="shared" si="106"/>
        <v>0</v>
      </c>
      <c r="T504" s="582"/>
      <c r="U504" s="583"/>
      <c r="V504" s="1042"/>
      <c r="W504" s="584"/>
      <c r="X504" s="388"/>
      <c r="Y504" s="389"/>
    </row>
    <row r="505" spans="1:32" s="353" customFormat="1" ht="41.25" customHeight="1">
      <c r="A505" s="355"/>
      <c r="B505" s="416"/>
      <c r="C505" s="410" t="s">
        <v>398</v>
      </c>
      <c r="D505" s="417"/>
      <c r="E505" s="418"/>
      <c r="F505" s="419"/>
      <c r="G505" s="420"/>
      <c r="H505" s="421"/>
      <c r="I505" s="422"/>
      <c r="J505" s="423">
        <f>I503+J503/60</f>
        <v>0</v>
      </c>
      <c r="K505" s="424"/>
      <c r="L505" s="426"/>
      <c r="M505" s="423">
        <f>L503+M503/60</f>
        <v>0</v>
      </c>
      <c r="N505" s="425"/>
      <c r="O505" s="426"/>
      <c r="P505" s="423">
        <f>O503+P503/60</f>
        <v>0</v>
      </c>
      <c r="Q505" s="425"/>
      <c r="R505" s="426"/>
      <c r="S505" s="423">
        <f>R503+S503/60</f>
        <v>0</v>
      </c>
      <c r="T505" s="355"/>
      <c r="U505" s="427"/>
      <c r="V505" s="1020"/>
      <c r="W505" s="428"/>
      <c r="X505" s="429">
        <v>315</v>
      </c>
      <c r="Y505" s="430">
        <v>2.5</v>
      </c>
      <c r="Z505" s="423">
        <f>J505</f>
        <v>0</v>
      </c>
      <c r="AA505" s="423">
        <f>X505*Y505*Z505</f>
        <v>0</v>
      </c>
      <c r="AB505" s="423">
        <f>($AB$4-M505-P505)</f>
        <v>744</v>
      </c>
      <c r="AC505" s="430">
        <f>X505*Y505</f>
        <v>787.5</v>
      </c>
      <c r="AD505" s="430">
        <f>AB505*AC505</f>
        <v>585900</v>
      </c>
      <c r="AE505" s="423">
        <f>AA505/(AD505)</f>
        <v>0</v>
      </c>
      <c r="AF505" s="431">
        <f>1-(1*AE505)</f>
        <v>1</v>
      </c>
    </row>
    <row r="506" spans="1:32" s="525" customFormat="1" ht="41.25" customHeight="1">
      <c r="A506" s="507"/>
      <c r="B506" s="508"/>
      <c r="C506" s="509"/>
      <c r="D506" s="510"/>
      <c r="E506" s="511"/>
      <c r="F506" s="512"/>
      <c r="G506" s="513"/>
      <c r="H506" s="514"/>
      <c r="I506" s="515"/>
      <c r="J506" s="516"/>
      <c r="K506" s="517"/>
      <c r="L506" s="518"/>
      <c r="M506" s="516"/>
      <c r="N506" s="519"/>
      <c r="O506" s="518"/>
      <c r="P506" s="516"/>
      <c r="Q506" s="519"/>
      <c r="R506" s="518"/>
      <c r="S506" s="516"/>
      <c r="T506" s="507"/>
      <c r="U506" s="520"/>
      <c r="V506" s="1023"/>
      <c r="W506" s="521"/>
      <c r="X506" s="522"/>
      <c r="Y506" s="522"/>
      <c r="Z506" s="523"/>
      <c r="AA506" s="523"/>
      <c r="AB506" s="523"/>
      <c r="AC506" s="522"/>
      <c r="AD506" s="522"/>
      <c r="AE506" s="523"/>
      <c r="AF506" s="524"/>
    </row>
    <row r="507" spans="1:32" s="610" customFormat="1" ht="30">
      <c r="A507" s="477">
        <v>114</v>
      </c>
      <c r="B507" s="619"/>
      <c r="C507" s="614" t="s">
        <v>434</v>
      </c>
      <c r="D507" s="612"/>
      <c r="E507" s="615"/>
      <c r="F507" s="612"/>
      <c r="G507" s="615"/>
      <c r="H507" s="616"/>
      <c r="I507" s="616"/>
      <c r="J507" s="616"/>
      <c r="K507" s="616"/>
      <c r="L507" s="616"/>
      <c r="M507" s="616"/>
      <c r="N507" s="616"/>
      <c r="O507" s="441"/>
      <c r="P507" s="441"/>
      <c r="Q507" s="616"/>
      <c r="R507" s="616"/>
      <c r="S507" s="616"/>
      <c r="T507" s="617"/>
      <c r="U507" s="618"/>
      <c r="V507" s="1024"/>
      <c r="W507" s="619"/>
      <c r="X507" s="609"/>
      <c r="Y507" s="609"/>
    </row>
    <row r="508" spans="1:32" ht="41.25" customHeight="1">
      <c r="A508" s="378"/>
      <c r="B508" s="379"/>
      <c r="C508" s="380" t="s">
        <v>325</v>
      </c>
      <c r="D508" s="381"/>
      <c r="E508" s="382"/>
      <c r="F508" s="383"/>
      <c r="G508" s="384"/>
      <c r="H508" s="385">
        <f>SUM(H507)</f>
        <v>0</v>
      </c>
      <c r="I508" s="481">
        <f t="shared" ref="I508:S508" si="107">SUM(I507)</f>
        <v>0</v>
      </c>
      <c r="J508" s="481">
        <f t="shared" si="107"/>
        <v>0</v>
      </c>
      <c r="K508" s="385">
        <f t="shared" si="107"/>
        <v>0</v>
      </c>
      <c r="L508" s="481">
        <f t="shared" si="107"/>
        <v>0</v>
      </c>
      <c r="M508" s="481">
        <f t="shared" si="107"/>
        <v>0</v>
      </c>
      <c r="N508" s="385">
        <f t="shared" si="107"/>
        <v>0</v>
      </c>
      <c r="O508" s="481">
        <f t="shared" si="107"/>
        <v>0</v>
      </c>
      <c r="P508" s="481">
        <f t="shared" si="107"/>
        <v>0</v>
      </c>
      <c r="Q508" s="385">
        <f t="shared" si="107"/>
        <v>0</v>
      </c>
      <c r="R508" s="481">
        <f t="shared" si="107"/>
        <v>0</v>
      </c>
      <c r="S508" s="481">
        <f t="shared" si="107"/>
        <v>0</v>
      </c>
      <c r="T508" s="582"/>
      <c r="U508" s="583"/>
      <c r="V508" s="1042"/>
      <c r="W508" s="584"/>
      <c r="X508" s="388"/>
      <c r="Y508" s="389"/>
    </row>
    <row r="509" spans="1:32" s="353" customFormat="1" ht="41.25" customHeight="1">
      <c r="A509" s="355"/>
      <c r="B509" s="416"/>
      <c r="C509" s="410" t="s">
        <v>398</v>
      </c>
      <c r="D509" s="417"/>
      <c r="E509" s="418"/>
      <c r="F509" s="419"/>
      <c r="G509" s="420"/>
      <c r="H509" s="421"/>
      <c r="I509" s="422"/>
      <c r="J509" s="423">
        <f>I507+J507/60</f>
        <v>0</v>
      </c>
      <c r="K509" s="424"/>
      <c r="L509" s="426"/>
      <c r="M509" s="423">
        <f>L507+M507/60</f>
        <v>0</v>
      </c>
      <c r="N509" s="425"/>
      <c r="O509" s="426"/>
      <c r="P509" s="423">
        <f>O507+P507/60</f>
        <v>0</v>
      </c>
      <c r="Q509" s="425"/>
      <c r="R509" s="426"/>
      <c r="S509" s="423">
        <f>R507+S507/60</f>
        <v>0</v>
      </c>
      <c r="T509" s="355"/>
      <c r="U509" s="427"/>
      <c r="V509" s="1020"/>
      <c r="W509" s="428"/>
      <c r="X509" s="429">
        <v>315</v>
      </c>
      <c r="Y509" s="430">
        <v>2.5</v>
      </c>
      <c r="Z509" s="423">
        <f>J509</f>
        <v>0</v>
      </c>
      <c r="AA509" s="423">
        <f>X509*Y509*Z509</f>
        <v>0</v>
      </c>
      <c r="AB509" s="423">
        <f>($AB$4-M509-P509)</f>
        <v>744</v>
      </c>
      <c r="AC509" s="430">
        <f>X509*Y509</f>
        <v>787.5</v>
      </c>
      <c r="AD509" s="430">
        <f>AB509*AC509</f>
        <v>585900</v>
      </c>
      <c r="AE509" s="423">
        <f>AA509/(AD509)</f>
        <v>0</v>
      </c>
      <c r="AF509" s="431">
        <f>1-(1*AE509)</f>
        <v>1</v>
      </c>
    </row>
    <row r="510" spans="1:32" s="525" customFormat="1" ht="41.25" customHeight="1">
      <c r="A510" s="507"/>
      <c r="B510" s="508"/>
      <c r="C510" s="509"/>
      <c r="D510" s="510"/>
      <c r="E510" s="511"/>
      <c r="F510" s="512"/>
      <c r="G510" s="513"/>
      <c r="H510" s="514"/>
      <c r="I510" s="515"/>
      <c r="J510" s="516"/>
      <c r="K510" s="517"/>
      <c r="L510" s="518"/>
      <c r="M510" s="516"/>
      <c r="N510" s="519"/>
      <c r="O510" s="518"/>
      <c r="P510" s="516"/>
      <c r="Q510" s="519"/>
      <c r="R510" s="518"/>
      <c r="S510" s="516"/>
      <c r="T510" s="507"/>
      <c r="U510" s="520"/>
      <c r="V510" s="1023"/>
      <c r="W510" s="521"/>
      <c r="X510" s="522"/>
      <c r="Y510" s="522"/>
      <c r="Z510" s="523"/>
      <c r="AA510" s="523"/>
      <c r="AB510" s="523"/>
      <c r="AC510" s="522"/>
      <c r="AD510" s="522"/>
      <c r="AE510" s="523"/>
      <c r="AF510" s="524"/>
    </row>
    <row r="511" spans="1:32" s="610" customFormat="1" ht="30">
      <c r="A511" s="477">
        <v>115</v>
      </c>
      <c r="B511" s="619"/>
      <c r="C511" s="614" t="s">
        <v>376</v>
      </c>
      <c r="D511" s="612"/>
      <c r="E511" s="615"/>
      <c r="F511" s="612"/>
      <c r="G511" s="615"/>
      <c r="H511" s="616"/>
      <c r="I511" s="616"/>
      <c r="J511" s="616"/>
      <c r="K511" s="616"/>
      <c r="L511" s="616"/>
      <c r="M511" s="616"/>
      <c r="N511" s="616"/>
      <c r="O511" s="441"/>
      <c r="P511" s="441"/>
      <c r="Q511" s="616"/>
      <c r="R511" s="616"/>
      <c r="S511" s="616"/>
      <c r="T511" s="617"/>
      <c r="U511" s="618"/>
      <c r="V511" s="1024"/>
      <c r="W511" s="619"/>
      <c r="X511" s="609"/>
      <c r="Y511" s="609"/>
    </row>
    <row r="512" spans="1:32" ht="41.25" customHeight="1">
      <c r="A512" s="378"/>
      <c r="B512" s="379"/>
      <c r="C512" s="380" t="s">
        <v>325</v>
      </c>
      <c r="D512" s="381"/>
      <c r="E512" s="382"/>
      <c r="F512" s="383"/>
      <c r="G512" s="384"/>
      <c r="H512" s="385">
        <f>SUM(H511)</f>
        <v>0</v>
      </c>
      <c r="I512" s="481">
        <f t="shared" ref="I512:S512" si="108">SUM(I511)</f>
        <v>0</v>
      </c>
      <c r="J512" s="481">
        <f t="shared" si="108"/>
        <v>0</v>
      </c>
      <c r="K512" s="385">
        <f t="shared" si="108"/>
        <v>0</v>
      </c>
      <c r="L512" s="481">
        <f t="shared" si="108"/>
        <v>0</v>
      </c>
      <c r="M512" s="481">
        <f t="shared" si="108"/>
        <v>0</v>
      </c>
      <c r="N512" s="385">
        <f t="shared" si="108"/>
        <v>0</v>
      </c>
      <c r="O512" s="481">
        <f t="shared" si="108"/>
        <v>0</v>
      </c>
      <c r="P512" s="481">
        <f t="shared" si="108"/>
        <v>0</v>
      </c>
      <c r="Q512" s="385">
        <f t="shared" si="108"/>
        <v>0</v>
      </c>
      <c r="R512" s="481">
        <f t="shared" si="108"/>
        <v>0</v>
      </c>
      <c r="S512" s="481">
        <f t="shared" si="108"/>
        <v>0</v>
      </c>
      <c r="T512" s="582"/>
      <c r="U512" s="583"/>
      <c r="V512" s="1042"/>
      <c r="W512" s="584"/>
      <c r="X512" s="388"/>
      <c r="Y512" s="389"/>
    </row>
    <row r="513" spans="1:32" s="353" customFormat="1" ht="41.25" customHeight="1">
      <c r="A513" s="355"/>
      <c r="B513" s="416"/>
      <c r="C513" s="410" t="s">
        <v>398</v>
      </c>
      <c r="D513" s="417"/>
      <c r="E513" s="418"/>
      <c r="F513" s="419"/>
      <c r="G513" s="420"/>
      <c r="H513" s="421"/>
      <c r="I513" s="422"/>
      <c r="J513" s="423">
        <f>I511+J511/60</f>
        <v>0</v>
      </c>
      <c r="K513" s="424"/>
      <c r="L513" s="426"/>
      <c r="M513" s="423">
        <f>L511+M511/60</f>
        <v>0</v>
      </c>
      <c r="N513" s="425"/>
      <c r="O513" s="426"/>
      <c r="P513" s="423">
        <f>O511+P511/60</f>
        <v>0</v>
      </c>
      <c r="Q513" s="425"/>
      <c r="R513" s="426"/>
      <c r="S513" s="423">
        <f>R511+S511/60</f>
        <v>0</v>
      </c>
      <c r="T513" s="355"/>
      <c r="U513" s="427"/>
      <c r="V513" s="1020"/>
      <c r="W513" s="428"/>
      <c r="X513" s="429">
        <v>315</v>
      </c>
      <c r="Y513" s="430">
        <v>2.5</v>
      </c>
      <c r="Z513" s="423">
        <f>J513</f>
        <v>0</v>
      </c>
      <c r="AA513" s="423">
        <f>X513*Y513*Z513</f>
        <v>0</v>
      </c>
      <c r="AB513" s="423">
        <f>($AB$4-M513-P513)</f>
        <v>744</v>
      </c>
      <c r="AC513" s="430">
        <f>X513*Y513</f>
        <v>787.5</v>
      </c>
      <c r="AD513" s="430">
        <f>AB513*AC513</f>
        <v>585900</v>
      </c>
      <c r="AE513" s="423">
        <f>AA513/(AD513)</f>
        <v>0</v>
      </c>
      <c r="AF513" s="431">
        <f>1-(1*AE513)</f>
        <v>1</v>
      </c>
    </row>
    <row r="514" spans="1:32" s="539" customFormat="1" ht="41.25" customHeight="1">
      <c r="A514" s="526"/>
      <c r="B514" s="527"/>
      <c r="C514" s="528"/>
      <c r="D514" s="529"/>
      <c r="E514" s="530"/>
      <c r="F514" s="531"/>
      <c r="G514" s="532"/>
      <c r="H514" s="533"/>
      <c r="I514" s="534"/>
      <c r="J514" s="534"/>
      <c r="K514" s="533"/>
      <c r="L514" s="534"/>
      <c r="M514" s="534"/>
      <c r="N514" s="533"/>
      <c r="O514" s="534"/>
      <c r="P514" s="534"/>
      <c r="Q514" s="533"/>
      <c r="R514" s="534"/>
      <c r="S514" s="534"/>
      <c r="T514" s="526"/>
      <c r="U514" s="535"/>
      <c r="V514" s="1025"/>
      <c r="W514" s="536"/>
      <c r="X514" s="537"/>
      <c r="Y514" s="538"/>
    </row>
    <row r="515" spans="1:32" s="353" customFormat="1" ht="51.75" customHeight="1">
      <c r="A515" s="409">
        <v>116</v>
      </c>
      <c r="B515" s="409"/>
      <c r="C515" s="460" t="s">
        <v>435</v>
      </c>
      <c r="D515" s="409"/>
      <c r="E515" s="409"/>
      <c r="F515" s="409"/>
      <c r="G515" s="409"/>
      <c r="H515" s="409" t="s">
        <v>335</v>
      </c>
      <c r="I515" s="432"/>
      <c r="J515" s="432"/>
      <c r="K515" s="409" t="s">
        <v>335</v>
      </c>
      <c r="L515" s="432"/>
      <c r="M515" s="432"/>
      <c r="N515" s="409" t="s">
        <v>335</v>
      </c>
      <c r="O515" s="432"/>
      <c r="P515" s="432"/>
      <c r="Q515" s="409" t="s">
        <v>335</v>
      </c>
      <c r="R515" s="432"/>
      <c r="S515" s="432"/>
      <c r="T515" s="409"/>
      <c r="U515" s="409"/>
      <c r="V515" s="1018"/>
      <c r="W515" s="411"/>
    </row>
    <row r="516" spans="1:32" s="353" customFormat="1" ht="41.25" customHeight="1">
      <c r="A516" s="355"/>
      <c r="B516" s="416"/>
      <c r="C516" s="410" t="s">
        <v>398</v>
      </c>
      <c r="D516" s="417"/>
      <c r="E516" s="418"/>
      <c r="F516" s="419"/>
      <c r="G516" s="420"/>
      <c r="H516" s="421"/>
      <c r="I516" s="422"/>
      <c r="J516" s="423">
        <f>I515+J515/60</f>
        <v>0</v>
      </c>
      <c r="K516" s="424"/>
      <c r="L516" s="426"/>
      <c r="M516" s="423">
        <f>L515+M515/60</f>
        <v>0</v>
      </c>
      <c r="N516" s="425"/>
      <c r="O516" s="426"/>
      <c r="P516" s="423">
        <f>O515+P515/60</f>
        <v>0</v>
      </c>
      <c r="Q516" s="425"/>
      <c r="R516" s="426"/>
      <c r="S516" s="423">
        <f>R515+S515/60</f>
        <v>0</v>
      </c>
      <c r="T516" s="355"/>
      <c r="U516" s="427"/>
      <c r="V516" s="1020"/>
      <c r="W516" s="428"/>
      <c r="X516" s="429">
        <v>315</v>
      </c>
      <c r="Y516" s="430">
        <v>2.5</v>
      </c>
      <c r="Z516" s="423">
        <f>J516</f>
        <v>0</v>
      </c>
      <c r="AA516" s="423">
        <f>X516*Y516*Z516</f>
        <v>0</v>
      </c>
      <c r="AB516" s="423">
        <f>($AB$4-M516-P516)</f>
        <v>744</v>
      </c>
      <c r="AC516" s="430">
        <f>X516*Y516</f>
        <v>787.5</v>
      </c>
      <c r="AD516" s="430">
        <f>AB516*AC516</f>
        <v>585900</v>
      </c>
      <c r="AE516" s="423">
        <f>AA516/(AD516)</f>
        <v>0</v>
      </c>
      <c r="AF516" s="431">
        <f>1-(1*AE516)</f>
        <v>1</v>
      </c>
    </row>
    <row r="517" spans="1:32" s="525" customFormat="1" ht="30">
      <c r="A517" s="563"/>
      <c r="B517" s="563"/>
      <c r="C517" s="585"/>
      <c r="D517" s="563"/>
      <c r="E517" s="563"/>
      <c r="F517" s="563"/>
      <c r="G517" s="563"/>
      <c r="H517" s="563"/>
      <c r="I517" s="565"/>
      <c r="J517" s="565"/>
      <c r="K517" s="563"/>
      <c r="L517" s="565"/>
      <c r="M517" s="565"/>
      <c r="N517" s="563"/>
      <c r="O517" s="565"/>
      <c r="P517" s="565"/>
      <c r="Q517" s="563"/>
      <c r="R517" s="566"/>
      <c r="S517" s="566"/>
      <c r="T517" s="563"/>
      <c r="U517" s="567"/>
      <c r="V517" s="1029"/>
      <c r="W517" s="564"/>
    </row>
    <row r="518" spans="1:32" s="353" customFormat="1" ht="42" customHeight="1">
      <c r="A518" s="409">
        <v>117</v>
      </c>
      <c r="B518" s="409"/>
      <c r="C518" s="460" t="s">
        <v>436</v>
      </c>
      <c r="D518" s="494"/>
      <c r="E518" s="495"/>
      <c r="F518" s="494"/>
      <c r="G518" s="495"/>
      <c r="H518" s="541"/>
      <c r="I518" s="432"/>
      <c r="J518" s="432"/>
      <c r="K518" s="409"/>
      <c r="L518" s="432"/>
      <c r="M518" s="432"/>
      <c r="N518" s="409"/>
      <c r="O518" s="432"/>
      <c r="P518" s="432"/>
      <c r="Q518" s="409"/>
      <c r="R518" s="432"/>
      <c r="S518" s="432"/>
      <c r="T518" s="409"/>
      <c r="U518" s="414"/>
      <c r="V518" s="1018"/>
      <c r="W518" s="411"/>
    </row>
    <row r="519" spans="1:32" s="353" customFormat="1" ht="41.25" customHeight="1">
      <c r="A519" s="355"/>
      <c r="B519" s="416"/>
      <c r="C519" s="410" t="s">
        <v>398</v>
      </c>
      <c r="D519" s="417"/>
      <c r="E519" s="418"/>
      <c r="F519" s="419"/>
      <c r="G519" s="420"/>
      <c r="H519" s="421"/>
      <c r="I519" s="422"/>
      <c r="J519" s="423">
        <f>I516+J516/60</f>
        <v>0</v>
      </c>
      <c r="K519" s="424"/>
      <c r="L519" s="426"/>
      <c r="M519" s="423">
        <f>L516+M516/60</f>
        <v>0</v>
      </c>
      <c r="N519" s="425"/>
      <c r="O519" s="426"/>
      <c r="P519" s="423">
        <f>O516+P516/60</f>
        <v>0</v>
      </c>
      <c r="Q519" s="425"/>
      <c r="R519" s="426"/>
      <c r="S519" s="423">
        <f>R516+S516/60</f>
        <v>0</v>
      </c>
      <c r="T519" s="355"/>
      <c r="U519" s="427"/>
      <c r="V519" s="1020"/>
      <c r="W519" s="428"/>
      <c r="X519" s="429">
        <v>315</v>
      </c>
      <c r="Y519" s="430">
        <v>2.5</v>
      </c>
      <c r="Z519" s="423">
        <f>J519</f>
        <v>0</v>
      </c>
      <c r="AA519" s="423">
        <f>X519*Y519*Z519</f>
        <v>0</v>
      </c>
      <c r="AB519" s="423">
        <f>($AB$4-M519-P519)</f>
        <v>744</v>
      </c>
      <c r="AC519" s="430">
        <f>X519*Y519</f>
        <v>787.5</v>
      </c>
      <c r="AD519" s="430">
        <f>AB519*AC519</f>
        <v>585900</v>
      </c>
      <c r="AE519" s="423">
        <f>AA519/(AD519)</f>
        <v>0</v>
      </c>
      <c r="AF519" s="431">
        <f>1-(1*AE519)</f>
        <v>1</v>
      </c>
    </row>
    <row r="520" spans="1:32" s="525" customFormat="1" ht="40.5" customHeight="1">
      <c r="A520" s="563"/>
      <c r="B520" s="563"/>
      <c r="C520" s="585"/>
      <c r="D520" s="563"/>
      <c r="E520" s="563"/>
      <c r="F520" s="563"/>
      <c r="G520" s="563"/>
      <c r="H520" s="563"/>
      <c r="I520" s="566"/>
      <c r="J520" s="566"/>
      <c r="K520" s="563"/>
      <c r="L520" s="566"/>
      <c r="M520" s="566"/>
      <c r="N520" s="563"/>
      <c r="O520" s="566"/>
      <c r="P520" s="566"/>
      <c r="Q520" s="563"/>
      <c r="R520" s="566"/>
      <c r="S520" s="566"/>
      <c r="T520" s="563"/>
      <c r="U520" s="567"/>
      <c r="V520" s="1029"/>
      <c r="W520" s="564"/>
    </row>
    <row r="521" spans="1:32" s="353" customFormat="1" ht="30">
      <c r="A521" s="409">
        <v>118</v>
      </c>
      <c r="B521" s="409"/>
      <c r="C521" s="460" t="s">
        <v>437</v>
      </c>
      <c r="D521" s="409"/>
      <c r="E521" s="409"/>
      <c r="F521" s="409"/>
      <c r="G521" s="409"/>
      <c r="H521" s="409" t="s">
        <v>335</v>
      </c>
      <c r="I521" s="432"/>
      <c r="J521" s="432"/>
      <c r="K521" s="409" t="s">
        <v>335</v>
      </c>
      <c r="L521" s="432"/>
      <c r="M521" s="432"/>
      <c r="N521" s="409" t="s">
        <v>335</v>
      </c>
      <c r="O521" s="432"/>
      <c r="P521" s="432"/>
      <c r="Q521" s="409" t="s">
        <v>335</v>
      </c>
      <c r="R521" s="432"/>
      <c r="S521" s="432"/>
      <c r="T521" s="409"/>
      <c r="U521" s="414"/>
      <c r="V521" s="1018"/>
      <c r="W521" s="411"/>
    </row>
    <row r="522" spans="1:32" s="353" customFormat="1" ht="41.25" customHeight="1">
      <c r="A522" s="355"/>
      <c r="B522" s="416"/>
      <c r="C522" s="410" t="s">
        <v>398</v>
      </c>
      <c r="D522" s="417"/>
      <c r="E522" s="418"/>
      <c r="F522" s="419"/>
      <c r="G522" s="420"/>
      <c r="H522" s="421"/>
      <c r="I522" s="422"/>
      <c r="J522" s="423">
        <f>I521+J521/60</f>
        <v>0</v>
      </c>
      <c r="K522" s="424"/>
      <c r="L522" s="426"/>
      <c r="M522" s="423">
        <f>L521+M521/60</f>
        <v>0</v>
      </c>
      <c r="N522" s="425"/>
      <c r="O522" s="426"/>
      <c r="P522" s="423">
        <f>O521+P521/60</f>
        <v>0</v>
      </c>
      <c r="Q522" s="425"/>
      <c r="R522" s="426"/>
      <c r="S522" s="423">
        <f>R521+S521/60</f>
        <v>0</v>
      </c>
      <c r="T522" s="355"/>
      <c r="U522" s="427"/>
      <c r="V522" s="1020"/>
      <c r="W522" s="428"/>
      <c r="X522" s="429">
        <v>315</v>
      </c>
      <c r="Y522" s="430">
        <v>2.5</v>
      </c>
      <c r="Z522" s="423">
        <f>J522</f>
        <v>0</v>
      </c>
      <c r="AA522" s="423">
        <f>X522*Y522*Z522</f>
        <v>0</v>
      </c>
      <c r="AB522" s="423">
        <f>($AB$4-M522-P522)</f>
        <v>744</v>
      </c>
      <c r="AC522" s="430">
        <f>X522*Y522</f>
        <v>787.5</v>
      </c>
      <c r="AD522" s="430">
        <f>AB522*AC522</f>
        <v>585900</v>
      </c>
      <c r="AE522" s="423">
        <f>AA522/(AD522)</f>
        <v>0</v>
      </c>
      <c r="AF522" s="431">
        <f>1-(1*AE522)</f>
        <v>1</v>
      </c>
    </row>
    <row r="523" spans="1:32" s="525" customFormat="1" ht="30">
      <c r="A523" s="563"/>
      <c r="B523" s="563"/>
      <c r="C523" s="585"/>
      <c r="D523" s="563"/>
      <c r="E523" s="563"/>
      <c r="F523" s="563"/>
      <c r="G523" s="563"/>
      <c r="H523" s="563"/>
      <c r="I523" s="565"/>
      <c r="J523" s="565"/>
      <c r="K523" s="563"/>
      <c r="L523" s="565"/>
      <c r="M523" s="565"/>
      <c r="N523" s="563"/>
      <c r="O523" s="565"/>
      <c r="P523" s="565"/>
      <c r="Q523" s="563"/>
      <c r="R523" s="566"/>
      <c r="S523" s="566"/>
      <c r="T523" s="563"/>
      <c r="U523" s="567"/>
      <c r="V523" s="1029"/>
      <c r="W523" s="564"/>
    </row>
    <row r="524" spans="1:32" s="353" customFormat="1" ht="30">
      <c r="A524" s="409">
        <v>119</v>
      </c>
      <c r="B524" s="409"/>
      <c r="C524" s="460" t="s">
        <v>438</v>
      </c>
      <c r="D524" s="409"/>
      <c r="E524" s="409"/>
      <c r="F524" s="409"/>
      <c r="G524" s="409"/>
      <c r="H524" s="409" t="s">
        <v>335</v>
      </c>
      <c r="I524" s="432"/>
      <c r="J524" s="432"/>
      <c r="K524" s="409" t="s">
        <v>335</v>
      </c>
      <c r="L524" s="432"/>
      <c r="M524" s="432"/>
      <c r="N524" s="409" t="s">
        <v>335</v>
      </c>
      <c r="O524" s="432"/>
      <c r="P524" s="432"/>
      <c r="Q524" s="409" t="s">
        <v>335</v>
      </c>
      <c r="R524" s="432"/>
      <c r="S524" s="432"/>
      <c r="T524" s="409"/>
      <c r="U524" s="414"/>
      <c r="V524" s="1018"/>
      <c r="W524" s="411"/>
    </row>
    <row r="525" spans="1:32" s="353" customFormat="1" ht="41.25" customHeight="1">
      <c r="A525" s="355"/>
      <c r="B525" s="416"/>
      <c r="C525" s="410" t="s">
        <v>398</v>
      </c>
      <c r="D525" s="417"/>
      <c r="E525" s="418"/>
      <c r="F525" s="419"/>
      <c r="G525" s="420"/>
      <c r="H525" s="421"/>
      <c r="I525" s="422"/>
      <c r="J525" s="423">
        <f>I524+J524/60</f>
        <v>0</v>
      </c>
      <c r="K525" s="424"/>
      <c r="L525" s="426"/>
      <c r="M525" s="423">
        <f>L524+M524/60</f>
        <v>0</v>
      </c>
      <c r="N525" s="425"/>
      <c r="O525" s="426"/>
      <c r="P525" s="423">
        <f>O524+P524/60</f>
        <v>0</v>
      </c>
      <c r="Q525" s="425"/>
      <c r="R525" s="426"/>
      <c r="S525" s="423">
        <f>R524+S524/60</f>
        <v>0</v>
      </c>
      <c r="T525" s="355"/>
      <c r="U525" s="427"/>
      <c r="V525" s="1020"/>
      <c r="W525" s="428"/>
      <c r="X525" s="429">
        <v>315</v>
      </c>
      <c r="Y525" s="430">
        <v>2.5</v>
      </c>
      <c r="Z525" s="423">
        <f>J525</f>
        <v>0</v>
      </c>
      <c r="AA525" s="423">
        <f>X525*Y525*Z525</f>
        <v>0</v>
      </c>
      <c r="AB525" s="423">
        <f>($AB$4-M525-P525)</f>
        <v>744</v>
      </c>
      <c r="AC525" s="430">
        <f>X525*Y525</f>
        <v>787.5</v>
      </c>
      <c r="AD525" s="430">
        <f>AB525*AC525</f>
        <v>585900</v>
      </c>
      <c r="AE525" s="423">
        <f>AA525/(AD525)</f>
        <v>0</v>
      </c>
      <c r="AF525" s="431">
        <f>1-(1*AE525)</f>
        <v>1</v>
      </c>
    </row>
    <row r="526" spans="1:32" s="525" customFormat="1" ht="30">
      <c r="A526" s="563"/>
      <c r="B526" s="563"/>
      <c r="C526" s="585"/>
      <c r="D526" s="563"/>
      <c r="E526" s="563"/>
      <c r="F526" s="563"/>
      <c r="G526" s="563"/>
      <c r="H526" s="563"/>
      <c r="I526" s="565"/>
      <c r="J526" s="565"/>
      <c r="K526" s="563"/>
      <c r="L526" s="565"/>
      <c r="M526" s="565"/>
      <c r="N526" s="563"/>
      <c r="O526" s="565"/>
      <c r="P526" s="565"/>
      <c r="Q526" s="563"/>
      <c r="R526" s="566"/>
      <c r="S526" s="566"/>
      <c r="T526" s="563"/>
      <c r="U526" s="567"/>
      <c r="V526" s="1029"/>
      <c r="W526" s="564"/>
    </row>
    <row r="527" spans="1:32" s="353" customFormat="1" ht="30">
      <c r="A527" s="409">
        <v>120</v>
      </c>
      <c r="B527" s="409"/>
      <c r="C527" s="460" t="s">
        <v>439</v>
      </c>
      <c r="D527" s="409"/>
      <c r="E527" s="409"/>
      <c r="F527" s="409"/>
      <c r="G527" s="409"/>
      <c r="H527" s="409" t="s">
        <v>335</v>
      </c>
      <c r="I527" s="432"/>
      <c r="J527" s="432"/>
      <c r="K527" s="409" t="s">
        <v>335</v>
      </c>
      <c r="L527" s="432"/>
      <c r="M527" s="432"/>
      <c r="N527" s="409" t="s">
        <v>335</v>
      </c>
      <c r="O527" s="432"/>
      <c r="P527" s="432"/>
      <c r="Q527" s="409" t="s">
        <v>335</v>
      </c>
      <c r="R527" s="432"/>
      <c r="S527" s="432"/>
      <c r="T527" s="409"/>
      <c r="U527" s="414"/>
      <c r="V527" s="1018"/>
      <c r="W527" s="411"/>
    </row>
    <row r="528" spans="1:32" s="353" customFormat="1" ht="41.25" customHeight="1">
      <c r="A528" s="355"/>
      <c r="B528" s="416"/>
      <c r="C528" s="410" t="s">
        <v>398</v>
      </c>
      <c r="D528" s="417"/>
      <c r="E528" s="418"/>
      <c r="F528" s="419"/>
      <c r="G528" s="420"/>
      <c r="H528" s="421"/>
      <c r="I528" s="422"/>
      <c r="J528" s="423">
        <f>I527+J527/60</f>
        <v>0</v>
      </c>
      <c r="K528" s="424"/>
      <c r="L528" s="426"/>
      <c r="M528" s="423">
        <f>L527+M527/60</f>
        <v>0</v>
      </c>
      <c r="N528" s="425"/>
      <c r="O528" s="426"/>
      <c r="P528" s="423">
        <f>O527+P527/60</f>
        <v>0</v>
      </c>
      <c r="Q528" s="425"/>
      <c r="R528" s="426"/>
      <c r="S528" s="423">
        <f>R527+S527/60</f>
        <v>0</v>
      </c>
      <c r="T528" s="355"/>
      <c r="U528" s="427"/>
      <c r="V528" s="1020"/>
      <c r="W528" s="428"/>
      <c r="X528" s="429">
        <v>315</v>
      </c>
      <c r="Y528" s="430">
        <v>2.5</v>
      </c>
      <c r="Z528" s="423">
        <f>J528</f>
        <v>0</v>
      </c>
      <c r="AA528" s="423">
        <f>X528*Y528*Z528</f>
        <v>0</v>
      </c>
      <c r="AB528" s="423">
        <f>($AB$4-M528-P528)</f>
        <v>744</v>
      </c>
      <c r="AC528" s="430">
        <f>X528*Y528</f>
        <v>787.5</v>
      </c>
      <c r="AD528" s="430">
        <f>AB528*AC528</f>
        <v>585900</v>
      </c>
      <c r="AE528" s="423">
        <f>AA528/(AD528)</f>
        <v>0</v>
      </c>
      <c r="AF528" s="431">
        <f>1-(1*AE528)</f>
        <v>1</v>
      </c>
    </row>
    <row r="529" spans="1:32" s="525" customFormat="1" ht="30">
      <c r="A529" s="563"/>
      <c r="B529" s="563"/>
      <c r="C529" s="585"/>
      <c r="D529" s="563"/>
      <c r="E529" s="563"/>
      <c r="F529" s="563"/>
      <c r="G529" s="563"/>
      <c r="H529" s="563"/>
      <c r="I529" s="565"/>
      <c r="J529" s="565"/>
      <c r="K529" s="563"/>
      <c r="L529" s="565"/>
      <c r="M529" s="565"/>
      <c r="N529" s="563"/>
      <c r="O529" s="565"/>
      <c r="P529" s="565"/>
      <c r="Q529" s="563"/>
      <c r="R529" s="566"/>
      <c r="S529" s="566"/>
      <c r="T529" s="563"/>
      <c r="U529" s="567"/>
      <c r="V529" s="1029"/>
      <c r="W529" s="564"/>
    </row>
    <row r="530" spans="1:32" s="353" customFormat="1" ht="30">
      <c r="A530" s="409">
        <v>121</v>
      </c>
      <c r="B530" s="552">
        <v>910099</v>
      </c>
      <c r="C530" s="830" t="s">
        <v>1065</v>
      </c>
      <c r="D530" s="831">
        <v>41572</v>
      </c>
      <c r="E530" s="832" t="s">
        <v>1066</v>
      </c>
      <c r="F530" s="831">
        <v>41572</v>
      </c>
      <c r="G530" s="832" t="s">
        <v>1067</v>
      </c>
      <c r="H530" s="833">
        <f>IF((RIGHT(T530,1)="T"),(F530+G530)-(D530+E530),"-")</f>
        <v>0.12222222222044365</v>
      </c>
      <c r="I530" s="441">
        <f>HOUR(H530)</f>
        <v>2</v>
      </c>
      <c r="J530" s="441">
        <f>MINUTE(H530)</f>
        <v>56</v>
      </c>
      <c r="K530" s="833" t="str">
        <f>IF((RIGHT(T530,1)="U"),(F530+G530)-(D530+E530),"-")</f>
        <v>-</v>
      </c>
      <c r="L530" s="833"/>
      <c r="M530" s="833"/>
      <c r="N530" s="833" t="str">
        <f>IF((RIGHT(T530,1)="C"),(F530+G530)-(D530+E530),"-")</f>
        <v>-</v>
      </c>
      <c r="O530" s="833"/>
      <c r="P530" s="833"/>
      <c r="Q530" s="833" t="str">
        <f>IF((RIGHT(T530,1)="D"),(F530+G530)-(D530+E530),"-")</f>
        <v>-</v>
      </c>
      <c r="R530" s="833"/>
      <c r="S530" s="833"/>
      <c r="T530" s="834" t="s">
        <v>323</v>
      </c>
      <c r="U530" s="835" t="s">
        <v>1068</v>
      </c>
      <c r="V530" s="1022" t="s">
        <v>1069</v>
      </c>
      <c r="W530" s="552" t="s">
        <v>1070</v>
      </c>
    </row>
    <row r="531" spans="1:32" ht="30">
      <c r="A531" s="378"/>
      <c r="B531" s="379"/>
      <c r="C531" s="380" t="s">
        <v>325</v>
      </c>
      <c r="D531" s="381"/>
      <c r="E531" s="382"/>
      <c r="F531" s="383"/>
      <c r="G531" s="384"/>
      <c r="H531" s="385">
        <f t="shared" ref="H531:S531" si="109">SUM(H530:H530)</f>
        <v>0.12222222222044365</v>
      </c>
      <c r="I531" s="481">
        <f t="shared" si="109"/>
        <v>2</v>
      </c>
      <c r="J531" s="481">
        <f t="shared" si="109"/>
        <v>56</v>
      </c>
      <c r="K531" s="385">
        <f t="shared" si="109"/>
        <v>0</v>
      </c>
      <c r="L531" s="481">
        <f t="shared" si="109"/>
        <v>0</v>
      </c>
      <c r="M531" s="481">
        <f t="shared" si="109"/>
        <v>0</v>
      </c>
      <c r="N531" s="385">
        <f t="shared" si="109"/>
        <v>0</v>
      </c>
      <c r="O531" s="481">
        <f t="shared" si="109"/>
        <v>0</v>
      </c>
      <c r="P531" s="481">
        <f t="shared" si="109"/>
        <v>0</v>
      </c>
      <c r="Q531" s="385">
        <f t="shared" si="109"/>
        <v>0</v>
      </c>
      <c r="R531" s="481">
        <f t="shared" si="109"/>
        <v>0</v>
      </c>
      <c r="S531" s="481">
        <f t="shared" si="109"/>
        <v>0</v>
      </c>
      <c r="T531" s="378"/>
      <c r="U531" s="386"/>
      <c r="V531" s="1019"/>
      <c r="W531" s="387"/>
      <c r="X531" s="388"/>
      <c r="Y531" s="389"/>
    </row>
    <row r="532" spans="1:32" s="353" customFormat="1" ht="41.25" customHeight="1">
      <c r="A532" s="355"/>
      <c r="B532" s="416"/>
      <c r="C532" s="410" t="s">
        <v>398</v>
      </c>
      <c r="D532" s="417"/>
      <c r="E532" s="418"/>
      <c r="F532" s="419"/>
      <c r="G532" s="420"/>
      <c r="H532" s="421"/>
      <c r="I532" s="422"/>
      <c r="J532" s="423">
        <f>I530+J530/60</f>
        <v>2.9333333333333336</v>
      </c>
      <c r="K532" s="424"/>
      <c r="L532" s="426"/>
      <c r="M532" s="423">
        <f>L530+M530/60</f>
        <v>0</v>
      </c>
      <c r="N532" s="425"/>
      <c r="O532" s="426"/>
      <c r="P532" s="423">
        <f>O530+P530/60</f>
        <v>0</v>
      </c>
      <c r="Q532" s="425"/>
      <c r="R532" s="426"/>
      <c r="S532" s="423">
        <f>R530+S530/60</f>
        <v>0</v>
      </c>
      <c r="T532" s="355"/>
      <c r="U532" s="427"/>
      <c r="V532" s="1020"/>
      <c r="W532" s="428"/>
      <c r="X532" s="429">
        <v>315</v>
      </c>
      <c r="Y532" s="430">
        <v>2.5</v>
      </c>
      <c r="Z532" s="423">
        <f>J532</f>
        <v>2.9333333333333336</v>
      </c>
      <c r="AA532" s="423">
        <f>X532*Y532*Z532</f>
        <v>2310</v>
      </c>
      <c r="AB532" s="423">
        <f>($AB$4-M532-P532)</f>
        <v>744</v>
      </c>
      <c r="AC532" s="430">
        <f>X532*Y532</f>
        <v>787.5</v>
      </c>
      <c r="AD532" s="430">
        <f>AB532*AC532</f>
        <v>585900</v>
      </c>
      <c r="AE532" s="423">
        <f>AA532/(AD532)</f>
        <v>3.9426523297491044E-3</v>
      </c>
      <c r="AF532" s="431">
        <f>1-(1*AE532)</f>
        <v>0.99605734767025089</v>
      </c>
    </row>
    <row r="533" spans="1:32" s="525" customFormat="1" ht="30">
      <c r="A533" s="563"/>
      <c r="B533" s="563"/>
      <c r="C533" s="585"/>
      <c r="D533" s="563"/>
      <c r="E533" s="563"/>
      <c r="F533" s="563"/>
      <c r="G533" s="563"/>
      <c r="H533" s="563"/>
      <c r="I533" s="565"/>
      <c r="J533" s="565"/>
      <c r="K533" s="563"/>
      <c r="L533" s="565"/>
      <c r="M533" s="565"/>
      <c r="N533" s="563"/>
      <c r="O533" s="565"/>
      <c r="P533" s="565"/>
      <c r="Q533" s="563"/>
      <c r="R533" s="566"/>
      <c r="S533" s="566"/>
      <c r="T533" s="563"/>
      <c r="U533" s="567"/>
      <c r="V533" s="1029"/>
      <c r="W533" s="564"/>
    </row>
    <row r="534" spans="1:32" s="610" customFormat="1" ht="30">
      <c r="A534" s="477">
        <v>122</v>
      </c>
      <c r="B534" s="619"/>
      <c r="C534" s="614" t="s">
        <v>440</v>
      </c>
      <c r="D534" s="612"/>
      <c r="E534" s="615"/>
      <c r="F534" s="612"/>
      <c r="G534" s="615"/>
      <c r="H534" s="616"/>
      <c r="I534" s="441"/>
      <c r="J534" s="441"/>
      <c r="K534" s="616"/>
      <c r="L534" s="616"/>
      <c r="M534" s="616"/>
      <c r="N534" s="616"/>
      <c r="O534" s="616"/>
      <c r="P534" s="616"/>
      <c r="Q534" s="616"/>
      <c r="R534" s="616"/>
      <c r="S534" s="616"/>
      <c r="T534" s="617"/>
      <c r="U534" s="618"/>
      <c r="V534" s="1024"/>
      <c r="W534" s="619"/>
      <c r="X534" s="609"/>
      <c r="Y534" s="609"/>
    </row>
    <row r="535" spans="1:32" ht="41.25" customHeight="1">
      <c r="A535" s="378"/>
      <c r="B535" s="379"/>
      <c r="C535" s="380" t="s">
        <v>325</v>
      </c>
      <c r="D535" s="381"/>
      <c r="E535" s="382"/>
      <c r="F535" s="383"/>
      <c r="G535" s="384"/>
      <c r="H535" s="385">
        <f>SUM(H534)</f>
        <v>0</v>
      </c>
      <c r="I535" s="481">
        <f t="shared" ref="I535:S535" si="110">SUM(I534)</f>
        <v>0</v>
      </c>
      <c r="J535" s="481">
        <f t="shared" si="110"/>
        <v>0</v>
      </c>
      <c r="K535" s="385">
        <f t="shared" si="110"/>
        <v>0</v>
      </c>
      <c r="L535" s="481">
        <f t="shared" si="110"/>
        <v>0</v>
      </c>
      <c r="M535" s="481">
        <f t="shared" si="110"/>
        <v>0</v>
      </c>
      <c r="N535" s="385">
        <f t="shared" si="110"/>
        <v>0</v>
      </c>
      <c r="O535" s="481">
        <f t="shared" si="110"/>
        <v>0</v>
      </c>
      <c r="P535" s="481">
        <f t="shared" si="110"/>
        <v>0</v>
      </c>
      <c r="Q535" s="385">
        <f t="shared" si="110"/>
        <v>0</v>
      </c>
      <c r="R535" s="481">
        <f t="shared" si="110"/>
        <v>0</v>
      </c>
      <c r="S535" s="481">
        <f t="shared" si="110"/>
        <v>0</v>
      </c>
      <c r="T535" s="582"/>
      <c r="U535" s="583"/>
      <c r="V535" s="1042"/>
      <c r="W535" s="584"/>
      <c r="X535" s="388"/>
      <c r="Y535" s="389"/>
    </row>
    <row r="536" spans="1:32" s="353" customFormat="1" ht="41.25" customHeight="1">
      <c r="A536" s="355"/>
      <c r="B536" s="416"/>
      <c r="C536" s="410" t="s">
        <v>398</v>
      </c>
      <c r="D536" s="417"/>
      <c r="E536" s="418"/>
      <c r="F536" s="419"/>
      <c r="G536" s="420"/>
      <c r="H536" s="421"/>
      <c r="I536" s="422"/>
      <c r="J536" s="423">
        <f>I534+J534/60</f>
        <v>0</v>
      </c>
      <c r="K536" s="424"/>
      <c r="L536" s="426"/>
      <c r="M536" s="423">
        <f>L534+M534/60</f>
        <v>0</v>
      </c>
      <c r="N536" s="425"/>
      <c r="O536" s="426"/>
      <c r="P536" s="423">
        <f>O534+P534/60</f>
        <v>0</v>
      </c>
      <c r="Q536" s="425"/>
      <c r="R536" s="426"/>
      <c r="S536" s="423">
        <f>R534+S534/60</f>
        <v>0</v>
      </c>
      <c r="T536" s="355"/>
      <c r="U536" s="427"/>
      <c r="V536" s="1020"/>
      <c r="W536" s="428"/>
      <c r="X536" s="429">
        <v>315</v>
      </c>
      <c r="Y536" s="430">
        <v>2.5</v>
      </c>
      <c r="Z536" s="423">
        <f>J536</f>
        <v>0</v>
      </c>
      <c r="AA536" s="423">
        <f>X536*Y536*Z536</f>
        <v>0</v>
      </c>
      <c r="AB536" s="423">
        <f>($AB$4-M536-P536)</f>
        <v>744</v>
      </c>
      <c r="AC536" s="430">
        <f>X536*Y536</f>
        <v>787.5</v>
      </c>
      <c r="AD536" s="430">
        <f>AB536*AC536</f>
        <v>585900</v>
      </c>
      <c r="AE536" s="423">
        <f>AA536/(AD536)</f>
        <v>0</v>
      </c>
      <c r="AF536" s="431">
        <f>1-(1*AE536)</f>
        <v>1</v>
      </c>
    </row>
    <row r="537" spans="1:32" s="525" customFormat="1" ht="30">
      <c r="A537" s="563"/>
      <c r="B537" s="563"/>
      <c r="C537" s="585"/>
      <c r="D537" s="563"/>
      <c r="E537" s="563"/>
      <c r="F537" s="563"/>
      <c r="G537" s="563"/>
      <c r="H537" s="563"/>
      <c r="I537" s="565"/>
      <c r="J537" s="565"/>
      <c r="K537" s="563"/>
      <c r="L537" s="565"/>
      <c r="M537" s="565"/>
      <c r="N537" s="563"/>
      <c r="O537" s="565"/>
      <c r="P537" s="565"/>
      <c r="Q537" s="563"/>
      <c r="R537" s="565"/>
      <c r="S537" s="565"/>
      <c r="T537" s="563"/>
      <c r="U537" s="567"/>
      <c r="V537" s="1029"/>
      <c r="W537" s="564"/>
    </row>
    <row r="538" spans="1:32" s="610" customFormat="1" ht="30">
      <c r="A538" s="477">
        <v>123</v>
      </c>
      <c r="B538" s="619"/>
      <c r="C538" s="614" t="s">
        <v>441</v>
      </c>
      <c r="D538" s="612"/>
      <c r="E538" s="615"/>
      <c r="F538" s="612"/>
      <c r="G538" s="615"/>
      <c r="H538" s="616"/>
      <c r="I538" s="441"/>
      <c r="J538" s="441"/>
      <c r="K538" s="616"/>
      <c r="L538" s="616"/>
      <c r="M538" s="616"/>
      <c r="N538" s="616"/>
      <c r="O538" s="616"/>
      <c r="P538" s="616"/>
      <c r="Q538" s="616"/>
      <c r="R538" s="616"/>
      <c r="S538" s="616"/>
      <c r="T538" s="617"/>
      <c r="U538" s="618"/>
      <c r="V538" s="1024"/>
      <c r="W538" s="619"/>
      <c r="X538" s="609"/>
      <c r="Y538" s="609"/>
    </row>
    <row r="539" spans="1:32" ht="41.25" customHeight="1">
      <c r="A539" s="378"/>
      <c r="B539" s="379"/>
      <c r="C539" s="380" t="s">
        <v>325</v>
      </c>
      <c r="D539" s="381"/>
      <c r="E539" s="382"/>
      <c r="F539" s="383"/>
      <c r="G539" s="384"/>
      <c r="H539" s="385">
        <f>SUM(H538)</f>
        <v>0</v>
      </c>
      <c r="I539" s="481">
        <f t="shared" ref="I539:S539" si="111">SUM(I538)</f>
        <v>0</v>
      </c>
      <c r="J539" s="481">
        <f t="shared" si="111"/>
        <v>0</v>
      </c>
      <c r="K539" s="385">
        <f t="shared" si="111"/>
        <v>0</v>
      </c>
      <c r="L539" s="481">
        <f t="shared" si="111"/>
        <v>0</v>
      </c>
      <c r="M539" s="481">
        <f t="shared" si="111"/>
        <v>0</v>
      </c>
      <c r="N539" s="385">
        <f t="shared" si="111"/>
        <v>0</v>
      </c>
      <c r="O539" s="481">
        <f t="shared" si="111"/>
        <v>0</v>
      </c>
      <c r="P539" s="481">
        <f t="shared" si="111"/>
        <v>0</v>
      </c>
      <c r="Q539" s="385">
        <f t="shared" si="111"/>
        <v>0</v>
      </c>
      <c r="R539" s="481">
        <f t="shared" si="111"/>
        <v>0</v>
      </c>
      <c r="S539" s="481">
        <f t="shared" si="111"/>
        <v>0</v>
      </c>
      <c r="T539" s="582"/>
      <c r="U539" s="583"/>
      <c r="V539" s="1042"/>
      <c r="W539" s="584"/>
      <c r="X539" s="388"/>
      <c r="Y539" s="389"/>
    </row>
    <row r="540" spans="1:32" s="353" customFormat="1" ht="41.25" customHeight="1">
      <c r="A540" s="355"/>
      <c r="B540" s="416"/>
      <c r="C540" s="410" t="s">
        <v>398</v>
      </c>
      <c r="D540" s="417"/>
      <c r="E540" s="418"/>
      <c r="F540" s="419"/>
      <c r="G540" s="420"/>
      <c r="H540" s="421"/>
      <c r="I540" s="422"/>
      <c r="J540" s="423">
        <f>I538+J538/60</f>
        <v>0</v>
      </c>
      <c r="K540" s="424"/>
      <c r="L540" s="426"/>
      <c r="M540" s="423">
        <f>L538+M538/60</f>
        <v>0</v>
      </c>
      <c r="N540" s="425"/>
      <c r="O540" s="426"/>
      <c r="P540" s="423">
        <f>O538+P538/60</f>
        <v>0</v>
      </c>
      <c r="Q540" s="425"/>
      <c r="R540" s="426"/>
      <c r="S540" s="423">
        <f>R538+S538/60</f>
        <v>0</v>
      </c>
      <c r="T540" s="355"/>
      <c r="U540" s="427"/>
      <c r="V540" s="1020"/>
      <c r="W540" s="428"/>
      <c r="X540" s="429">
        <v>315</v>
      </c>
      <c r="Y540" s="430">
        <v>2.5</v>
      </c>
      <c r="Z540" s="423">
        <f>J540</f>
        <v>0</v>
      </c>
      <c r="AA540" s="423">
        <f>X540*Y540*Z540</f>
        <v>0</v>
      </c>
      <c r="AB540" s="423">
        <f>($AB$4-M540-P540)</f>
        <v>744</v>
      </c>
      <c r="AC540" s="430">
        <f>X540*Y540</f>
        <v>787.5</v>
      </c>
      <c r="AD540" s="430">
        <f>AB540*AC540</f>
        <v>585900</v>
      </c>
      <c r="AE540" s="423">
        <f>AA540/(AD540)</f>
        <v>0</v>
      </c>
      <c r="AF540" s="431">
        <f>1-(1*AE540)</f>
        <v>1</v>
      </c>
    </row>
    <row r="541" spans="1:32" s="525" customFormat="1" ht="30">
      <c r="A541" s="563"/>
      <c r="B541" s="563"/>
      <c r="C541" s="585"/>
      <c r="D541" s="563"/>
      <c r="E541" s="563"/>
      <c r="F541" s="563"/>
      <c r="G541" s="563"/>
      <c r="H541" s="563"/>
      <c r="I541" s="565"/>
      <c r="J541" s="565"/>
      <c r="K541" s="563"/>
      <c r="L541" s="565"/>
      <c r="M541" s="565"/>
      <c r="N541" s="563"/>
      <c r="O541" s="565"/>
      <c r="P541" s="565"/>
      <c r="Q541" s="563"/>
      <c r="R541" s="565"/>
      <c r="S541" s="565"/>
      <c r="T541" s="563"/>
      <c r="U541" s="567"/>
      <c r="V541" s="1029"/>
      <c r="W541" s="564"/>
    </row>
    <row r="542" spans="1:32" s="607" customFormat="1" ht="60">
      <c r="A542" s="477">
        <v>124</v>
      </c>
      <c r="B542" s="552">
        <v>910041</v>
      </c>
      <c r="C542" s="830" t="s">
        <v>521</v>
      </c>
      <c r="D542" s="831">
        <v>41556</v>
      </c>
      <c r="E542" s="832" t="s">
        <v>509</v>
      </c>
      <c r="F542" s="831">
        <v>41556</v>
      </c>
      <c r="G542" s="832" t="s">
        <v>488</v>
      </c>
      <c r="H542" s="833">
        <f>IF((RIGHT(T542,1)="T"),(F542+G542)-(D542+E542),"-")</f>
        <v>0.12361111111385981</v>
      </c>
      <c r="I542" s="441">
        <f>HOUR(H542)</f>
        <v>2</v>
      </c>
      <c r="J542" s="441">
        <f>MINUTE(H542)</f>
        <v>58</v>
      </c>
      <c r="K542" s="833" t="str">
        <f>IF((RIGHT(T542,1)="U"),(F542+G542)-(D542+E542),"-")</f>
        <v>-</v>
      </c>
      <c r="L542" s="833"/>
      <c r="M542" s="833"/>
      <c r="N542" s="833" t="str">
        <f>IF((RIGHT(T542,1)="C"),(F542+G542)-(D542+E542),"-")</f>
        <v>-</v>
      </c>
      <c r="O542" s="833"/>
      <c r="P542" s="833"/>
      <c r="Q542" s="833" t="str">
        <f>IF((RIGHT(T542,1)="D"),(F542+G542)-(D542+E542),"-")</f>
        <v>-</v>
      </c>
      <c r="R542" s="833"/>
      <c r="S542" s="833"/>
      <c r="T542" s="834" t="s">
        <v>496</v>
      </c>
      <c r="U542" s="835" t="s">
        <v>1071</v>
      </c>
      <c r="V542" s="1022" t="s">
        <v>1072</v>
      </c>
      <c r="W542" s="552" t="s">
        <v>1073</v>
      </c>
      <c r="X542" s="603"/>
      <c r="Y542" s="604"/>
    </row>
    <row r="543" spans="1:32" ht="41.25" customHeight="1">
      <c r="A543" s="378"/>
      <c r="B543" s="379"/>
      <c r="C543" s="380" t="s">
        <v>325</v>
      </c>
      <c r="D543" s="381"/>
      <c r="E543" s="382"/>
      <c r="F543" s="383"/>
      <c r="G543" s="384"/>
      <c r="H543" s="385">
        <f>SUM(H542)</f>
        <v>0.12361111111385981</v>
      </c>
      <c r="I543" s="481">
        <f t="shared" ref="I543:S543" si="112">SUM(I542)</f>
        <v>2</v>
      </c>
      <c r="J543" s="481">
        <f t="shared" si="112"/>
        <v>58</v>
      </c>
      <c r="K543" s="385">
        <f t="shared" si="112"/>
        <v>0</v>
      </c>
      <c r="L543" s="481">
        <f t="shared" si="112"/>
        <v>0</v>
      </c>
      <c r="M543" s="481">
        <f t="shared" si="112"/>
        <v>0</v>
      </c>
      <c r="N543" s="385">
        <f t="shared" si="112"/>
        <v>0</v>
      </c>
      <c r="O543" s="481">
        <f t="shared" si="112"/>
        <v>0</v>
      </c>
      <c r="P543" s="481">
        <f t="shared" si="112"/>
        <v>0</v>
      </c>
      <c r="Q543" s="385">
        <f t="shared" si="112"/>
        <v>0</v>
      </c>
      <c r="R543" s="481">
        <f t="shared" si="112"/>
        <v>0</v>
      </c>
      <c r="S543" s="481">
        <f t="shared" si="112"/>
        <v>0</v>
      </c>
      <c r="T543" s="582"/>
      <c r="U543" s="583"/>
      <c r="V543" s="1042"/>
      <c r="W543" s="584"/>
      <c r="X543" s="388"/>
      <c r="Y543" s="389"/>
    </row>
    <row r="544" spans="1:32" s="353" customFormat="1" ht="41.25" customHeight="1">
      <c r="A544" s="355"/>
      <c r="B544" s="416"/>
      <c r="C544" s="410" t="s">
        <v>398</v>
      </c>
      <c r="D544" s="417"/>
      <c r="E544" s="418"/>
      <c r="F544" s="419"/>
      <c r="G544" s="420"/>
      <c r="H544" s="421"/>
      <c r="I544" s="422"/>
      <c r="J544" s="423">
        <f>I542+J542/60</f>
        <v>2.9666666666666668</v>
      </c>
      <c r="K544" s="424"/>
      <c r="L544" s="426"/>
      <c r="M544" s="423">
        <f>L542+M542/60</f>
        <v>0</v>
      </c>
      <c r="N544" s="425"/>
      <c r="O544" s="426"/>
      <c r="P544" s="423">
        <f>O542+P542/60</f>
        <v>0</v>
      </c>
      <c r="Q544" s="425"/>
      <c r="R544" s="426"/>
      <c r="S544" s="423">
        <f>R542+S542/60</f>
        <v>0</v>
      </c>
      <c r="T544" s="355"/>
      <c r="U544" s="427"/>
      <c r="V544" s="1020"/>
      <c r="W544" s="428"/>
      <c r="X544" s="429">
        <v>315</v>
      </c>
      <c r="Y544" s="430">
        <v>2.5</v>
      </c>
      <c r="Z544" s="423">
        <f>J544</f>
        <v>2.9666666666666668</v>
      </c>
      <c r="AA544" s="423">
        <f>X544*Y544*Z544</f>
        <v>2336.25</v>
      </c>
      <c r="AB544" s="423">
        <f>($AB$4-M544-P544)</f>
        <v>744</v>
      </c>
      <c r="AC544" s="430">
        <f>X544*Y544</f>
        <v>787.5</v>
      </c>
      <c r="AD544" s="430">
        <f>AB544*AC544</f>
        <v>585900</v>
      </c>
      <c r="AE544" s="423">
        <f>AA544/(AD544)</f>
        <v>3.9874551971326166E-3</v>
      </c>
      <c r="AF544" s="431">
        <f>1-(1*AE544)</f>
        <v>0.99601254480286738</v>
      </c>
    </row>
    <row r="545" spans="1:32" s="525" customFormat="1" ht="30">
      <c r="A545" s="563"/>
      <c r="B545" s="563"/>
      <c r="C545" s="585"/>
      <c r="D545" s="563"/>
      <c r="E545" s="563"/>
      <c r="F545" s="563"/>
      <c r="G545" s="563"/>
      <c r="H545" s="563"/>
      <c r="I545" s="565"/>
      <c r="J545" s="565"/>
      <c r="K545" s="563"/>
      <c r="L545" s="565"/>
      <c r="M545" s="565"/>
      <c r="N545" s="563"/>
      <c r="O545" s="565"/>
      <c r="P545" s="565"/>
      <c r="Q545" s="563"/>
      <c r="R545" s="566"/>
      <c r="S545" s="566"/>
      <c r="T545" s="563"/>
      <c r="U545" s="567"/>
      <c r="V545" s="1029"/>
      <c r="W545" s="564"/>
    </row>
    <row r="546" spans="1:32" s="353" customFormat="1" ht="30">
      <c r="A546" s="409">
        <v>125</v>
      </c>
      <c r="B546" s="409"/>
      <c r="C546" s="460" t="s">
        <v>442</v>
      </c>
      <c r="D546" s="409"/>
      <c r="E546" s="409"/>
      <c r="F546" s="409"/>
      <c r="G546" s="409"/>
      <c r="H546" s="409" t="s">
        <v>335</v>
      </c>
      <c r="I546" s="432"/>
      <c r="J546" s="432"/>
      <c r="K546" s="409" t="s">
        <v>335</v>
      </c>
      <c r="L546" s="432"/>
      <c r="M546" s="432"/>
      <c r="N546" s="409" t="s">
        <v>335</v>
      </c>
      <c r="O546" s="432"/>
      <c r="P546" s="432"/>
      <c r="Q546" s="409" t="s">
        <v>335</v>
      </c>
      <c r="R546" s="432"/>
      <c r="S546" s="432"/>
      <c r="T546" s="409"/>
      <c r="U546" s="414"/>
      <c r="V546" s="1018"/>
      <c r="W546" s="411"/>
    </row>
    <row r="547" spans="1:32" s="353" customFormat="1" ht="41.25" customHeight="1">
      <c r="A547" s="355"/>
      <c r="B547" s="416"/>
      <c r="C547" s="410" t="s">
        <v>398</v>
      </c>
      <c r="D547" s="417"/>
      <c r="E547" s="418"/>
      <c r="F547" s="419"/>
      <c r="G547" s="420"/>
      <c r="H547" s="421"/>
      <c r="I547" s="422"/>
      <c r="J547" s="423">
        <f>I546+J546/60</f>
        <v>0</v>
      </c>
      <c r="K547" s="424"/>
      <c r="L547" s="426"/>
      <c r="M547" s="423">
        <f>L546+M546/60</f>
        <v>0</v>
      </c>
      <c r="N547" s="425"/>
      <c r="O547" s="426"/>
      <c r="P547" s="423">
        <f>O546+P546/60</f>
        <v>0</v>
      </c>
      <c r="Q547" s="425"/>
      <c r="R547" s="426"/>
      <c r="S547" s="423">
        <f>R546+S546/60</f>
        <v>0</v>
      </c>
      <c r="T547" s="355"/>
      <c r="U547" s="427"/>
      <c r="V547" s="1020"/>
      <c r="W547" s="428"/>
      <c r="X547" s="429">
        <v>315</v>
      </c>
      <c r="Y547" s="430">
        <v>2.5</v>
      </c>
      <c r="Z547" s="423">
        <f>J547</f>
        <v>0</v>
      </c>
      <c r="AA547" s="423">
        <f>X547*Y547*Z547</f>
        <v>0</v>
      </c>
      <c r="AB547" s="423">
        <f>($AB$4-M547-P547)</f>
        <v>744</v>
      </c>
      <c r="AC547" s="430">
        <f>X547*Y547</f>
        <v>787.5</v>
      </c>
      <c r="AD547" s="430">
        <f>AB547*AC547</f>
        <v>585900</v>
      </c>
      <c r="AE547" s="423">
        <f>AA547/(AD547)</f>
        <v>0</v>
      </c>
      <c r="AF547" s="431">
        <f>1-(1*AE547)</f>
        <v>1</v>
      </c>
    </row>
    <row r="548" spans="1:32" s="525" customFormat="1" ht="30">
      <c r="A548" s="563"/>
      <c r="B548" s="563"/>
      <c r="C548" s="585"/>
      <c r="D548" s="563"/>
      <c r="E548" s="563"/>
      <c r="F548" s="563"/>
      <c r="G548" s="563"/>
      <c r="H548" s="563"/>
      <c r="I548" s="565"/>
      <c r="J548" s="565"/>
      <c r="K548" s="563"/>
      <c r="L548" s="565"/>
      <c r="M548" s="565"/>
      <c r="N548" s="563"/>
      <c r="O548" s="565"/>
      <c r="P548" s="565"/>
      <c r="Q548" s="563"/>
      <c r="R548" s="566"/>
      <c r="S548" s="566"/>
      <c r="T548" s="563"/>
      <c r="U548" s="567"/>
      <c r="V548" s="1029"/>
      <c r="W548" s="564"/>
    </row>
    <row r="549" spans="1:32" s="353" customFormat="1" ht="30">
      <c r="A549" s="409">
        <v>126</v>
      </c>
      <c r="B549" s="409"/>
      <c r="C549" s="460" t="s">
        <v>443</v>
      </c>
      <c r="D549" s="409"/>
      <c r="E549" s="409"/>
      <c r="F549" s="409"/>
      <c r="G549" s="409"/>
      <c r="H549" s="409" t="s">
        <v>335</v>
      </c>
      <c r="I549" s="432"/>
      <c r="J549" s="432"/>
      <c r="K549" s="409" t="s">
        <v>335</v>
      </c>
      <c r="L549" s="432"/>
      <c r="M549" s="432"/>
      <c r="N549" s="409" t="s">
        <v>335</v>
      </c>
      <c r="O549" s="432"/>
      <c r="P549" s="432"/>
      <c r="Q549" s="409" t="s">
        <v>335</v>
      </c>
      <c r="R549" s="432"/>
      <c r="S549" s="432"/>
      <c r="T549" s="409"/>
      <c r="U549" s="414"/>
      <c r="V549" s="1018"/>
      <c r="W549" s="411"/>
    </row>
    <row r="550" spans="1:32" s="353" customFormat="1" ht="41.25" customHeight="1">
      <c r="A550" s="355"/>
      <c r="B550" s="416"/>
      <c r="C550" s="410" t="s">
        <v>398</v>
      </c>
      <c r="D550" s="417"/>
      <c r="E550" s="418"/>
      <c r="F550" s="419"/>
      <c r="G550" s="420"/>
      <c r="H550" s="421"/>
      <c r="I550" s="422"/>
      <c r="J550" s="423">
        <f>I549+J549/60</f>
        <v>0</v>
      </c>
      <c r="K550" s="424"/>
      <c r="L550" s="426"/>
      <c r="M550" s="423">
        <f>L549+M549/60</f>
        <v>0</v>
      </c>
      <c r="N550" s="425"/>
      <c r="O550" s="426"/>
      <c r="P550" s="423">
        <f>O549+P549/60</f>
        <v>0</v>
      </c>
      <c r="Q550" s="425"/>
      <c r="R550" s="426"/>
      <c r="S550" s="423">
        <f>R549+S549/60</f>
        <v>0</v>
      </c>
      <c r="T550" s="355"/>
      <c r="U550" s="427"/>
      <c r="V550" s="1020"/>
      <c r="W550" s="428"/>
      <c r="X550" s="429">
        <v>315</v>
      </c>
      <c r="Y550" s="430">
        <v>2.5</v>
      </c>
      <c r="Z550" s="423">
        <f>J550</f>
        <v>0</v>
      </c>
      <c r="AA550" s="423">
        <f>X550*Y550*Z550</f>
        <v>0</v>
      </c>
      <c r="AB550" s="423">
        <f>($AB$4-M550-P550)</f>
        <v>744</v>
      </c>
      <c r="AC550" s="430">
        <f>X550*Y550</f>
        <v>787.5</v>
      </c>
      <c r="AD550" s="430">
        <f>AB550*AC550</f>
        <v>585900</v>
      </c>
      <c r="AE550" s="423">
        <f>AA550/(AD550)</f>
        <v>0</v>
      </c>
      <c r="AF550" s="431">
        <f>1-(1*AE550)</f>
        <v>1</v>
      </c>
    </row>
    <row r="551" spans="1:32" s="525" customFormat="1" ht="30">
      <c r="A551" s="563"/>
      <c r="B551" s="563"/>
      <c r="C551" s="585"/>
      <c r="D551" s="563"/>
      <c r="E551" s="563"/>
      <c r="F551" s="563"/>
      <c r="G551" s="563"/>
      <c r="H551" s="563"/>
      <c r="I551" s="565"/>
      <c r="J551" s="565"/>
      <c r="K551" s="563"/>
      <c r="L551" s="565"/>
      <c r="M551" s="565"/>
      <c r="N551" s="563"/>
      <c r="O551" s="565"/>
      <c r="P551" s="565"/>
      <c r="Q551" s="563"/>
      <c r="R551" s="566"/>
      <c r="S551" s="566"/>
      <c r="T551" s="563"/>
      <c r="U551" s="567"/>
      <c r="V551" s="1029"/>
      <c r="W551" s="564"/>
    </row>
    <row r="552" spans="1:32" s="353" customFormat="1" ht="30">
      <c r="A552" s="409">
        <v>127</v>
      </c>
      <c r="B552" s="409"/>
      <c r="C552" s="460" t="s">
        <v>444</v>
      </c>
      <c r="D552" s="409"/>
      <c r="E552" s="409"/>
      <c r="F552" s="409"/>
      <c r="G552" s="409"/>
      <c r="H552" s="409" t="s">
        <v>335</v>
      </c>
      <c r="I552" s="432"/>
      <c r="J552" s="432"/>
      <c r="K552" s="409" t="s">
        <v>335</v>
      </c>
      <c r="L552" s="432"/>
      <c r="M552" s="432"/>
      <c r="N552" s="409" t="s">
        <v>335</v>
      </c>
      <c r="O552" s="432"/>
      <c r="P552" s="432"/>
      <c r="Q552" s="409" t="s">
        <v>335</v>
      </c>
      <c r="R552" s="432"/>
      <c r="S552" s="432"/>
      <c r="T552" s="409"/>
      <c r="U552" s="414"/>
      <c r="V552" s="1018"/>
      <c r="W552" s="411"/>
    </row>
    <row r="553" spans="1:32" s="353" customFormat="1" ht="41.25" customHeight="1">
      <c r="A553" s="355"/>
      <c r="B553" s="416"/>
      <c r="C553" s="410" t="s">
        <v>398</v>
      </c>
      <c r="D553" s="417"/>
      <c r="E553" s="418"/>
      <c r="F553" s="419"/>
      <c r="G553" s="420"/>
      <c r="H553" s="421"/>
      <c r="I553" s="422"/>
      <c r="J553" s="423">
        <f>I552+J552/60</f>
        <v>0</v>
      </c>
      <c r="K553" s="424"/>
      <c r="L553" s="426"/>
      <c r="M553" s="423">
        <f>L552+M552/60</f>
        <v>0</v>
      </c>
      <c r="N553" s="425"/>
      <c r="O553" s="426"/>
      <c r="P553" s="423">
        <f>O552+P552/60</f>
        <v>0</v>
      </c>
      <c r="Q553" s="425"/>
      <c r="R553" s="426"/>
      <c r="S553" s="423">
        <f>R552+S552/60</f>
        <v>0</v>
      </c>
      <c r="T553" s="355"/>
      <c r="U553" s="427"/>
      <c r="V553" s="1020"/>
      <c r="W553" s="428"/>
      <c r="X553" s="429">
        <v>315</v>
      </c>
      <c r="Y553" s="430">
        <v>2.5</v>
      </c>
      <c r="Z553" s="423">
        <f>J553</f>
        <v>0</v>
      </c>
      <c r="AA553" s="423">
        <f>X553*Y553*Z553</f>
        <v>0</v>
      </c>
      <c r="AB553" s="423">
        <f>($AB$4-M553-P553)</f>
        <v>744</v>
      </c>
      <c r="AC553" s="430">
        <f>X553*Y553</f>
        <v>787.5</v>
      </c>
      <c r="AD553" s="430">
        <f>AB553*AC553</f>
        <v>585900</v>
      </c>
      <c r="AE553" s="423">
        <f>AA553/(AD553)</f>
        <v>0</v>
      </c>
      <c r="AF553" s="431">
        <f>1-(1*AE553)</f>
        <v>1</v>
      </c>
    </row>
    <row r="554" spans="1:32" s="525" customFormat="1" ht="30">
      <c r="A554" s="563"/>
      <c r="B554" s="563"/>
      <c r="C554" s="585"/>
      <c r="D554" s="563"/>
      <c r="E554" s="563"/>
      <c r="F554" s="563"/>
      <c r="G554" s="563"/>
      <c r="H554" s="563"/>
      <c r="I554" s="565"/>
      <c r="J554" s="565"/>
      <c r="K554" s="563"/>
      <c r="L554" s="565"/>
      <c r="M554" s="565"/>
      <c r="N554" s="563"/>
      <c r="O554" s="565"/>
      <c r="P554" s="565"/>
      <c r="Q554" s="563"/>
      <c r="R554" s="566"/>
      <c r="S554" s="566"/>
      <c r="T554" s="563"/>
      <c r="U554" s="567"/>
      <c r="V554" s="1029"/>
      <c r="W554" s="564"/>
    </row>
    <row r="555" spans="1:32" s="353" customFormat="1" ht="90">
      <c r="A555" s="409">
        <v>128</v>
      </c>
      <c r="B555" s="552">
        <v>910052</v>
      </c>
      <c r="C555" s="835" t="s">
        <v>445</v>
      </c>
      <c r="D555" s="831">
        <v>41559</v>
      </c>
      <c r="E555" s="832" t="s">
        <v>529</v>
      </c>
      <c r="F555" s="839">
        <v>41560</v>
      </c>
      <c r="G555" s="832" t="s">
        <v>683</v>
      </c>
      <c r="H555" s="833" t="str">
        <f>IF((RIGHT(T555,1)="T"),(F555+G555)-(D555+E555),"-")</f>
        <v>-</v>
      </c>
      <c r="I555" s="833"/>
      <c r="J555" s="833"/>
      <c r="K555" s="833" t="str">
        <f>IF((RIGHT(T555,1)="U"),(F555+G555)-(D555+E555),"-")</f>
        <v>-</v>
      </c>
      <c r="L555" s="833"/>
      <c r="M555" s="833"/>
      <c r="N555" s="833" t="str">
        <f>IF((RIGHT(T555,1)="C"),(F555+G555)-(D555+E555),"-")</f>
        <v>-</v>
      </c>
      <c r="O555" s="833"/>
      <c r="P555" s="833"/>
      <c r="Q555" s="833">
        <f>IF((RIGHT(T555,1)="D"),(F555+G555)-(D555+E555),"-")</f>
        <v>1.34375</v>
      </c>
      <c r="R555" s="441">
        <v>32</v>
      </c>
      <c r="S555" s="441">
        <f>MINUTE(Q555)</f>
        <v>15</v>
      </c>
      <c r="T555" s="834" t="s">
        <v>501</v>
      </c>
      <c r="U555" s="835" t="s">
        <v>1074</v>
      </c>
      <c r="V555" s="1022" t="s">
        <v>1075</v>
      </c>
      <c r="W555" s="552" t="s">
        <v>1076</v>
      </c>
    </row>
    <row r="556" spans="1:32" s="353" customFormat="1" ht="41.25" customHeight="1">
      <c r="A556" s="355"/>
      <c r="B556" s="416"/>
      <c r="C556" s="410" t="s">
        <v>398</v>
      </c>
      <c r="D556" s="417"/>
      <c r="E556" s="418"/>
      <c r="F556" s="419"/>
      <c r="G556" s="420"/>
      <c r="H556" s="421"/>
      <c r="I556" s="422"/>
      <c r="J556" s="423">
        <f>I555+J555/60</f>
        <v>0</v>
      </c>
      <c r="K556" s="424"/>
      <c r="L556" s="426"/>
      <c r="M556" s="423">
        <f>L555+M555/60</f>
        <v>0</v>
      </c>
      <c r="N556" s="425"/>
      <c r="O556" s="426"/>
      <c r="P556" s="423">
        <f>O555+P555/60</f>
        <v>0</v>
      </c>
      <c r="Q556" s="425"/>
      <c r="R556" s="426"/>
      <c r="S556" s="423">
        <f>R555+S555/60</f>
        <v>32.25</v>
      </c>
      <c r="T556" s="355"/>
      <c r="U556" s="427"/>
      <c r="V556" s="1020"/>
      <c r="W556" s="428"/>
      <c r="X556" s="429">
        <v>315</v>
      </c>
      <c r="Y556" s="430">
        <v>2.5</v>
      </c>
      <c r="Z556" s="423">
        <f>J556</f>
        <v>0</v>
      </c>
      <c r="AA556" s="423">
        <f>X556*Y556*Z556</f>
        <v>0</v>
      </c>
      <c r="AB556" s="423">
        <f>($AB$4-M556-P556)</f>
        <v>744</v>
      </c>
      <c r="AC556" s="430">
        <f>X556*Y556</f>
        <v>787.5</v>
      </c>
      <c r="AD556" s="430">
        <f>AB556*AC556</f>
        <v>585900</v>
      </c>
      <c r="AE556" s="423">
        <f>AA556/(AD556)</f>
        <v>0</v>
      </c>
      <c r="AF556" s="431">
        <f>1-(1*AE556)</f>
        <v>1</v>
      </c>
    </row>
    <row r="557" spans="1:32" s="525" customFormat="1" ht="30">
      <c r="A557" s="563"/>
      <c r="B557" s="563"/>
      <c r="C557" s="585"/>
      <c r="D557" s="563"/>
      <c r="E557" s="563"/>
      <c r="F557" s="563"/>
      <c r="G557" s="563"/>
      <c r="H557" s="563"/>
      <c r="I557" s="565"/>
      <c r="J557" s="565"/>
      <c r="K557" s="563"/>
      <c r="L557" s="565"/>
      <c r="M557" s="565"/>
      <c r="N557" s="563"/>
      <c r="O557" s="565"/>
      <c r="P557" s="565"/>
      <c r="Q557" s="563"/>
      <c r="R557" s="566"/>
      <c r="S557" s="566"/>
      <c r="T557" s="563"/>
      <c r="U557" s="567"/>
      <c r="V557" s="1029"/>
      <c r="W557" s="564"/>
    </row>
    <row r="558" spans="1:32" s="610" customFormat="1" ht="30">
      <c r="A558" s="477">
        <v>129</v>
      </c>
      <c r="B558" s="619"/>
      <c r="C558" s="614" t="s">
        <v>446</v>
      </c>
      <c r="D558" s="612"/>
      <c r="E558" s="615"/>
      <c r="F558" s="612"/>
      <c r="G558" s="615"/>
      <c r="H558" s="616"/>
      <c r="I558" s="441"/>
      <c r="J558" s="441"/>
      <c r="K558" s="616"/>
      <c r="L558" s="616"/>
      <c r="M558" s="616"/>
      <c r="N558" s="616"/>
      <c r="O558" s="616"/>
      <c r="P558" s="616"/>
      <c r="Q558" s="616"/>
      <c r="R558" s="616"/>
      <c r="S558" s="616"/>
      <c r="T558" s="617"/>
      <c r="U558" s="618"/>
      <c r="V558" s="1024"/>
      <c r="W558" s="619"/>
      <c r="X558" s="609"/>
      <c r="Y558" s="609"/>
    </row>
    <row r="559" spans="1:32" ht="41.25" customHeight="1">
      <c r="A559" s="378"/>
      <c r="B559" s="379"/>
      <c r="C559" s="380" t="s">
        <v>325</v>
      </c>
      <c r="D559" s="381"/>
      <c r="E559" s="382"/>
      <c r="F559" s="383"/>
      <c r="G559" s="384"/>
      <c r="H559" s="385">
        <f>SUM(H558)</f>
        <v>0</v>
      </c>
      <c r="I559" s="481">
        <f t="shared" ref="I559:S559" si="113">SUM(I558)</f>
        <v>0</v>
      </c>
      <c r="J559" s="481">
        <f t="shared" si="113"/>
        <v>0</v>
      </c>
      <c r="K559" s="385">
        <f t="shared" si="113"/>
        <v>0</v>
      </c>
      <c r="L559" s="481">
        <f t="shared" si="113"/>
        <v>0</v>
      </c>
      <c r="M559" s="481">
        <f t="shared" si="113"/>
        <v>0</v>
      </c>
      <c r="N559" s="385">
        <f t="shared" si="113"/>
        <v>0</v>
      </c>
      <c r="O559" s="481">
        <f t="shared" si="113"/>
        <v>0</v>
      </c>
      <c r="P559" s="481">
        <f t="shared" si="113"/>
        <v>0</v>
      </c>
      <c r="Q559" s="385">
        <f t="shared" si="113"/>
        <v>0</v>
      </c>
      <c r="R559" s="481">
        <f t="shared" si="113"/>
        <v>0</v>
      </c>
      <c r="S559" s="481">
        <f t="shared" si="113"/>
        <v>0</v>
      </c>
      <c r="T559" s="582"/>
      <c r="U559" s="583"/>
      <c r="V559" s="1042"/>
      <c r="W559" s="584"/>
      <c r="X559" s="388"/>
      <c r="Y559" s="389"/>
    </row>
    <row r="560" spans="1:32" s="353" customFormat="1" ht="41.25" customHeight="1">
      <c r="A560" s="355"/>
      <c r="B560" s="416"/>
      <c r="C560" s="410" t="s">
        <v>398</v>
      </c>
      <c r="D560" s="417"/>
      <c r="E560" s="418"/>
      <c r="F560" s="419"/>
      <c r="G560" s="420"/>
      <c r="H560" s="421"/>
      <c r="I560" s="422"/>
      <c r="J560" s="423">
        <f>I558+J558/60</f>
        <v>0</v>
      </c>
      <c r="K560" s="424"/>
      <c r="L560" s="426"/>
      <c r="M560" s="423">
        <f>L558+M558/60</f>
        <v>0</v>
      </c>
      <c r="N560" s="425"/>
      <c r="O560" s="426"/>
      <c r="P560" s="423">
        <f>O558+P558/60</f>
        <v>0</v>
      </c>
      <c r="Q560" s="425"/>
      <c r="R560" s="426"/>
      <c r="S560" s="423">
        <f>R558+S558/60</f>
        <v>0</v>
      </c>
      <c r="T560" s="355"/>
      <c r="U560" s="427"/>
      <c r="V560" s="1020"/>
      <c r="W560" s="428"/>
      <c r="X560" s="429">
        <v>315</v>
      </c>
      <c r="Y560" s="430">
        <v>2.5</v>
      </c>
      <c r="Z560" s="423">
        <f>J560</f>
        <v>0</v>
      </c>
      <c r="AA560" s="423">
        <f>X560*Y560*Z560</f>
        <v>0</v>
      </c>
      <c r="AB560" s="423">
        <f>($AB$4-M560-P560)</f>
        <v>744</v>
      </c>
      <c r="AC560" s="430">
        <f>X560*Y560</f>
        <v>787.5</v>
      </c>
      <c r="AD560" s="430">
        <f>AB560*AC560</f>
        <v>585900</v>
      </c>
      <c r="AE560" s="423">
        <f>AA560/(AD560)</f>
        <v>0</v>
      </c>
      <c r="AF560" s="431">
        <f>1-(1*AE560)</f>
        <v>1</v>
      </c>
    </row>
    <row r="561" spans="1:32" s="525" customFormat="1" ht="30">
      <c r="A561" s="563"/>
      <c r="B561" s="563"/>
      <c r="C561" s="585"/>
      <c r="D561" s="563"/>
      <c r="E561" s="563"/>
      <c r="F561" s="563"/>
      <c r="G561" s="563"/>
      <c r="H561" s="563"/>
      <c r="I561" s="565"/>
      <c r="J561" s="565"/>
      <c r="K561" s="563"/>
      <c r="L561" s="565"/>
      <c r="M561" s="565"/>
      <c r="N561" s="563"/>
      <c r="O561" s="565"/>
      <c r="P561" s="565"/>
      <c r="Q561" s="563"/>
      <c r="R561" s="566"/>
      <c r="S561" s="566"/>
      <c r="T561" s="563"/>
      <c r="U561" s="567"/>
      <c r="V561" s="1029"/>
      <c r="W561" s="564"/>
    </row>
    <row r="562" spans="1:32" s="353" customFormat="1" ht="30">
      <c r="A562" s="409">
        <v>130</v>
      </c>
      <c r="B562" s="409"/>
      <c r="C562" s="460" t="s">
        <v>447</v>
      </c>
      <c r="D562" s="409"/>
      <c r="E562" s="409"/>
      <c r="F562" s="409"/>
      <c r="G562" s="409"/>
      <c r="H562" s="409" t="s">
        <v>335</v>
      </c>
      <c r="I562" s="432"/>
      <c r="J562" s="432"/>
      <c r="K562" s="409" t="s">
        <v>335</v>
      </c>
      <c r="L562" s="432"/>
      <c r="M562" s="432"/>
      <c r="N562" s="409" t="s">
        <v>335</v>
      </c>
      <c r="O562" s="432"/>
      <c r="P562" s="432"/>
      <c r="Q562" s="409" t="s">
        <v>335</v>
      </c>
      <c r="R562" s="432"/>
      <c r="S562" s="432"/>
      <c r="T562" s="409"/>
      <c r="U562" s="414"/>
      <c r="V562" s="1018"/>
      <c r="W562" s="411"/>
    </row>
    <row r="563" spans="1:32" s="353" customFormat="1" ht="41.25" customHeight="1">
      <c r="A563" s="355"/>
      <c r="B563" s="416"/>
      <c r="C563" s="410" t="s">
        <v>398</v>
      </c>
      <c r="D563" s="417"/>
      <c r="E563" s="418"/>
      <c r="F563" s="419"/>
      <c r="G563" s="420"/>
      <c r="H563" s="421"/>
      <c r="I563" s="422"/>
      <c r="J563" s="423">
        <f>I562+J562/60</f>
        <v>0</v>
      </c>
      <c r="K563" s="424"/>
      <c r="L563" s="426"/>
      <c r="M563" s="423">
        <f>L562+M562/60</f>
        <v>0</v>
      </c>
      <c r="N563" s="425"/>
      <c r="O563" s="426"/>
      <c r="P563" s="423">
        <f>O562+P562/60</f>
        <v>0</v>
      </c>
      <c r="Q563" s="425"/>
      <c r="R563" s="426"/>
      <c r="S563" s="423">
        <f>R562+S562/60</f>
        <v>0</v>
      </c>
      <c r="T563" s="355"/>
      <c r="U563" s="427"/>
      <c r="V563" s="1020"/>
      <c r="W563" s="428"/>
      <c r="X563" s="429">
        <v>315</v>
      </c>
      <c r="Y563" s="430">
        <v>2.5</v>
      </c>
      <c r="Z563" s="423">
        <f>J563</f>
        <v>0</v>
      </c>
      <c r="AA563" s="423">
        <f>X563*Y563*Z563</f>
        <v>0</v>
      </c>
      <c r="AB563" s="423">
        <f>($AB$4-M563-P563)</f>
        <v>744</v>
      </c>
      <c r="AC563" s="430">
        <f>X563*Y563</f>
        <v>787.5</v>
      </c>
      <c r="AD563" s="430">
        <f>AB563*AC563</f>
        <v>585900</v>
      </c>
      <c r="AE563" s="423">
        <f>AA563/(AD563)</f>
        <v>0</v>
      </c>
      <c r="AF563" s="431">
        <f>1-(1*AE563)</f>
        <v>1</v>
      </c>
    </row>
    <row r="564" spans="1:32" s="525" customFormat="1" ht="30">
      <c r="A564" s="563"/>
      <c r="B564" s="563"/>
      <c r="C564" s="585"/>
      <c r="D564" s="563"/>
      <c r="E564" s="563"/>
      <c r="F564" s="563"/>
      <c r="G564" s="563"/>
      <c r="H564" s="563"/>
      <c r="I564" s="565"/>
      <c r="J564" s="565"/>
      <c r="K564" s="563"/>
      <c r="L564" s="565"/>
      <c r="M564" s="565"/>
      <c r="N564" s="563"/>
      <c r="O564" s="565"/>
      <c r="P564" s="565"/>
      <c r="Q564" s="563"/>
      <c r="R564" s="566"/>
      <c r="S564" s="566"/>
      <c r="T564" s="563"/>
      <c r="U564" s="567"/>
      <c r="V564" s="1029"/>
      <c r="W564" s="564"/>
    </row>
    <row r="565" spans="1:32" s="353" customFormat="1" ht="69" customHeight="1">
      <c r="A565" s="409">
        <v>131</v>
      </c>
      <c r="B565" s="409"/>
      <c r="C565" s="460" t="s">
        <v>448</v>
      </c>
      <c r="D565" s="409"/>
      <c r="E565" s="409"/>
      <c r="F565" s="409"/>
      <c r="G565" s="409"/>
      <c r="H565" s="409" t="s">
        <v>335</v>
      </c>
      <c r="I565" s="432"/>
      <c r="J565" s="432"/>
      <c r="K565" s="409" t="s">
        <v>335</v>
      </c>
      <c r="L565" s="432"/>
      <c r="M565" s="432"/>
      <c r="N565" s="409" t="s">
        <v>335</v>
      </c>
      <c r="O565" s="432"/>
      <c r="P565" s="432"/>
      <c r="Q565" s="409" t="s">
        <v>335</v>
      </c>
      <c r="R565" s="432"/>
      <c r="S565" s="432"/>
      <c r="T565" s="409"/>
      <c r="U565" s="414"/>
      <c r="V565" s="1018"/>
      <c r="W565" s="411"/>
    </row>
    <row r="566" spans="1:32" s="353" customFormat="1" ht="41.25" customHeight="1">
      <c r="A566" s="355"/>
      <c r="B566" s="416"/>
      <c r="C566" s="410" t="s">
        <v>398</v>
      </c>
      <c r="D566" s="417"/>
      <c r="E566" s="418"/>
      <c r="F566" s="419"/>
      <c r="G566" s="420"/>
      <c r="H566" s="421"/>
      <c r="I566" s="422"/>
      <c r="J566" s="423">
        <f>I565+J565/60</f>
        <v>0</v>
      </c>
      <c r="K566" s="424"/>
      <c r="L566" s="426"/>
      <c r="M566" s="423">
        <f>L565+M565/60</f>
        <v>0</v>
      </c>
      <c r="N566" s="425"/>
      <c r="O566" s="426"/>
      <c r="P566" s="423">
        <f>O565+P565/60</f>
        <v>0</v>
      </c>
      <c r="Q566" s="425"/>
      <c r="R566" s="426"/>
      <c r="S566" s="423">
        <f>R565+S565/60</f>
        <v>0</v>
      </c>
      <c r="T566" s="355"/>
      <c r="U566" s="427"/>
      <c r="V566" s="1020"/>
      <c r="W566" s="428"/>
      <c r="X566" s="429">
        <v>315</v>
      </c>
      <c r="Y566" s="430">
        <v>2.5</v>
      </c>
      <c r="Z566" s="423">
        <f>J566</f>
        <v>0</v>
      </c>
      <c r="AA566" s="423">
        <f>X566*Y566*Z566</f>
        <v>0</v>
      </c>
      <c r="AB566" s="423">
        <f>($AB$4-M566-P566)</f>
        <v>744</v>
      </c>
      <c r="AC566" s="430">
        <f>X566*Y566</f>
        <v>787.5</v>
      </c>
      <c r="AD566" s="430">
        <f>AB566*AC566</f>
        <v>585900</v>
      </c>
      <c r="AE566" s="423">
        <f>AA566/(AD566)</f>
        <v>0</v>
      </c>
      <c r="AF566" s="431">
        <f>1-(1*AE566)</f>
        <v>1</v>
      </c>
    </row>
    <row r="567" spans="1:32" s="525" customFormat="1" ht="30">
      <c r="A567" s="563"/>
      <c r="B567" s="563"/>
      <c r="C567" s="585"/>
      <c r="D567" s="563"/>
      <c r="E567" s="563"/>
      <c r="F567" s="563"/>
      <c r="G567" s="563"/>
      <c r="H567" s="563"/>
      <c r="I567" s="565"/>
      <c r="J567" s="565"/>
      <c r="K567" s="563"/>
      <c r="L567" s="565"/>
      <c r="M567" s="565"/>
      <c r="N567" s="563"/>
      <c r="O567" s="565"/>
      <c r="P567" s="565"/>
      <c r="Q567" s="563"/>
      <c r="R567" s="566"/>
      <c r="S567" s="566"/>
      <c r="T567" s="563"/>
      <c r="U567" s="567"/>
      <c r="V567" s="1029"/>
      <c r="W567" s="564"/>
    </row>
    <row r="568" spans="1:32" s="353" customFormat="1" ht="30">
      <c r="A568" s="409">
        <v>132</v>
      </c>
      <c r="B568" s="409"/>
      <c r="C568" s="460" t="s">
        <v>449</v>
      </c>
      <c r="D568" s="409"/>
      <c r="E568" s="409"/>
      <c r="F568" s="409"/>
      <c r="G568" s="409"/>
      <c r="H568" s="409" t="s">
        <v>335</v>
      </c>
      <c r="I568" s="432"/>
      <c r="J568" s="432"/>
      <c r="K568" s="409" t="s">
        <v>335</v>
      </c>
      <c r="L568" s="432"/>
      <c r="M568" s="432"/>
      <c r="N568" s="409" t="s">
        <v>335</v>
      </c>
      <c r="O568" s="432"/>
      <c r="P568" s="432"/>
      <c r="Q568" s="409" t="s">
        <v>335</v>
      </c>
      <c r="R568" s="432"/>
      <c r="S568" s="432"/>
      <c r="T568" s="409"/>
      <c r="U568" s="414"/>
      <c r="V568" s="1018"/>
      <c r="W568" s="411"/>
    </row>
    <row r="569" spans="1:32" s="353" customFormat="1" ht="41.25" customHeight="1">
      <c r="A569" s="355"/>
      <c r="B569" s="416"/>
      <c r="C569" s="410" t="s">
        <v>398</v>
      </c>
      <c r="D569" s="417"/>
      <c r="E569" s="418"/>
      <c r="F569" s="419"/>
      <c r="G569" s="420"/>
      <c r="H569" s="421"/>
      <c r="I569" s="422"/>
      <c r="J569" s="423">
        <f>I568+J568/60</f>
        <v>0</v>
      </c>
      <c r="K569" s="424"/>
      <c r="L569" s="426"/>
      <c r="M569" s="423">
        <f>L568+M568/60</f>
        <v>0</v>
      </c>
      <c r="N569" s="425"/>
      <c r="O569" s="426"/>
      <c r="P569" s="423">
        <f>O568+P568/60</f>
        <v>0</v>
      </c>
      <c r="Q569" s="425"/>
      <c r="R569" s="426"/>
      <c r="S569" s="423">
        <f>R568+S568/60</f>
        <v>0</v>
      </c>
      <c r="T569" s="355"/>
      <c r="U569" s="427"/>
      <c r="V569" s="1020"/>
      <c r="W569" s="428"/>
      <c r="X569" s="429">
        <v>315</v>
      </c>
      <c r="Y569" s="430">
        <v>2.5</v>
      </c>
      <c r="Z569" s="423">
        <f>J569</f>
        <v>0</v>
      </c>
      <c r="AA569" s="423">
        <f>X569*Y569*Z569</f>
        <v>0</v>
      </c>
      <c r="AB569" s="423">
        <f>($AB$4-M569-P569)</f>
        <v>744</v>
      </c>
      <c r="AC569" s="430">
        <f>X569*Y569</f>
        <v>787.5</v>
      </c>
      <c r="AD569" s="430">
        <f>AB569*AC569</f>
        <v>585900</v>
      </c>
      <c r="AE569" s="423">
        <f>AA569/(AD569)</f>
        <v>0</v>
      </c>
      <c r="AF569" s="431">
        <f>1-(1*AE569)</f>
        <v>1</v>
      </c>
    </row>
    <row r="570" spans="1:32" s="525" customFormat="1" ht="41.25" customHeight="1">
      <c r="A570" s="507"/>
      <c r="B570" s="508"/>
      <c r="C570" s="509"/>
      <c r="D570" s="510"/>
      <c r="E570" s="511"/>
      <c r="F570" s="512"/>
      <c r="G570" s="513"/>
      <c r="H570" s="514"/>
      <c r="I570" s="515"/>
      <c r="J570" s="516"/>
      <c r="K570" s="517"/>
      <c r="L570" s="518"/>
      <c r="M570" s="516"/>
      <c r="N570" s="519"/>
      <c r="O570" s="518"/>
      <c r="P570" s="516"/>
      <c r="Q570" s="519"/>
      <c r="R570" s="518"/>
      <c r="S570" s="516"/>
      <c r="T570" s="507"/>
      <c r="U570" s="520"/>
      <c r="V570" s="1023"/>
      <c r="W570" s="521"/>
      <c r="X570" s="522"/>
      <c r="Y570" s="522"/>
      <c r="Z570" s="523"/>
      <c r="AA570" s="523"/>
      <c r="AB570" s="523"/>
      <c r="AC570" s="522"/>
      <c r="AD570" s="522"/>
      <c r="AE570" s="523"/>
      <c r="AF570" s="524"/>
    </row>
    <row r="571" spans="1:32" s="610" customFormat="1" ht="60">
      <c r="A571" s="477">
        <v>133</v>
      </c>
      <c r="B571" s="552">
        <v>910048</v>
      </c>
      <c r="C571" s="830" t="s">
        <v>450</v>
      </c>
      <c r="D571" s="831">
        <v>41558</v>
      </c>
      <c r="E571" s="832" t="s">
        <v>355</v>
      </c>
      <c r="F571" s="831">
        <v>41559</v>
      </c>
      <c r="G571" s="832" t="s">
        <v>1077</v>
      </c>
      <c r="H571" s="833" t="str">
        <f>IF((RIGHT(T571,1)="T"),(F571+G571)-(D571+E571),"-")</f>
        <v>-</v>
      </c>
      <c r="I571" s="833"/>
      <c r="J571" s="833"/>
      <c r="K571" s="833" t="str">
        <f>IF((RIGHT(T571,1)="U"),(F571+G571)-(D571+E571),"-")</f>
        <v>-</v>
      </c>
      <c r="L571" s="833"/>
      <c r="M571" s="833"/>
      <c r="N571" s="833" t="str">
        <f>IF((RIGHT(T571,1)="C"),(F571+G571)-(D571+E571),"-")</f>
        <v>-</v>
      </c>
      <c r="O571" s="833"/>
      <c r="P571" s="833"/>
      <c r="Q571" s="833">
        <f>IF((RIGHT(T571,1)="D"),(F571+G571)-(D571+E571),"-")</f>
        <v>1.0451388888905058</v>
      </c>
      <c r="R571" s="441">
        <v>25</v>
      </c>
      <c r="S571" s="441">
        <f>MINUTE(Q571)</f>
        <v>5</v>
      </c>
      <c r="T571" s="834" t="s">
        <v>501</v>
      </c>
      <c r="U571" s="835" t="s">
        <v>1078</v>
      </c>
      <c r="V571" s="1022" t="s">
        <v>1079</v>
      </c>
      <c r="W571" s="552" t="s">
        <v>1080</v>
      </c>
      <c r="X571" s="609"/>
      <c r="Y571" s="609"/>
    </row>
    <row r="572" spans="1:32" ht="41.25" customHeight="1">
      <c r="A572" s="378"/>
      <c r="B572" s="379"/>
      <c r="C572" s="380" t="s">
        <v>325</v>
      </c>
      <c r="D572" s="381"/>
      <c r="E572" s="382"/>
      <c r="F572" s="383"/>
      <c r="G572" s="384"/>
      <c r="H572" s="385">
        <f>SUM(H571)</f>
        <v>0</v>
      </c>
      <c r="I572" s="481">
        <f t="shared" ref="I572:S572" si="114">SUM(I571)</f>
        <v>0</v>
      </c>
      <c r="J572" s="481">
        <f t="shared" si="114"/>
        <v>0</v>
      </c>
      <c r="K572" s="385">
        <f t="shared" si="114"/>
        <v>0</v>
      </c>
      <c r="L572" s="481">
        <f t="shared" si="114"/>
        <v>0</v>
      </c>
      <c r="M572" s="481">
        <f t="shared" si="114"/>
        <v>0</v>
      </c>
      <c r="N572" s="385">
        <f t="shared" si="114"/>
        <v>0</v>
      </c>
      <c r="O572" s="481">
        <f t="shared" si="114"/>
        <v>0</v>
      </c>
      <c r="P572" s="481">
        <f t="shared" si="114"/>
        <v>0</v>
      </c>
      <c r="Q572" s="385">
        <f t="shared" si="114"/>
        <v>1.0451388888905058</v>
      </c>
      <c r="R572" s="481">
        <f t="shared" si="114"/>
        <v>25</v>
      </c>
      <c r="S572" s="481">
        <f t="shared" si="114"/>
        <v>5</v>
      </c>
      <c r="T572" s="582"/>
      <c r="U572" s="583"/>
      <c r="V572" s="1042"/>
      <c r="W572" s="584"/>
      <c r="X572" s="388"/>
      <c r="Y572" s="389"/>
    </row>
    <row r="573" spans="1:32" s="353" customFormat="1" ht="41.25" customHeight="1">
      <c r="A573" s="355"/>
      <c r="B573" s="416"/>
      <c r="C573" s="410" t="s">
        <v>398</v>
      </c>
      <c r="D573" s="417"/>
      <c r="E573" s="418"/>
      <c r="F573" s="419"/>
      <c r="G573" s="420"/>
      <c r="H573" s="421"/>
      <c r="I573" s="422"/>
      <c r="J573" s="423">
        <f>I571+J571/60</f>
        <v>0</v>
      </c>
      <c r="K573" s="424"/>
      <c r="L573" s="426"/>
      <c r="M573" s="423">
        <f>L571+M571/60</f>
        <v>0</v>
      </c>
      <c r="N573" s="425"/>
      <c r="O573" s="426"/>
      <c r="P573" s="423">
        <f>O571+P571/60</f>
        <v>0</v>
      </c>
      <c r="Q573" s="425"/>
      <c r="R573" s="426"/>
      <c r="S573" s="423">
        <f>R571+S571/60</f>
        <v>25.083333333333332</v>
      </c>
      <c r="T573" s="355"/>
      <c r="U573" s="427"/>
      <c r="V573" s="1020"/>
      <c r="W573" s="428"/>
      <c r="X573" s="429">
        <v>1000</v>
      </c>
      <c r="Y573" s="430">
        <v>2.5</v>
      </c>
      <c r="Z573" s="423">
        <f>J573</f>
        <v>0</v>
      </c>
      <c r="AA573" s="423">
        <f>X573*Y573*Z573</f>
        <v>0</v>
      </c>
      <c r="AB573" s="423">
        <f>($AB$4-M573-P573)</f>
        <v>744</v>
      </c>
      <c r="AC573" s="430">
        <f>X573*Y573</f>
        <v>2500</v>
      </c>
      <c r="AD573" s="430">
        <f>AB573*AC573</f>
        <v>1860000</v>
      </c>
      <c r="AE573" s="423">
        <f>AA573/(AD573)</f>
        <v>0</v>
      </c>
      <c r="AF573" s="431">
        <f>1-(1*AE573)</f>
        <v>1</v>
      </c>
    </row>
    <row r="574" spans="1:32" s="525" customFormat="1" ht="30">
      <c r="A574" s="563"/>
      <c r="B574" s="563"/>
      <c r="C574" s="598"/>
      <c r="D574" s="563"/>
      <c r="E574" s="563"/>
      <c r="F574" s="563"/>
      <c r="G574" s="563"/>
      <c r="H574" s="563"/>
      <c r="I574" s="565"/>
      <c r="J574" s="565"/>
      <c r="K574" s="563"/>
      <c r="L574" s="565"/>
      <c r="M574" s="565"/>
      <c r="N574" s="563"/>
      <c r="O574" s="565"/>
      <c r="P574" s="565"/>
      <c r="Q574" s="563"/>
      <c r="R574" s="566"/>
      <c r="S574" s="566"/>
      <c r="T574" s="563"/>
      <c r="U574" s="567"/>
      <c r="V574" s="1029"/>
      <c r="W574" s="564"/>
    </row>
    <row r="575" spans="1:32" s="397" customFormat="1" ht="40.5" customHeight="1">
      <c r="A575" s="368">
        <v>134</v>
      </c>
      <c r="B575" s="369"/>
      <c r="C575" s="370" t="s">
        <v>377</v>
      </c>
      <c r="D575" s="371"/>
      <c r="E575" s="372"/>
      <c r="F575" s="371"/>
      <c r="G575" s="372"/>
      <c r="H575" s="373" t="s">
        <v>335</v>
      </c>
      <c r="I575" s="441"/>
      <c r="J575" s="441"/>
      <c r="K575" s="374" t="str">
        <f>IF((RIGHT(T575,1)="U"),(F575+G575)-(D575+E575),"-")</f>
        <v>-</v>
      </c>
      <c r="L575" s="484"/>
      <c r="M575" s="484"/>
      <c r="N575" s="374" t="str">
        <f>IF((RIGHT(T575,1)="C"),(F575+G575)-(D575+E575),"-")</f>
        <v>-</v>
      </c>
      <c r="O575" s="484"/>
      <c r="P575" s="484"/>
      <c r="Q575" s="374" t="str">
        <f>IF((RIGHT(T575,1)="D"),(F575+G575)-(D575+E575),"-")</f>
        <v>-</v>
      </c>
      <c r="R575" s="484"/>
      <c r="S575" s="484"/>
      <c r="T575" s="375"/>
      <c r="U575" s="376"/>
      <c r="V575" s="1031"/>
      <c r="W575" s="369"/>
    </row>
    <row r="576" spans="1:32" s="353" customFormat="1" ht="41.25" customHeight="1">
      <c r="A576" s="355"/>
      <c r="B576" s="416"/>
      <c r="C576" s="410" t="s">
        <v>398</v>
      </c>
      <c r="D576" s="417"/>
      <c r="E576" s="418"/>
      <c r="F576" s="419"/>
      <c r="G576" s="420"/>
      <c r="H576" s="421"/>
      <c r="I576" s="422"/>
      <c r="J576" s="423">
        <f>I575+J575/60</f>
        <v>0</v>
      </c>
      <c r="K576" s="424"/>
      <c r="L576" s="426"/>
      <c r="M576" s="423">
        <f>L575+M575/60</f>
        <v>0</v>
      </c>
      <c r="N576" s="425"/>
      <c r="O576" s="426"/>
      <c r="P576" s="423">
        <f>O575+P575/60</f>
        <v>0</v>
      </c>
      <c r="Q576" s="425"/>
      <c r="R576" s="426"/>
      <c r="S576" s="423">
        <f>R575+S575/60</f>
        <v>0</v>
      </c>
      <c r="T576" s="355"/>
      <c r="U576" s="427"/>
      <c r="V576" s="1020"/>
      <c r="W576" s="428"/>
      <c r="X576" s="429">
        <v>315</v>
      </c>
      <c r="Y576" s="430">
        <v>2.5</v>
      </c>
      <c r="Z576" s="423">
        <f>J576</f>
        <v>0</v>
      </c>
      <c r="AA576" s="423">
        <f>X576*Y576*Z576</f>
        <v>0</v>
      </c>
      <c r="AB576" s="423">
        <f>($AB$4-M576-P576)</f>
        <v>744</v>
      </c>
      <c r="AC576" s="430">
        <f>X576*Y576</f>
        <v>787.5</v>
      </c>
      <c r="AD576" s="430">
        <f>AB576*AC576</f>
        <v>585900</v>
      </c>
      <c r="AE576" s="423">
        <f>AA576/(AD576)</f>
        <v>0</v>
      </c>
      <c r="AF576" s="431">
        <f>1-(1*AE576)</f>
        <v>1</v>
      </c>
    </row>
    <row r="577" spans="1:32" s="539" customFormat="1" ht="41.25" customHeight="1">
      <c r="A577" s="526"/>
      <c r="B577" s="527"/>
      <c r="C577" s="528"/>
      <c r="D577" s="529"/>
      <c r="E577" s="530"/>
      <c r="F577" s="531"/>
      <c r="G577" s="532"/>
      <c r="H577" s="533"/>
      <c r="I577" s="534"/>
      <c r="J577" s="534"/>
      <c r="K577" s="533"/>
      <c r="L577" s="534"/>
      <c r="M577" s="534"/>
      <c r="N577" s="533"/>
      <c r="O577" s="534"/>
      <c r="P577" s="534"/>
      <c r="Q577" s="533"/>
      <c r="R577" s="534"/>
      <c r="S577" s="534"/>
      <c r="T577" s="526"/>
      <c r="U577" s="535"/>
      <c r="V577" s="1025"/>
      <c r="W577" s="536"/>
      <c r="X577" s="537"/>
      <c r="Y577" s="538"/>
    </row>
    <row r="578" spans="1:32" s="397" customFormat="1" ht="30">
      <c r="A578" s="368">
        <v>135</v>
      </c>
      <c r="B578" s="369"/>
      <c r="C578" s="370" t="s">
        <v>378</v>
      </c>
      <c r="D578" s="392"/>
      <c r="E578" s="372"/>
      <c r="F578" s="371"/>
      <c r="G578" s="372"/>
      <c r="H578" s="373" t="s">
        <v>335</v>
      </c>
      <c r="I578" s="441"/>
      <c r="J578" s="441"/>
      <c r="K578" s="374" t="str">
        <f>IF((RIGHT(T578,1)="U"),(F578+G578)-(D578+E578),"-")</f>
        <v>-</v>
      </c>
      <c r="L578" s="484"/>
      <c r="M578" s="484"/>
      <c r="N578" s="374" t="str">
        <f>IF((RIGHT(T578,1)="C"),(F578+G578)-(D578+E578),"-")</f>
        <v>-</v>
      </c>
      <c r="O578" s="484"/>
      <c r="P578" s="484"/>
      <c r="Q578" s="374" t="str">
        <f>IF((RIGHT(T578,1)="D"),(F578+G578)-(D578+E578),"-")</f>
        <v>-</v>
      </c>
      <c r="R578" s="484"/>
      <c r="S578" s="484"/>
      <c r="T578" s="375"/>
      <c r="U578" s="376"/>
      <c r="V578" s="1031"/>
      <c r="W578" s="396"/>
    </row>
    <row r="579" spans="1:32" s="353" customFormat="1" ht="41.25" customHeight="1">
      <c r="A579" s="355"/>
      <c r="B579" s="416"/>
      <c r="C579" s="410" t="s">
        <v>398</v>
      </c>
      <c r="D579" s="417"/>
      <c r="E579" s="418"/>
      <c r="F579" s="419"/>
      <c r="G579" s="420"/>
      <c r="H579" s="421"/>
      <c r="I579" s="422"/>
      <c r="J579" s="423">
        <f>I578+J578/60</f>
        <v>0</v>
      </c>
      <c r="K579" s="424"/>
      <c r="L579" s="426"/>
      <c r="M579" s="423">
        <f>L578+M578/60</f>
        <v>0</v>
      </c>
      <c r="N579" s="425"/>
      <c r="O579" s="426"/>
      <c r="P579" s="423">
        <f>O578+P578/60</f>
        <v>0</v>
      </c>
      <c r="Q579" s="425"/>
      <c r="R579" s="426"/>
      <c r="S579" s="423">
        <f>R578+S578/60</f>
        <v>0</v>
      </c>
      <c r="T579" s="355"/>
      <c r="U579" s="427"/>
      <c r="V579" s="1020"/>
      <c r="W579" s="428"/>
      <c r="X579" s="429">
        <v>315</v>
      </c>
      <c r="Y579" s="430">
        <v>2.5</v>
      </c>
      <c r="Z579" s="423">
        <f>J579</f>
        <v>0</v>
      </c>
      <c r="AA579" s="423">
        <f>X579*Y579*Z579</f>
        <v>0</v>
      </c>
      <c r="AB579" s="423">
        <f>($AB$4-M579-P579)</f>
        <v>744</v>
      </c>
      <c r="AC579" s="430">
        <f>X579*Y579</f>
        <v>787.5</v>
      </c>
      <c r="AD579" s="430">
        <f>AB579*AC579</f>
        <v>585900</v>
      </c>
      <c r="AE579" s="423">
        <f>AA579/(AD579)</f>
        <v>0</v>
      </c>
      <c r="AF579" s="431">
        <f>1-(1*AE579)</f>
        <v>1</v>
      </c>
    </row>
    <row r="580" spans="1:32" s="539" customFormat="1" ht="41.25" customHeight="1">
      <c r="A580" s="526"/>
      <c r="B580" s="527"/>
      <c r="C580" s="528"/>
      <c r="D580" s="529"/>
      <c r="E580" s="530"/>
      <c r="F580" s="531"/>
      <c r="G580" s="532"/>
      <c r="H580" s="533"/>
      <c r="I580" s="534"/>
      <c r="J580" s="534"/>
      <c r="K580" s="533"/>
      <c r="L580" s="534"/>
      <c r="M580" s="534"/>
      <c r="N580" s="533"/>
      <c r="O580" s="534"/>
      <c r="P580" s="534"/>
      <c r="Q580" s="533"/>
      <c r="R580" s="534"/>
      <c r="S580" s="534"/>
      <c r="T580" s="526"/>
      <c r="U580" s="535"/>
      <c r="V580" s="1025"/>
      <c r="W580" s="536"/>
      <c r="X580" s="537"/>
      <c r="Y580" s="538"/>
    </row>
    <row r="581" spans="1:32" s="610" customFormat="1" ht="30">
      <c r="A581" s="477">
        <v>136</v>
      </c>
      <c r="B581" s="619"/>
      <c r="C581" s="614" t="s">
        <v>451</v>
      </c>
      <c r="D581" s="612"/>
      <c r="E581" s="615"/>
      <c r="F581" s="612"/>
      <c r="G581" s="615"/>
      <c r="H581" s="616"/>
      <c r="I581" s="616"/>
      <c r="J581" s="616"/>
      <c r="K581" s="616"/>
      <c r="L581" s="441"/>
      <c r="M581" s="441"/>
      <c r="N581" s="616"/>
      <c r="O581" s="616"/>
      <c r="P581" s="616"/>
      <c r="Q581" s="616"/>
      <c r="R581" s="616"/>
      <c r="S581" s="616"/>
      <c r="T581" s="617"/>
      <c r="U581" s="618"/>
      <c r="V581" s="1024"/>
      <c r="W581" s="619"/>
      <c r="X581" s="609"/>
      <c r="Y581" s="609"/>
    </row>
    <row r="582" spans="1:32" ht="41.25" customHeight="1">
      <c r="A582" s="378"/>
      <c r="B582" s="379"/>
      <c r="C582" s="380" t="s">
        <v>325</v>
      </c>
      <c r="D582" s="381"/>
      <c r="E582" s="382"/>
      <c r="F582" s="383"/>
      <c r="G582" s="384"/>
      <c r="H582" s="385">
        <f>SUM(H581)</f>
        <v>0</v>
      </c>
      <c r="I582" s="481">
        <f t="shared" ref="I582:S582" si="115">SUM(I581)</f>
        <v>0</v>
      </c>
      <c r="J582" s="481">
        <f t="shared" si="115"/>
        <v>0</v>
      </c>
      <c r="K582" s="385">
        <f t="shared" si="115"/>
        <v>0</v>
      </c>
      <c r="L582" s="481">
        <f t="shared" si="115"/>
        <v>0</v>
      </c>
      <c r="M582" s="481">
        <f t="shared" si="115"/>
        <v>0</v>
      </c>
      <c r="N582" s="385">
        <f t="shared" si="115"/>
        <v>0</v>
      </c>
      <c r="O582" s="481">
        <f t="shared" si="115"/>
        <v>0</v>
      </c>
      <c r="P582" s="481">
        <f t="shared" si="115"/>
        <v>0</v>
      </c>
      <c r="Q582" s="385">
        <f t="shared" si="115"/>
        <v>0</v>
      </c>
      <c r="R582" s="481">
        <f t="shared" si="115"/>
        <v>0</v>
      </c>
      <c r="S582" s="481">
        <f t="shared" si="115"/>
        <v>0</v>
      </c>
      <c r="T582" s="582"/>
      <c r="U582" s="583"/>
      <c r="V582" s="1042"/>
      <c r="W582" s="584"/>
      <c r="X582" s="388"/>
      <c r="Y582" s="389"/>
    </row>
    <row r="583" spans="1:32" s="353" customFormat="1" ht="41.25" customHeight="1">
      <c r="A583" s="355"/>
      <c r="B583" s="416"/>
      <c r="C583" s="410" t="s">
        <v>398</v>
      </c>
      <c r="D583" s="417"/>
      <c r="E583" s="418"/>
      <c r="F583" s="419"/>
      <c r="G583" s="420"/>
      <c r="H583" s="421"/>
      <c r="I583" s="422"/>
      <c r="J583" s="423">
        <f>I581+J581/60</f>
        <v>0</v>
      </c>
      <c r="K583" s="424"/>
      <c r="L583" s="426"/>
      <c r="M583" s="423">
        <f>L581+M581/60</f>
        <v>0</v>
      </c>
      <c r="N583" s="425"/>
      <c r="O583" s="426"/>
      <c r="P583" s="423">
        <f>O581+P581/60</f>
        <v>0</v>
      </c>
      <c r="Q583" s="425"/>
      <c r="R583" s="426"/>
      <c r="S583" s="423">
        <f>R581+S581/60</f>
        <v>0</v>
      </c>
      <c r="T583" s="355"/>
      <c r="U583" s="427"/>
      <c r="V583" s="1020"/>
      <c r="W583" s="428"/>
      <c r="X583" s="429">
        <v>1000</v>
      </c>
      <c r="Y583" s="430">
        <v>2.5</v>
      </c>
      <c r="Z583" s="423">
        <f>J583</f>
        <v>0</v>
      </c>
      <c r="AA583" s="423">
        <f>X583*Y583*Z583</f>
        <v>0</v>
      </c>
      <c r="AB583" s="423">
        <f>($AB$4-M583-P583)</f>
        <v>744</v>
      </c>
      <c r="AC583" s="430">
        <f>X583*Y583</f>
        <v>2500</v>
      </c>
      <c r="AD583" s="430">
        <f>AB583*AC583</f>
        <v>1860000</v>
      </c>
      <c r="AE583" s="423">
        <f>AA583/(AD583)</f>
        <v>0</v>
      </c>
      <c r="AF583" s="431">
        <f>1-(1*AE583)</f>
        <v>1</v>
      </c>
    </row>
    <row r="584" spans="1:32" s="539" customFormat="1" ht="41.25" customHeight="1">
      <c r="A584" s="526"/>
      <c r="B584" s="527"/>
      <c r="C584" s="528"/>
      <c r="D584" s="529"/>
      <c r="E584" s="530"/>
      <c r="F584" s="531"/>
      <c r="G584" s="532"/>
      <c r="H584" s="533"/>
      <c r="I584" s="534"/>
      <c r="J584" s="534"/>
      <c r="K584" s="533"/>
      <c r="L584" s="534"/>
      <c r="M584" s="534"/>
      <c r="N584" s="533"/>
      <c r="O584" s="534"/>
      <c r="P584" s="534"/>
      <c r="Q584" s="533"/>
      <c r="R584" s="534"/>
      <c r="S584" s="534"/>
      <c r="T584" s="526"/>
      <c r="U584" s="535"/>
      <c r="V584" s="1025"/>
      <c r="W584" s="536"/>
      <c r="X584" s="537"/>
      <c r="Y584" s="538"/>
    </row>
    <row r="585" spans="1:32" s="353" customFormat="1" ht="30">
      <c r="A585" s="409">
        <v>137</v>
      </c>
      <c r="B585" s="409"/>
      <c r="C585" s="460" t="s">
        <v>452</v>
      </c>
      <c r="D585" s="409"/>
      <c r="E585" s="409"/>
      <c r="F585" s="409"/>
      <c r="G585" s="409"/>
      <c r="H585" s="373" t="s">
        <v>335</v>
      </c>
      <c r="I585" s="441"/>
      <c r="J585" s="441"/>
      <c r="K585" s="374" t="str">
        <f>IF((RIGHT(T585,1)="U"),(F585+G585)-(D585+E585),"-")</f>
        <v>-</v>
      </c>
      <c r="L585" s="484"/>
      <c r="M585" s="484"/>
      <c r="N585" s="374" t="str">
        <f>IF((RIGHT(T585,1)="C"),(F585+G585)-(D585+E585),"-")</f>
        <v>-</v>
      </c>
      <c r="O585" s="484"/>
      <c r="P585" s="484"/>
      <c r="Q585" s="374" t="str">
        <f>IF((RIGHT(T585,1)="D"),(F585+G585)-(D585+E585),"-")</f>
        <v>-</v>
      </c>
      <c r="R585" s="484"/>
      <c r="S585" s="432"/>
      <c r="T585" s="409"/>
      <c r="U585" s="414"/>
      <c r="V585" s="1018"/>
      <c r="W585" s="411"/>
    </row>
    <row r="586" spans="1:32" s="353" customFormat="1" ht="41.25" customHeight="1">
      <c r="A586" s="355"/>
      <c r="B586" s="416"/>
      <c r="C586" s="410" t="s">
        <v>398</v>
      </c>
      <c r="D586" s="417"/>
      <c r="E586" s="418"/>
      <c r="F586" s="419"/>
      <c r="G586" s="420"/>
      <c r="H586" s="421"/>
      <c r="I586" s="422"/>
      <c r="J586" s="423">
        <f>I585+J585/60</f>
        <v>0</v>
      </c>
      <c r="K586" s="424"/>
      <c r="L586" s="426"/>
      <c r="M586" s="423">
        <f>L585+M585/60</f>
        <v>0</v>
      </c>
      <c r="N586" s="425"/>
      <c r="O586" s="426"/>
      <c r="P586" s="423">
        <f>O585+P585/60</f>
        <v>0</v>
      </c>
      <c r="Q586" s="425"/>
      <c r="R586" s="426"/>
      <c r="S586" s="423">
        <f>R585+S585/60</f>
        <v>0</v>
      </c>
      <c r="T586" s="355"/>
      <c r="U586" s="427"/>
      <c r="V586" s="1020"/>
      <c r="W586" s="428"/>
      <c r="X586" s="429">
        <v>1000</v>
      </c>
      <c r="Y586" s="430">
        <v>2.5</v>
      </c>
      <c r="Z586" s="423">
        <f>J586</f>
        <v>0</v>
      </c>
      <c r="AA586" s="423">
        <f>X586*Y586*Z586</f>
        <v>0</v>
      </c>
      <c r="AB586" s="423">
        <f>($AB$4-M586-P586)</f>
        <v>744</v>
      </c>
      <c r="AC586" s="430">
        <f>X586*Y586</f>
        <v>2500</v>
      </c>
      <c r="AD586" s="430">
        <f>AB586*AC586</f>
        <v>1860000</v>
      </c>
      <c r="AE586" s="423">
        <f>AA586/(AD586)</f>
        <v>0</v>
      </c>
      <c r="AF586" s="431">
        <f>1-(1*AE586)</f>
        <v>1</v>
      </c>
    </row>
    <row r="587" spans="1:32" s="525" customFormat="1" ht="38.25" customHeight="1">
      <c r="A587" s="563"/>
      <c r="B587" s="563"/>
      <c r="C587" s="599"/>
      <c r="D587" s="563"/>
      <c r="E587" s="563"/>
      <c r="F587" s="563"/>
      <c r="G587" s="563"/>
      <c r="H587" s="563"/>
      <c r="I587" s="565"/>
      <c r="J587" s="565"/>
      <c r="K587" s="563"/>
      <c r="L587" s="565"/>
      <c r="M587" s="565"/>
      <c r="N587" s="563"/>
      <c r="O587" s="565"/>
      <c r="P587" s="565"/>
      <c r="Q587" s="563"/>
      <c r="R587" s="566"/>
      <c r="S587" s="566"/>
      <c r="T587" s="563"/>
      <c r="U587" s="567"/>
      <c r="V587" s="1029"/>
      <c r="W587" s="564"/>
    </row>
    <row r="588" spans="1:32" s="353" customFormat="1" ht="38.25" customHeight="1">
      <c r="A588" s="409">
        <v>138</v>
      </c>
      <c r="B588" s="409"/>
      <c r="C588" s="460" t="s">
        <v>453</v>
      </c>
      <c r="D588" s="494"/>
      <c r="E588" s="495"/>
      <c r="F588" s="494"/>
      <c r="G588" s="495"/>
      <c r="H588" s="576"/>
      <c r="I588" s="441"/>
      <c r="J588" s="441"/>
      <c r="K588" s="374"/>
      <c r="L588" s="484"/>
      <c r="M588" s="484"/>
      <c r="N588" s="374"/>
      <c r="O588" s="484"/>
      <c r="P588" s="484"/>
      <c r="Q588" s="374"/>
      <c r="R588" s="484"/>
      <c r="S588" s="412"/>
      <c r="T588" s="497"/>
      <c r="U588" s="498" t="s">
        <v>504</v>
      </c>
      <c r="V588" s="1030" t="s">
        <v>505</v>
      </c>
      <c r="W588" s="540"/>
    </row>
    <row r="589" spans="1:32" ht="41.25" customHeight="1">
      <c r="A589" s="378"/>
      <c r="B589" s="379"/>
      <c r="C589" s="380" t="s">
        <v>325</v>
      </c>
      <c r="D589" s="381"/>
      <c r="E589" s="382"/>
      <c r="F589" s="383"/>
      <c r="G589" s="384"/>
      <c r="H589" s="385">
        <f>SUM(H588)</f>
        <v>0</v>
      </c>
      <c r="I589" s="481">
        <f t="shared" ref="I589:S589" si="116">SUM(I588)</f>
        <v>0</v>
      </c>
      <c r="J589" s="481">
        <f t="shared" si="116"/>
        <v>0</v>
      </c>
      <c r="K589" s="385">
        <f t="shared" si="116"/>
        <v>0</v>
      </c>
      <c r="L589" s="481">
        <f t="shared" si="116"/>
        <v>0</v>
      </c>
      <c r="M589" s="481">
        <f t="shared" si="116"/>
        <v>0</v>
      </c>
      <c r="N589" s="385">
        <f t="shared" si="116"/>
        <v>0</v>
      </c>
      <c r="O589" s="481">
        <f t="shared" si="116"/>
        <v>0</v>
      </c>
      <c r="P589" s="481">
        <f t="shared" si="116"/>
        <v>0</v>
      </c>
      <c r="Q589" s="385">
        <f t="shared" si="116"/>
        <v>0</v>
      </c>
      <c r="R589" s="481">
        <f t="shared" si="116"/>
        <v>0</v>
      </c>
      <c r="S589" s="481">
        <f t="shared" si="116"/>
        <v>0</v>
      </c>
      <c r="T589" s="582"/>
      <c r="U589" s="583"/>
      <c r="V589" s="1042"/>
      <c r="W589" s="584"/>
      <c r="X589" s="388"/>
      <c r="Y589" s="389"/>
    </row>
    <row r="590" spans="1:32" s="353" customFormat="1" ht="41.25" customHeight="1">
      <c r="A590" s="355"/>
      <c r="B590" s="416"/>
      <c r="C590" s="410" t="s">
        <v>398</v>
      </c>
      <c r="D590" s="417"/>
      <c r="E590" s="418"/>
      <c r="F590" s="419"/>
      <c r="G590" s="420"/>
      <c r="H590" s="421"/>
      <c r="I590" s="422"/>
      <c r="J590" s="423">
        <f>I589+J589/60</f>
        <v>0</v>
      </c>
      <c r="K590" s="424"/>
      <c r="L590" s="426"/>
      <c r="M590" s="423">
        <f>L589+M589/60</f>
        <v>0</v>
      </c>
      <c r="N590" s="425"/>
      <c r="O590" s="426"/>
      <c r="P590" s="423">
        <f>O589+P589/60</f>
        <v>0</v>
      </c>
      <c r="Q590" s="425"/>
      <c r="R590" s="426"/>
      <c r="S590" s="423">
        <f>R589+S589/60</f>
        <v>0</v>
      </c>
      <c r="T590" s="355"/>
      <c r="U590" s="427"/>
      <c r="V590" s="1020"/>
      <c r="W590" s="428"/>
      <c r="X590" s="429">
        <v>315</v>
      </c>
      <c r="Y590" s="430">
        <v>2.5</v>
      </c>
      <c r="Z590" s="423">
        <f>J590</f>
        <v>0</v>
      </c>
      <c r="AA590" s="423">
        <f>X590*Y590*Z590</f>
        <v>0</v>
      </c>
      <c r="AB590" s="423">
        <f>($AB$4-M590-P590)</f>
        <v>744</v>
      </c>
      <c r="AC590" s="430">
        <f>X590*Y590</f>
        <v>787.5</v>
      </c>
      <c r="AD590" s="430">
        <f>AB590*AC590</f>
        <v>585900</v>
      </c>
      <c r="AE590" s="423">
        <f>AA590/(AD590)</f>
        <v>0</v>
      </c>
      <c r="AF590" s="431">
        <f>1-(1*AE590)</f>
        <v>1</v>
      </c>
    </row>
    <row r="591" spans="1:32" s="525" customFormat="1" ht="42" customHeight="1">
      <c r="A591" s="563"/>
      <c r="B591" s="563"/>
      <c r="C591" s="599"/>
      <c r="D591" s="563"/>
      <c r="E591" s="563"/>
      <c r="F591" s="563"/>
      <c r="G591" s="563"/>
      <c r="H591" s="563"/>
      <c r="I591" s="565"/>
      <c r="J591" s="565"/>
      <c r="K591" s="563"/>
      <c r="L591" s="565"/>
      <c r="M591" s="565"/>
      <c r="N591" s="563"/>
      <c r="O591" s="565"/>
      <c r="P591" s="565"/>
      <c r="Q591" s="563"/>
      <c r="R591" s="566"/>
      <c r="S591" s="566"/>
      <c r="T591" s="563"/>
      <c r="U591" s="567"/>
      <c r="V591" s="1029"/>
      <c r="W591" s="564"/>
    </row>
    <row r="592" spans="1:32" s="607" customFormat="1" ht="30">
      <c r="A592" s="477">
        <v>139</v>
      </c>
      <c r="B592" s="619"/>
      <c r="C592" s="614" t="s">
        <v>454</v>
      </c>
      <c r="D592" s="612"/>
      <c r="E592" s="615"/>
      <c r="F592" s="612"/>
      <c r="G592" s="621"/>
      <c r="H592" s="616"/>
      <c r="I592" s="616"/>
      <c r="J592" s="616"/>
      <c r="K592" s="616"/>
      <c r="L592" s="616"/>
      <c r="M592" s="616"/>
      <c r="N592" s="616"/>
      <c r="O592" s="616"/>
      <c r="P592" s="616"/>
      <c r="Q592" s="616"/>
      <c r="R592" s="441"/>
      <c r="S592" s="441"/>
      <c r="T592" s="617"/>
      <c r="U592" s="618"/>
      <c r="V592" s="1024"/>
      <c r="W592" s="619"/>
      <c r="X592" s="603"/>
      <c r="Y592" s="604"/>
    </row>
    <row r="593" spans="1:32" ht="41.25" customHeight="1">
      <c r="A593" s="378"/>
      <c r="B593" s="379"/>
      <c r="C593" s="380" t="s">
        <v>325</v>
      </c>
      <c r="D593" s="381"/>
      <c r="E593" s="382"/>
      <c r="F593" s="383"/>
      <c r="G593" s="384"/>
      <c r="H593" s="385">
        <f>SUM(H592)</f>
        <v>0</v>
      </c>
      <c r="I593" s="481">
        <f t="shared" ref="I593:S593" si="117">SUM(I592)</f>
        <v>0</v>
      </c>
      <c r="J593" s="481">
        <f t="shared" si="117"/>
        <v>0</v>
      </c>
      <c r="K593" s="385">
        <f t="shared" si="117"/>
        <v>0</v>
      </c>
      <c r="L593" s="481">
        <f t="shared" si="117"/>
        <v>0</v>
      </c>
      <c r="M593" s="481">
        <f t="shared" si="117"/>
        <v>0</v>
      </c>
      <c r="N593" s="385">
        <f t="shared" si="117"/>
        <v>0</v>
      </c>
      <c r="O593" s="481">
        <f t="shared" si="117"/>
        <v>0</v>
      </c>
      <c r="P593" s="481">
        <f t="shared" si="117"/>
        <v>0</v>
      </c>
      <c r="Q593" s="385">
        <f t="shared" si="117"/>
        <v>0</v>
      </c>
      <c r="R593" s="481">
        <f t="shared" si="117"/>
        <v>0</v>
      </c>
      <c r="S593" s="481">
        <f t="shared" si="117"/>
        <v>0</v>
      </c>
      <c r="T593" s="582"/>
      <c r="U593" s="583"/>
      <c r="V593" s="1042"/>
      <c r="W593" s="584"/>
      <c r="X593" s="388"/>
      <c r="Y593" s="389"/>
    </row>
    <row r="594" spans="1:32" s="353" customFormat="1" ht="41.25" customHeight="1">
      <c r="A594" s="355"/>
      <c r="B594" s="416"/>
      <c r="C594" s="410" t="s">
        <v>398</v>
      </c>
      <c r="D594" s="417"/>
      <c r="E594" s="418"/>
      <c r="F594" s="419"/>
      <c r="G594" s="420"/>
      <c r="H594" s="421"/>
      <c r="I594" s="422"/>
      <c r="J594" s="423">
        <f>I593+J593/60</f>
        <v>0</v>
      </c>
      <c r="K594" s="424"/>
      <c r="L594" s="426"/>
      <c r="M594" s="423">
        <f>L593+M593/60</f>
        <v>0</v>
      </c>
      <c r="N594" s="425"/>
      <c r="O594" s="426"/>
      <c r="P594" s="423">
        <f>O593+P593/60</f>
        <v>0</v>
      </c>
      <c r="Q594" s="425"/>
      <c r="R594" s="426"/>
      <c r="S594" s="423">
        <f>R593+S593/60</f>
        <v>0</v>
      </c>
      <c r="T594" s="355"/>
      <c r="U594" s="427"/>
      <c r="V594" s="1020"/>
      <c r="W594" s="428"/>
      <c r="X594" s="429">
        <v>1000</v>
      </c>
      <c r="Y594" s="430">
        <v>2.5</v>
      </c>
      <c r="Z594" s="423">
        <f>J594</f>
        <v>0</v>
      </c>
      <c r="AA594" s="423">
        <f>X594*Y594*Z594</f>
        <v>0</v>
      </c>
      <c r="AB594" s="423">
        <f>($AB$4-M594-P594)</f>
        <v>744</v>
      </c>
      <c r="AC594" s="430">
        <f>X594*Y594</f>
        <v>2500</v>
      </c>
      <c r="AD594" s="430">
        <f>AB594*AC594</f>
        <v>1860000</v>
      </c>
      <c r="AE594" s="423">
        <f>AA594/(AD594)</f>
        <v>0</v>
      </c>
      <c r="AF594" s="431">
        <f>1-(1*AE594)</f>
        <v>1</v>
      </c>
    </row>
    <row r="595" spans="1:32" s="525" customFormat="1" ht="41.25" customHeight="1">
      <c r="A595" s="507"/>
      <c r="B595" s="508"/>
      <c r="C595" s="509"/>
      <c r="D595" s="510"/>
      <c r="E595" s="511"/>
      <c r="F595" s="512"/>
      <c r="G595" s="513"/>
      <c r="H595" s="514"/>
      <c r="I595" s="515"/>
      <c r="J595" s="516"/>
      <c r="K595" s="517"/>
      <c r="L595" s="518"/>
      <c r="M595" s="516"/>
      <c r="N595" s="519"/>
      <c r="O595" s="518"/>
      <c r="P595" s="516"/>
      <c r="Q595" s="519"/>
      <c r="R595" s="518"/>
      <c r="S595" s="516"/>
      <c r="T595" s="507"/>
      <c r="U595" s="520"/>
      <c r="V595" s="1023"/>
      <c r="W595" s="521"/>
      <c r="X595" s="522"/>
      <c r="Y595" s="522"/>
      <c r="Z595" s="523"/>
      <c r="AA595" s="523"/>
      <c r="AB595" s="523"/>
      <c r="AC595" s="522"/>
      <c r="AD595" s="522"/>
      <c r="AE595" s="523"/>
      <c r="AF595" s="524"/>
    </row>
    <row r="596" spans="1:32" s="353" customFormat="1" ht="133.5" customHeight="1">
      <c r="A596" s="355">
        <v>140</v>
      </c>
      <c r="B596" s="552">
        <v>910032</v>
      </c>
      <c r="C596" s="830" t="s">
        <v>455</v>
      </c>
      <c r="D596" s="831">
        <v>41554</v>
      </c>
      <c r="E596" s="832" t="s">
        <v>1081</v>
      </c>
      <c r="F596" s="838">
        <v>41556</v>
      </c>
      <c r="G596" s="832" t="s">
        <v>502</v>
      </c>
      <c r="H596" s="833" t="str">
        <f>IF((RIGHT(T596,1)="T"),(F596+G596)-(D596+E596),"-")</f>
        <v>-</v>
      </c>
      <c r="I596" s="833"/>
      <c r="J596" s="833"/>
      <c r="K596" s="833" t="str">
        <f>IF((RIGHT(T596,1)="U"),(F596+G596)-(D596+E596),"-")</f>
        <v>-</v>
      </c>
      <c r="L596" s="833"/>
      <c r="M596" s="833"/>
      <c r="N596" s="833" t="str">
        <f>IF((RIGHT(T596,1)="C"),(F596+G596)-(D596+E596),"-")</f>
        <v>-</v>
      </c>
      <c r="O596" s="833"/>
      <c r="P596" s="833"/>
      <c r="Q596" s="833">
        <f>IF((RIGHT(T596,1)="D"),(F596+G596)-(D596+E596),"-")</f>
        <v>2.1138888888890506</v>
      </c>
      <c r="R596" s="441">
        <v>50</v>
      </c>
      <c r="S596" s="441">
        <f>MINUTE(Q596)</f>
        <v>44</v>
      </c>
      <c r="T596" s="834" t="s">
        <v>501</v>
      </c>
      <c r="U596" s="835" t="s">
        <v>1074</v>
      </c>
      <c r="V596" s="1022" t="s">
        <v>1082</v>
      </c>
      <c r="W596" s="552" t="s">
        <v>1083</v>
      </c>
      <c r="X596" s="434"/>
      <c r="Y596" s="434"/>
      <c r="Z596" s="435"/>
      <c r="AA596" s="435"/>
      <c r="AB596" s="435"/>
      <c r="AC596" s="434"/>
      <c r="AD596" s="434"/>
      <c r="AE596" s="435"/>
      <c r="AF596" s="436"/>
    </row>
    <row r="597" spans="1:32" ht="30">
      <c r="A597" s="378"/>
      <c r="B597" s="379"/>
      <c r="C597" s="380" t="s">
        <v>325</v>
      </c>
      <c r="D597" s="381"/>
      <c r="E597" s="382"/>
      <c r="F597" s="383"/>
      <c r="G597" s="384"/>
      <c r="H597" s="385">
        <f t="shared" ref="H597:S597" si="118">SUM(H596:H596)</f>
        <v>0</v>
      </c>
      <c r="I597" s="481">
        <f t="shared" si="118"/>
        <v>0</v>
      </c>
      <c r="J597" s="481">
        <f t="shared" si="118"/>
        <v>0</v>
      </c>
      <c r="K597" s="385">
        <f t="shared" si="118"/>
        <v>0</v>
      </c>
      <c r="L597" s="481">
        <f t="shared" si="118"/>
        <v>0</v>
      </c>
      <c r="M597" s="481">
        <f t="shared" si="118"/>
        <v>0</v>
      </c>
      <c r="N597" s="385">
        <f t="shared" si="118"/>
        <v>0</v>
      </c>
      <c r="O597" s="481">
        <f t="shared" si="118"/>
        <v>0</v>
      </c>
      <c r="P597" s="481">
        <f t="shared" si="118"/>
        <v>0</v>
      </c>
      <c r="Q597" s="385">
        <f t="shared" si="118"/>
        <v>2.1138888888890506</v>
      </c>
      <c r="R597" s="481">
        <f t="shared" si="118"/>
        <v>50</v>
      </c>
      <c r="S597" s="481">
        <f t="shared" si="118"/>
        <v>44</v>
      </c>
      <c r="T597" s="378"/>
      <c r="U597" s="386"/>
      <c r="V597" s="1019"/>
      <c r="W597" s="387"/>
      <c r="X597" s="388"/>
      <c r="Y597" s="389"/>
    </row>
    <row r="598" spans="1:32" s="353" customFormat="1" ht="41.25" customHeight="1">
      <c r="A598" s="355"/>
      <c r="B598" s="416"/>
      <c r="C598" s="410" t="s">
        <v>398</v>
      </c>
      <c r="D598" s="417"/>
      <c r="E598" s="418"/>
      <c r="F598" s="419"/>
      <c r="G598" s="420"/>
      <c r="H598" s="421"/>
      <c r="I598" s="422"/>
      <c r="J598" s="423">
        <f>I596+J596/60</f>
        <v>0</v>
      </c>
      <c r="K598" s="424"/>
      <c r="L598" s="426"/>
      <c r="M598" s="423">
        <f>L596+M596/60</f>
        <v>0</v>
      </c>
      <c r="N598" s="425"/>
      <c r="O598" s="426"/>
      <c r="P598" s="423">
        <f>O596+P596/60</f>
        <v>0</v>
      </c>
      <c r="Q598" s="425"/>
      <c r="R598" s="426"/>
      <c r="S598" s="423">
        <f>R596+S596/60</f>
        <v>50.733333333333334</v>
      </c>
      <c r="T598" s="355"/>
      <c r="U598" s="427"/>
      <c r="V598" s="1020"/>
      <c r="W598" s="428"/>
      <c r="X598" s="429">
        <v>1500</v>
      </c>
      <c r="Y598" s="430">
        <v>2.5</v>
      </c>
      <c r="Z598" s="423">
        <f>J598</f>
        <v>0</v>
      </c>
      <c r="AA598" s="423">
        <f>X598*Y598*Z598</f>
        <v>0</v>
      </c>
      <c r="AB598" s="423">
        <f>($AB$4-M598-P598)</f>
        <v>744</v>
      </c>
      <c r="AC598" s="430">
        <f>X598*Y598</f>
        <v>3750</v>
      </c>
      <c r="AD598" s="430">
        <f>AB598*AC598</f>
        <v>2790000</v>
      </c>
      <c r="AE598" s="423">
        <f>AA598/(AD598)</f>
        <v>0</v>
      </c>
      <c r="AF598" s="431">
        <f>1-(1*AE598)</f>
        <v>1</v>
      </c>
    </row>
    <row r="599" spans="1:32" s="525" customFormat="1" ht="41.25" customHeight="1">
      <c r="A599" s="507"/>
      <c r="B599" s="508"/>
      <c r="C599" s="509"/>
      <c r="D599" s="510"/>
      <c r="E599" s="511"/>
      <c r="F599" s="512"/>
      <c r="G599" s="513"/>
      <c r="H599" s="514"/>
      <c r="I599" s="515"/>
      <c r="J599" s="516"/>
      <c r="K599" s="517"/>
      <c r="L599" s="518"/>
      <c r="M599" s="516"/>
      <c r="N599" s="519"/>
      <c r="O599" s="518"/>
      <c r="P599" s="516"/>
      <c r="Q599" s="519"/>
      <c r="R599" s="518"/>
      <c r="S599" s="516"/>
      <c r="T599" s="507"/>
      <c r="U599" s="520"/>
      <c r="V599" s="1023"/>
      <c r="W599" s="521"/>
      <c r="X599" s="522"/>
      <c r="Y599" s="522"/>
      <c r="Z599" s="523"/>
      <c r="AA599" s="523"/>
      <c r="AB599" s="523"/>
      <c r="AC599" s="522"/>
      <c r="AD599" s="522"/>
      <c r="AE599" s="523"/>
      <c r="AF599" s="524"/>
    </row>
    <row r="600" spans="1:32" s="353" customFormat="1" ht="90">
      <c r="A600" s="355">
        <v>141</v>
      </c>
      <c r="B600" s="552">
        <v>910044</v>
      </c>
      <c r="C600" s="830" t="s">
        <v>456</v>
      </c>
      <c r="D600" s="831">
        <v>41557</v>
      </c>
      <c r="E600" s="832" t="s">
        <v>1084</v>
      </c>
      <c r="F600" s="831">
        <v>41558</v>
      </c>
      <c r="G600" s="837" t="s">
        <v>1085</v>
      </c>
      <c r="H600" s="833" t="str">
        <f>IF((RIGHT(T600,1)="T"),(F600+G600)-(D600+E600),"-")</f>
        <v>-</v>
      </c>
      <c r="I600" s="833"/>
      <c r="J600" s="833"/>
      <c r="K600" s="833" t="str">
        <f>IF((RIGHT(T600,1)="U"),(F600+G600)-(D600+E600),"-")</f>
        <v>-</v>
      </c>
      <c r="L600" s="833"/>
      <c r="M600" s="833"/>
      <c r="N600" s="833" t="str">
        <f>IF((RIGHT(T600,1)="C"),(F600+G600)-(D600+E600),"-")</f>
        <v>-</v>
      </c>
      <c r="O600" s="833"/>
      <c r="P600" s="833"/>
      <c r="Q600" s="833">
        <f>IF((RIGHT(T600,1)="D"),(F600+G600)-(D600+E600),"-")</f>
        <v>1.4965277777737356</v>
      </c>
      <c r="R600" s="441">
        <v>35</v>
      </c>
      <c r="S600" s="441">
        <f>MINUTE(Q600)</f>
        <v>55</v>
      </c>
      <c r="T600" s="834" t="s">
        <v>501</v>
      </c>
      <c r="U600" s="835" t="s">
        <v>1074</v>
      </c>
      <c r="V600" s="1022" t="s">
        <v>1086</v>
      </c>
      <c r="W600" s="552" t="s">
        <v>1087</v>
      </c>
      <c r="X600" s="434"/>
      <c r="Y600" s="434"/>
      <c r="Z600" s="435"/>
      <c r="AA600" s="435"/>
      <c r="AB600" s="435"/>
      <c r="AC600" s="434"/>
      <c r="AD600" s="434"/>
      <c r="AE600" s="435"/>
      <c r="AF600" s="436"/>
    </row>
    <row r="601" spans="1:32" ht="30">
      <c r="A601" s="378"/>
      <c r="B601" s="379"/>
      <c r="C601" s="380" t="s">
        <v>325</v>
      </c>
      <c r="D601" s="381"/>
      <c r="E601" s="382"/>
      <c r="F601" s="383"/>
      <c r="G601" s="384"/>
      <c r="H601" s="385">
        <f t="shared" ref="H601:S601" si="119">SUM(H600:H600)</f>
        <v>0</v>
      </c>
      <c r="I601" s="481">
        <f t="shared" si="119"/>
        <v>0</v>
      </c>
      <c r="J601" s="481">
        <f t="shared" si="119"/>
        <v>0</v>
      </c>
      <c r="K601" s="385">
        <f t="shared" si="119"/>
        <v>0</v>
      </c>
      <c r="L601" s="481">
        <f t="shared" si="119"/>
        <v>0</v>
      </c>
      <c r="M601" s="481">
        <f t="shared" si="119"/>
        <v>0</v>
      </c>
      <c r="N601" s="385">
        <f t="shared" si="119"/>
        <v>0</v>
      </c>
      <c r="O601" s="481">
        <f t="shared" si="119"/>
        <v>0</v>
      </c>
      <c r="P601" s="481">
        <f t="shared" si="119"/>
        <v>0</v>
      </c>
      <c r="Q601" s="385">
        <f t="shared" si="119"/>
        <v>1.4965277777737356</v>
      </c>
      <c r="R601" s="481">
        <f t="shared" si="119"/>
        <v>35</v>
      </c>
      <c r="S601" s="481">
        <f t="shared" si="119"/>
        <v>55</v>
      </c>
      <c r="T601" s="378"/>
      <c r="U601" s="386"/>
      <c r="V601" s="1019"/>
      <c r="W601" s="387"/>
      <c r="X601" s="388"/>
      <c r="Y601" s="389"/>
    </row>
    <row r="602" spans="1:32" s="353" customFormat="1" ht="41.25" customHeight="1">
      <c r="A602" s="355"/>
      <c r="B602" s="416"/>
      <c r="C602" s="410" t="s">
        <v>398</v>
      </c>
      <c r="D602" s="417"/>
      <c r="E602" s="418"/>
      <c r="F602" s="419"/>
      <c r="G602" s="420"/>
      <c r="H602" s="421"/>
      <c r="I602" s="422"/>
      <c r="J602" s="423">
        <f>I600+J600/60</f>
        <v>0</v>
      </c>
      <c r="K602" s="424"/>
      <c r="L602" s="426"/>
      <c r="M602" s="423">
        <f>L600+M600/60</f>
        <v>0</v>
      </c>
      <c r="N602" s="425"/>
      <c r="O602" s="426"/>
      <c r="P602" s="423">
        <f>O600+P600/60</f>
        <v>0</v>
      </c>
      <c r="Q602" s="425"/>
      <c r="R602" s="426"/>
      <c r="S602" s="423">
        <f>R600+S600/60</f>
        <v>35.916666666666664</v>
      </c>
      <c r="T602" s="355"/>
      <c r="U602" s="427"/>
      <c r="V602" s="1020"/>
      <c r="W602" s="428"/>
      <c r="X602" s="429">
        <v>1500</v>
      </c>
      <c r="Y602" s="430">
        <v>2.5</v>
      </c>
      <c r="Z602" s="423">
        <f>J602</f>
        <v>0</v>
      </c>
      <c r="AA602" s="423">
        <f>X602*Y602*Z602</f>
        <v>0</v>
      </c>
      <c r="AB602" s="423">
        <f>($AB$4-M602-P602)</f>
        <v>744</v>
      </c>
      <c r="AC602" s="430">
        <f>X602*Y602</f>
        <v>3750</v>
      </c>
      <c r="AD602" s="430">
        <f>AB602*AC602</f>
        <v>2790000</v>
      </c>
      <c r="AE602" s="423">
        <f>AA602/(AD602)</f>
        <v>0</v>
      </c>
      <c r="AF602" s="431">
        <f>1-(1*AE602)</f>
        <v>1</v>
      </c>
    </row>
    <row r="603" spans="1:32" s="525" customFormat="1" ht="41.25" customHeight="1">
      <c r="A603" s="507"/>
      <c r="B603" s="508"/>
      <c r="C603" s="509"/>
      <c r="D603" s="510"/>
      <c r="E603" s="511"/>
      <c r="F603" s="512"/>
      <c r="G603" s="513"/>
      <c r="H603" s="514"/>
      <c r="I603" s="515"/>
      <c r="J603" s="516"/>
      <c r="K603" s="517"/>
      <c r="L603" s="518"/>
      <c r="M603" s="516"/>
      <c r="N603" s="519"/>
      <c r="O603" s="518"/>
      <c r="P603" s="516"/>
      <c r="Q603" s="519"/>
      <c r="R603" s="518"/>
      <c r="S603" s="516"/>
      <c r="T603" s="507"/>
      <c r="U603" s="520"/>
      <c r="V603" s="1023"/>
      <c r="W603" s="521"/>
      <c r="X603" s="522"/>
      <c r="Y603" s="522"/>
      <c r="Z603" s="523"/>
      <c r="AA603" s="523"/>
      <c r="AB603" s="523"/>
      <c r="AC603" s="522"/>
      <c r="AD603" s="522"/>
      <c r="AE603" s="523"/>
      <c r="AF603" s="524"/>
    </row>
    <row r="604" spans="1:32" s="610" customFormat="1" ht="30">
      <c r="A604" s="477">
        <v>142</v>
      </c>
      <c r="B604" s="619"/>
      <c r="C604" s="614" t="s">
        <v>506</v>
      </c>
      <c r="D604" s="612"/>
      <c r="E604" s="615"/>
      <c r="F604" s="612"/>
      <c r="G604" s="615"/>
      <c r="H604" s="616"/>
      <c r="I604" s="441"/>
      <c r="J604" s="441"/>
      <c r="K604" s="616"/>
      <c r="L604" s="616"/>
      <c r="M604" s="616"/>
      <c r="N604" s="616"/>
      <c r="O604" s="616"/>
      <c r="P604" s="616"/>
      <c r="Q604" s="616"/>
      <c r="R604" s="616"/>
      <c r="S604" s="616"/>
      <c r="T604" s="617"/>
      <c r="U604" s="618"/>
      <c r="V604" s="1024"/>
      <c r="W604" s="619"/>
      <c r="X604" s="609"/>
      <c r="Y604" s="609"/>
    </row>
    <row r="605" spans="1:32" ht="41.25" customHeight="1">
      <c r="A605" s="378"/>
      <c r="B605" s="379"/>
      <c r="C605" s="380" t="s">
        <v>325</v>
      </c>
      <c r="D605" s="381"/>
      <c r="E605" s="382"/>
      <c r="F605" s="383"/>
      <c r="G605" s="384"/>
      <c r="H605" s="385">
        <f>SUM(H604)</f>
        <v>0</v>
      </c>
      <c r="I605" s="481">
        <f t="shared" ref="I605:S605" si="120">SUM(I604)</f>
        <v>0</v>
      </c>
      <c r="J605" s="481">
        <f t="shared" si="120"/>
        <v>0</v>
      </c>
      <c r="K605" s="385">
        <f t="shared" si="120"/>
        <v>0</v>
      </c>
      <c r="L605" s="481">
        <f t="shared" si="120"/>
        <v>0</v>
      </c>
      <c r="M605" s="481">
        <f t="shared" si="120"/>
        <v>0</v>
      </c>
      <c r="N605" s="385">
        <f t="shared" si="120"/>
        <v>0</v>
      </c>
      <c r="O605" s="481">
        <f t="shared" si="120"/>
        <v>0</v>
      </c>
      <c r="P605" s="481">
        <f t="shared" si="120"/>
        <v>0</v>
      </c>
      <c r="Q605" s="385">
        <f t="shared" si="120"/>
        <v>0</v>
      </c>
      <c r="R605" s="481">
        <f t="shared" si="120"/>
        <v>0</v>
      </c>
      <c r="S605" s="481">
        <f t="shared" si="120"/>
        <v>0</v>
      </c>
      <c r="T605" s="582"/>
      <c r="U605" s="583"/>
      <c r="V605" s="1042"/>
      <c r="W605" s="584"/>
      <c r="X605" s="388"/>
      <c r="Y605" s="389"/>
    </row>
    <row r="606" spans="1:32" s="353" customFormat="1" ht="41.25" customHeight="1">
      <c r="A606" s="355"/>
      <c r="B606" s="416"/>
      <c r="C606" s="410" t="s">
        <v>398</v>
      </c>
      <c r="D606" s="417"/>
      <c r="E606" s="418"/>
      <c r="F606" s="419"/>
      <c r="G606" s="420"/>
      <c r="H606" s="421"/>
      <c r="I606" s="422"/>
      <c r="J606" s="423">
        <f>I604+J604/60</f>
        <v>0</v>
      </c>
      <c r="K606" s="424"/>
      <c r="L606" s="426"/>
      <c r="M606" s="423">
        <f>L604+M604/60</f>
        <v>0</v>
      </c>
      <c r="N606" s="425"/>
      <c r="O606" s="426"/>
      <c r="P606" s="423">
        <f>O604+P604/60</f>
        <v>0</v>
      </c>
      <c r="Q606" s="425"/>
      <c r="R606" s="426"/>
      <c r="S606" s="423">
        <f>R604+S604/60</f>
        <v>0</v>
      </c>
      <c r="T606" s="355"/>
      <c r="U606" s="427"/>
      <c r="V606" s="1020"/>
      <c r="W606" s="428"/>
      <c r="X606" s="429">
        <v>1500</v>
      </c>
      <c r="Y606" s="430">
        <v>2.5</v>
      </c>
      <c r="Z606" s="423">
        <f>J606</f>
        <v>0</v>
      </c>
      <c r="AA606" s="423">
        <f>X606*Y606*Z606</f>
        <v>0</v>
      </c>
      <c r="AB606" s="423">
        <f>($AB$4-M606-P606)</f>
        <v>744</v>
      </c>
      <c r="AC606" s="430">
        <f>X606*Y606</f>
        <v>3750</v>
      </c>
      <c r="AD606" s="430">
        <f>AB606*AC606</f>
        <v>2790000</v>
      </c>
      <c r="AE606" s="423">
        <f>AA606/(AD606)</f>
        <v>0</v>
      </c>
      <c r="AF606" s="431">
        <f>1-(1*AE606)</f>
        <v>1</v>
      </c>
    </row>
    <row r="607" spans="1:32" s="525" customFormat="1" ht="41.25" customHeight="1">
      <c r="A607" s="507"/>
      <c r="B607" s="508"/>
      <c r="C607" s="509"/>
      <c r="D607" s="510"/>
      <c r="E607" s="511"/>
      <c r="F607" s="512"/>
      <c r="G607" s="513"/>
      <c r="H607" s="514"/>
      <c r="I607" s="515"/>
      <c r="J607" s="516"/>
      <c r="K607" s="517"/>
      <c r="L607" s="518"/>
      <c r="M607" s="516"/>
      <c r="N607" s="519"/>
      <c r="O607" s="518"/>
      <c r="P607" s="516"/>
      <c r="Q607" s="519"/>
      <c r="R607" s="518"/>
      <c r="S607" s="516"/>
      <c r="T607" s="507"/>
      <c r="U607" s="520"/>
      <c r="V607" s="1023"/>
      <c r="W607" s="521"/>
      <c r="X607" s="522"/>
      <c r="Y607" s="522"/>
      <c r="Z607" s="523"/>
      <c r="AA607" s="523"/>
      <c r="AB607" s="523"/>
      <c r="AC607" s="522"/>
      <c r="AD607" s="522"/>
      <c r="AE607" s="523"/>
      <c r="AF607" s="524"/>
    </row>
    <row r="608" spans="1:32" s="610" customFormat="1" ht="30">
      <c r="A608" s="477">
        <v>143</v>
      </c>
      <c r="B608" s="619"/>
      <c r="C608" s="614" t="s">
        <v>1108</v>
      </c>
      <c r="D608" s="612"/>
      <c r="E608" s="615"/>
      <c r="F608" s="612"/>
      <c r="G608" s="615"/>
      <c r="H608" s="616"/>
      <c r="I608" s="441"/>
      <c r="J608" s="441"/>
      <c r="K608" s="616"/>
      <c r="L608" s="616"/>
      <c r="M608" s="616"/>
      <c r="N608" s="616"/>
      <c r="O608" s="616"/>
      <c r="P608" s="616"/>
      <c r="Q608" s="616"/>
      <c r="R608" s="616"/>
      <c r="S608" s="616"/>
      <c r="T608" s="617"/>
      <c r="U608" s="618"/>
      <c r="V608" s="1024"/>
      <c r="W608" s="619"/>
      <c r="X608" s="609"/>
      <c r="Y608" s="609"/>
    </row>
    <row r="609" spans="1:32" ht="41.25" customHeight="1">
      <c r="A609" s="378"/>
      <c r="B609" s="379"/>
      <c r="C609" s="380" t="s">
        <v>325</v>
      </c>
      <c r="D609" s="381"/>
      <c r="E609" s="382"/>
      <c r="F609" s="383"/>
      <c r="G609" s="384"/>
      <c r="H609" s="385">
        <f>SUM(H608)</f>
        <v>0</v>
      </c>
      <c r="I609" s="481">
        <f t="shared" ref="I609:S609" si="121">SUM(I608)</f>
        <v>0</v>
      </c>
      <c r="J609" s="481">
        <f t="shared" si="121"/>
        <v>0</v>
      </c>
      <c r="K609" s="385">
        <f t="shared" si="121"/>
        <v>0</v>
      </c>
      <c r="L609" s="481">
        <f t="shared" si="121"/>
        <v>0</v>
      </c>
      <c r="M609" s="481">
        <f t="shared" si="121"/>
        <v>0</v>
      </c>
      <c r="N609" s="385">
        <f t="shared" si="121"/>
        <v>0</v>
      </c>
      <c r="O609" s="481">
        <f t="shared" si="121"/>
        <v>0</v>
      </c>
      <c r="P609" s="481">
        <f t="shared" si="121"/>
        <v>0</v>
      </c>
      <c r="Q609" s="385">
        <f t="shared" si="121"/>
        <v>0</v>
      </c>
      <c r="R609" s="481">
        <f t="shared" si="121"/>
        <v>0</v>
      </c>
      <c r="S609" s="481">
        <f t="shared" si="121"/>
        <v>0</v>
      </c>
      <c r="T609" s="582"/>
      <c r="U609" s="583"/>
      <c r="V609" s="1042"/>
      <c r="W609" s="584"/>
      <c r="X609" s="388"/>
      <c r="Y609" s="389"/>
    </row>
    <row r="610" spans="1:32" s="353" customFormat="1" ht="41.25" customHeight="1">
      <c r="A610" s="355"/>
      <c r="B610" s="416"/>
      <c r="C610" s="410" t="s">
        <v>398</v>
      </c>
      <c r="D610" s="417"/>
      <c r="E610" s="418"/>
      <c r="F610" s="419"/>
      <c r="G610" s="420"/>
      <c r="H610" s="421"/>
      <c r="I610" s="422"/>
      <c r="J610" s="423">
        <f>I608+J608/60</f>
        <v>0</v>
      </c>
      <c r="K610" s="424"/>
      <c r="L610" s="426"/>
      <c r="M610" s="423">
        <f>L608+M608/60</f>
        <v>0</v>
      </c>
      <c r="N610" s="425"/>
      <c r="O610" s="426"/>
      <c r="P610" s="423">
        <f>O608+P608/60</f>
        <v>0</v>
      </c>
      <c r="Q610" s="425"/>
      <c r="R610" s="426"/>
      <c r="S610" s="423">
        <f>R608+S608/60</f>
        <v>0</v>
      </c>
      <c r="T610" s="355"/>
      <c r="U610" s="427"/>
      <c r="V610" s="1020"/>
      <c r="W610" s="428"/>
      <c r="X610" s="429">
        <v>1500</v>
      </c>
      <c r="Y610" s="430">
        <v>2.5</v>
      </c>
      <c r="Z610" s="423">
        <f>J610</f>
        <v>0</v>
      </c>
      <c r="AA610" s="423">
        <f>X610*Y610*Z610</f>
        <v>0</v>
      </c>
      <c r="AB610" s="423">
        <f>($AB$4-M610-P610)</f>
        <v>744</v>
      </c>
      <c r="AC610" s="430">
        <f>X610*Y610</f>
        <v>3750</v>
      </c>
      <c r="AD610" s="430">
        <f>AB610*AC610</f>
        <v>2790000</v>
      </c>
      <c r="AE610" s="423">
        <f>AA610/(AD610)</f>
        <v>0</v>
      </c>
      <c r="AF610" s="431">
        <f>1-(1*AE610)</f>
        <v>1</v>
      </c>
    </row>
    <row r="611" spans="1:32" s="353" customFormat="1" ht="41.25" customHeight="1">
      <c r="A611" s="355"/>
      <c r="B611" s="416"/>
      <c r="C611" s="410"/>
      <c r="D611" s="417"/>
      <c r="E611" s="418"/>
      <c r="F611" s="419"/>
      <c r="G611" s="420"/>
      <c r="H611" s="421"/>
      <c r="I611" s="422"/>
      <c r="J611" s="423"/>
      <c r="K611" s="424"/>
      <c r="L611" s="426"/>
      <c r="M611" s="423"/>
      <c r="N611" s="425"/>
      <c r="O611" s="426"/>
      <c r="P611" s="423"/>
      <c r="Q611" s="425"/>
      <c r="R611" s="426"/>
      <c r="S611" s="423"/>
      <c r="T611" s="355"/>
      <c r="U611" s="427"/>
      <c r="V611" s="1020"/>
      <c r="W611" s="428"/>
      <c r="X611" s="434"/>
      <c r="Y611" s="434"/>
      <c r="Z611" s="435"/>
      <c r="AA611" s="435"/>
      <c r="AB611" s="435"/>
      <c r="AC611" s="434"/>
      <c r="AD611" s="434"/>
      <c r="AE611" s="435"/>
      <c r="AF611" s="436"/>
    </row>
    <row r="612" spans="1:32" s="453" customFormat="1" ht="30">
      <c r="A612" s="448"/>
      <c r="B612" s="448"/>
      <c r="C612" s="449"/>
      <c r="D612" s="448"/>
      <c r="E612" s="448"/>
      <c r="F612" s="448"/>
      <c r="G612" s="448"/>
      <c r="H612" s="448"/>
      <c r="I612" s="450"/>
      <c r="J612" s="450"/>
      <c r="K612" s="448"/>
      <c r="L612" s="451"/>
      <c r="M612" s="451"/>
      <c r="N612" s="448"/>
      <c r="O612" s="450"/>
      <c r="P612" s="450"/>
      <c r="Q612" s="448"/>
      <c r="R612" s="450"/>
      <c r="S612" s="450"/>
      <c r="T612" s="448"/>
      <c r="U612" s="452" t="s">
        <v>457</v>
      </c>
      <c r="V612" s="1037"/>
      <c r="W612" s="452"/>
      <c r="AA612" s="454">
        <f>SUM(AA488:AA611)</f>
        <v>10710</v>
      </c>
      <c r="AD612" s="454">
        <f>SUM(AD488:AD611)</f>
        <v>35005200</v>
      </c>
    </row>
    <row r="613" spans="1:32" s="453" customFormat="1" ht="30">
      <c r="A613" s="448"/>
      <c r="B613" s="448"/>
      <c r="C613" s="449"/>
      <c r="D613" s="448"/>
      <c r="E613" s="448"/>
      <c r="F613" s="448"/>
      <c r="G613" s="448"/>
      <c r="H613" s="448"/>
      <c r="I613" s="450"/>
      <c r="J613" s="450"/>
      <c r="K613" s="448"/>
      <c r="L613" s="451"/>
      <c r="M613" s="451"/>
      <c r="N613" s="448"/>
      <c r="O613" s="450"/>
      <c r="P613" s="450"/>
      <c r="Q613" s="448"/>
      <c r="R613" s="450"/>
      <c r="S613" s="450"/>
      <c r="T613" s="448"/>
      <c r="U613" s="452"/>
      <c r="V613" s="1037"/>
      <c r="W613" s="452"/>
      <c r="AD613" s="455">
        <f>AA612/AD612</f>
        <v>3.0595454389633541E-4</v>
      </c>
    </row>
    <row r="614" spans="1:32" s="453" customFormat="1" ht="37.5">
      <c r="A614" s="448"/>
      <c r="B614" s="448"/>
      <c r="C614" s="449"/>
      <c r="D614" s="448"/>
      <c r="E614" s="448"/>
      <c r="F614" s="448"/>
      <c r="G614" s="448"/>
      <c r="H614" s="448"/>
      <c r="I614" s="450"/>
      <c r="J614" s="450"/>
      <c r="K614" s="448"/>
      <c r="L614" s="451"/>
      <c r="M614" s="451"/>
      <c r="N614" s="448"/>
      <c r="O614" s="450"/>
      <c r="P614" s="450"/>
      <c r="Q614" s="448"/>
      <c r="R614" s="450"/>
      <c r="S614" s="450"/>
      <c r="T614" s="448"/>
      <c r="U614" s="452"/>
      <c r="V614" s="1037"/>
      <c r="W614" s="452"/>
      <c r="AD614" s="456">
        <f>1-AD613</f>
        <v>0.99969404545610363</v>
      </c>
    </row>
    <row r="615" spans="1:32" s="353" customFormat="1" ht="41.25" customHeight="1">
      <c r="A615" s="355"/>
      <c r="B615" s="416"/>
      <c r="C615" s="410"/>
      <c r="D615" s="417"/>
      <c r="E615" s="418"/>
      <c r="F615" s="419"/>
      <c r="G615" s="420"/>
      <c r="H615" s="421"/>
      <c r="I615" s="422"/>
      <c r="J615" s="423"/>
      <c r="K615" s="424"/>
      <c r="L615" s="426"/>
      <c r="M615" s="423"/>
      <c r="N615" s="425"/>
      <c r="O615" s="426"/>
      <c r="P615" s="423"/>
      <c r="Q615" s="425"/>
      <c r="R615" s="426"/>
      <c r="S615" s="423"/>
      <c r="T615" s="355"/>
      <c r="U615" s="427"/>
      <c r="V615" s="1020"/>
      <c r="W615" s="428"/>
      <c r="X615" s="434"/>
      <c r="Y615" s="434"/>
      <c r="Z615" s="435"/>
      <c r="AA615" s="435"/>
      <c r="AB615" s="435"/>
      <c r="AC615" s="434"/>
      <c r="AD615" s="434"/>
      <c r="AE615" s="435"/>
      <c r="AF615" s="436"/>
    </row>
    <row r="616" spans="1:32" s="353" customFormat="1" ht="41.25" customHeight="1">
      <c r="A616" s="355"/>
      <c r="B616" s="416"/>
      <c r="C616" s="410"/>
      <c r="D616" s="417"/>
      <c r="E616" s="418"/>
      <c r="F616" s="419"/>
      <c r="G616" s="420"/>
      <c r="H616" s="421"/>
      <c r="I616" s="422"/>
      <c r="J616" s="433"/>
      <c r="K616" s="424"/>
      <c r="L616" s="426"/>
      <c r="M616" s="433"/>
      <c r="N616" s="425"/>
      <c r="O616" s="426"/>
      <c r="P616" s="433"/>
      <c r="Q616" s="425"/>
      <c r="R616" s="426"/>
      <c r="S616" s="433"/>
      <c r="T616" s="355"/>
      <c r="U616" s="427"/>
      <c r="V616" s="1020"/>
      <c r="W616" s="428"/>
      <c r="X616" s="434"/>
      <c r="Y616" s="434"/>
      <c r="Z616" s="435"/>
      <c r="AA616" s="435"/>
      <c r="AB616" s="435"/>
      <c r="AC616" s="434"/>
      <c r="AD616" s="434"/>
      <c r="AE616" s="435"/>
      <c r="AF616" s="436"/>
    </row>
    <row r="617" spans="1:32" s="353" customFormat="1" ht="30">
      <c r="A617" s="409"/>
      <c r="B617" s="409"/>
      <c r="C617" s="463"/>
      <c r="D617" s="409"/>
      <c r="E617" s="409"/>
      <c r="F617" s="409"/>
      <c r="G617" s="409"/>
      <c r="H617" s="409"/>
      <c r="I617" s="412"/>
      <c r="J617" s="412"/>
      <c r="K617" s="409"/>
      <c r="L617" s="412"/>
      <c r="M617" s="412"/>
      <c r="N617" s="409"/>
      <c r="O617" s="412"/>
      <c r="P617" s="412"/>
      <c r="Q617" s="409"/>
      <c r="R617" s="432"/>
      <c r="S617" s="432"/>
      <c r="T617" s="409"/>
      <c r="U617" s="414"/>
      <c r="V617" s="1018"/>
      <c r="W617" s="411"/>
    </row>
    <row r="618" spans="1:32" ht="48.75">
      <c r="A618" s="1053"/>
      <c r="B618" s="1053"/>
      <c r="C618" s="1053" t="s">
        <v>379</v>
      </c>
      <c r="D618" s="1053"/>
      <c r="E618" s="1053"/>
      <c r="F618" s="1053"/>
      <c r="G618" s="1053"/>
      <c r="H618" s="1054"/>
      <c r="I618" s="1055"/>
      <c r="J618" s="1055"/>
      <c r="K618" s="1054"/>
      <c r="L618" s="1055"/>
      <c r="M618" s="1055"/>
      <c r="N618" s="1054"/>
      <c r="O618" s="1055"/>
      <c r="P618" s="1055"/>
      <c r="Q618" s="1054"/>
      <c r="R618" s="1055"/>
      <c r="S618" s="1055"/>
      <c r="T618" s="1053"/>
      <c r="U618" s="1053"/>
      <c r="V618" s="365"/>
      <c r="W618" s="366"/>
      <c r="X618" s="398"/>
      <c r="Y618" s="398"/>
      <c r="Z618" s="398"/>
      <c r="AA618" s="398"/>
      <c r="AB618" s="398"/>
      <c r="AC618" s="398"/>
      <c r="AD618" s="398"/>
    </row>
    <row r="619" spans="1:32" s="353" customFormat="1" ht="30">
      <c r="A619" s="409"/>
      <c r="B619" s="409"/>
      <c r="C619" s="460"/>
      <c r="D619" s="409"/>
      <c r="E619" s="409"/>
      <c r="F619" s="409"/>
      <c r="G619" s="409"/>
      <c r="H619" s="409"/>
      <c r="I619" s="412"/>
      <c r="J619" s="412"/>
      <c r="K619" s="409"/>
      <c r="L619" s="412"/>
      <c r="M619" s="412"/>
      <c r="N619" s="409"/>
      <c r="O619" s="412"/>
      <c r="P619" s="412"/>
      <c r="Q619" s="409"/>
      <c r="R619" s="412"/>
      <c r="S619" s="412"/>
      <c r="T619" s="409"/>
      <c r="U619" s="414"/>
      <c r="V619" s="1018"/>
      <c r="W619" s="411"/>
    </row>
    <row r="620" spans="1:32" s="353" customFormat="1" ht="30">
      <c r="A620" s="409">
        <v>144</v>
      </c>
      <c r="B620" s="409"/>
      <c r="C620" s="357" t="s">
        <v>458</v>
      </c>
      <c r="D620" s="409"/>
      <c r="E620" s="409"/>
      <c r="F620" s="409"/>
      <c r="G620" s="409"/>
      <c r="H620" s="409" t="s">
        <v>335</v>
      </c>
      <c r="I620" s="412"/>
      <c r="J620" s="412"/>
      <c r="K620" s="409" t="s">
        <v>335</v>
      </c>
      <c r="L620" s="412"/>
      <c r="M620" s="412"/>
      <c r="N620" s="409" t="s">
        <v>335</v>
      </c>
      <c r="O620" s="412"/>
      <c r="P620" s="412"/>
      <c r="Q620" s="409" t="s">
        <v>335</v>
      </c>
      <c r="R620" s="412"/>
      <c r="S620" s="412"/>
      <c r="T620" s="409"/>
      <c r="U620" s="414"/>
      <c r="V620" s="1018"/>
      <c r="W620" s="411"/>
    </row>
    <row r="621" spans="1:32" s="353" customFormat="1" ht="41.25" customHeight="1">
      <c r="A621" s="355"/>
      <c r="B621" s="416"/>
      <c r="C621" s="410" t="s">
        <v>398</v>
      </c>
      <c r="D621" s="417"/>
      <c r="E621" s="418"/>
      <c r="F621" s="419"/>
      <c r="G621" s="420"/>
      <c r="H621" s="421"/>
      <c r="I621" s="422"/>
      <c r="J621" s="423">
        <f>I620+J620/60</f>
        <v>0</v>
      </c>
      <c r="K621" s="424"/>
      <c r="L621" s="426"/>
      <c r="M621" s="423">
        <f>L620+M620/60</f>
        <v>0</v>
      </c>
      <c r="N621" s="425"/>
      <c r="O621" s="426"/>
      <c r="P621" s="423">
        <f>O620+P620/60</f>
        <v>0</v>
      </c>
      <c r="Q621" s="425"/>
      <c r="R621" s="426"/>
      <c r="S621" s="423">
        <f>R620+S620/60</f>
        <v>0</v>
      </c>
      <c r="T621" s="355"/>
      <c r="U621" s="427"/>
      <c r="V621" s="1020"/>
      <c r="W621" s="428"/>
      <c r="X621" s="429">
        <v>63</v>
      </c>
      <c r="Y621" s="430">
        <v>4</v>
      </c>
      <c r="Z621" s="423">
        <f>J621</f>
        <v>0</v>
      </c>
      <c r="AA621" s="423">
        <f>X621*Y621*Z621</f>
        <v>0</v>
      </c>
      <c r="AB621" s="423">
        <f>($AB$4-M621-P621)</f>
        <v>744</v>
      </c>
      <c r="AC621" s="430">
        <f>X621*Y621</f>
        <v>252</v>
      </c>
      <c r="AD621" s="430">
        <f>AB621*AC621</f>
        <v>187488</v>
      </c>
      <c r="AE621" s="423">
        <f>AA621/(AD621)</f>
        <v>0</v>
      </c>
      <c r="AF621" s="431">
        <f>1-(1*AE621)</f>
        <v>1</v>
      </c>
    </row>
    <row r="622" spans="1:32" s="525" customFormat="1" ht="41.25" customHeight="1">
      <c r="A622" s="507"/>
      <c r="B622" s="508"/>
      <c r="C622" s="509"/>
      <c r="D622" s="510"/>
      <c r="E622" s="511"/>
      <c r="F622" s="512"/>
      <c r="G622" s="513"/>
      <c r="H622" s="514"/>
      <c r="I622" s="515"/>
      <c r="J622" s="516"/>
      <c r="K622" s="517"/>
      <c r="L622" s="518"/>
      <c r="M622" s="516"/>
      <c r="N622" s="519"/>
      <c r="O622" s="518"/>
      <c r="P622" s="516"/>
      <c r="Q622" s="519"/>
      <c r="R622" s="518"/>
      <c r="S622" s="516"/>
      <c r="T622" s="507"/>
      <c r="U622" s="520"/>
      <c r="V622" s="1023"/>
      <c r="W622" s="521"/>
      <c r="X622" s="522"/>
      <c r="Y622" s="522"/>
      <c r="Z622" s="523"/>
      <c r="AA622" s="523"/>
      <c r="AB622" s="523"/>
      <c r="AC622" s="522"/>
      <c r="AD622" s="522"/>
      <c r="AE622" s="523"/>
      <c r="AF622" s="524"/>
    </row>
    <row r="623" spans="1:32" s="353" customFormat="1" ht="30">
      <c r="A623" s="409">
        <v>145</v>
      </c>
      <c r="B623" s="409"/>
      <c r="C623" s="460" t="s">
        <v>459</v>
      </c>
      <c r="D623" s="409"/>
      <c r="E623" s="409"/>
      <c r="F623" s="409"/>
      <c r="G623" s="409"/>
      <c r="H623" s="409" t="s">
        <v>335</v>
      </c>
      <c r="I623" s="412"/>
      <c r="J623" s="412"/>
      <c r="K623" s="409" t="s">
        <v>335</v>
      </c>
      <c r="L623" s="412"/>
      <c r="M623" s="412"/>
      <c r="N623" s="409" t="s">
        <v>335</v>
      </c>
      <c r="O623" s="412"/>
      <c r="P623" s="412"/>
      <c r="Q623" s="409" t="s">
        <v>335</v>
      </c>
      <c r="R623" s="412"/>
      <c r="S623" s="412"/>
      <c r="T623" s="409"/>
      <c r="U623" s="414"/>
      <c r="V623" s="1018"/>
      <c r="W623" s="411"/>
    </row>
    <row r="624" spans="1:32" s="353" customFormat="1" ht="41.25" customHeight="1">
      <c r="A624" s="355"/>
      <c r="B624" s="416"/>
      <c r="C624" s="410" t="s">
        <v>398</v>
      </c>
      <c r="D624" s="417"/>
      <c r="E624" s="418"/>
      <c r="F624" s="419"/>
      <c r="G624" s="420"/>
      <c r="H624" s="421"/>
      <c r="I624" s="422"/>
      <c r="J624" s="423">
        <f>I623+J623/60</f>
        <v>0</v>
      </c>
      <c r="K624" s="424"/>
      <c r="L624" s="426"/>
      <c r="M624" s="423">
        <f>L623+M623/60</f>
        <v>0</v>
      </c>
      <c r="N624" s="425"/>
      <c r="O624" s="426"/>
      <c r="P624" s="423">
        <f>O623+P623/60</f>
        <v>0</v>
      </c>
      <c r="Q624" s="425"/>
      <c r="R624" s="426"/>
      <c r="S624" s="423">
        <f>R623+S623/60</f>
        <v>0</v>
      </c>
      <c r="T624" s="355"/>
      <c r="U624" s="427"/>
      <c r="V624" s="1020"/>
      <c r="W624" s="428"/>
      <c r="X624" s="429">
        <v>25</v>
      </c>
      <c r="Y624" s="430">
        <v>4</v>
      </c>
      <c r="Z624" s="423">
        <f>J624</f>
        <v>0</v>
      </c>
      <c r="AA624" s="423">
        <f>X624*Y624*Z624</f>
        <v>0</v>
      </c>
      <c r="AB624" s="423">
        <f>($AB$4-M624-P624)</f>
        <v>744</v>
      </c>
      <c r="AC624" s="430">
        <f>X624*Y624</f>
        <v>100</v>
      </c>
      <c r="AD624" s="430">
        <f>AB624*AC624</f>
        <v>74400</v>
      </c>
      <c r="AE624" s="423">
        <f>AA624/(AD624)</f>
        <v>0</v>
      </c>
      <c r="AF624" s="431">
        <f>1-(1*AE624)</f>
        <v>1</v>
      </c>
    </row>
    <row r="625" spans="1:32" s="525" customFormat="1" ht="30">
      <c r="A625" s="563"/>
      <c r="B625" s="563"/>
      <c r="C625" s="585"/>
      <c r="D625" s="563"/>
      <c r="E625" s="563"/>
      <c r="F625" s="563"/>
      <c r="G625" s="563"/>
      <c r="H625" s="563"/>
      <c r="I625" s="565"/>
      <c r="J625" s="565"/>
      <c r="K625" s="563"/>
      <c r="L625" s="565"/>
      <c r="M625" s="565"/>
      <c r="N625" s="563"/>
      <c r="O625" s="565"/>
      <c r="P625" s="565"/>
      <c r="Q625" s="563"/>
      <c r="R625" s="566"/>
      <c r="S625" s="566"/>
      <c r="T625" s="563"/>
      <c r="U625" s="567"/>
      <c r="V625" s="1029"/>
      <c r="W625" s="564"/>
    </row>
    <row r="626" spans="1:32" s="353" customFormat="1" ht="30">
      <c r="A626" s="409">
        <v>146</v>
      </c>
      <c r="B626" s="409"/>
      <c r="C626" s="460" t="s">
        <v>460</v>
      </c>
      <c r="D626" s="409"/>
      <c r="E626" s="409"/>
      <c r="F626" s="409"/>
      <c r="G626" s="409"/>
      <c r="H626" s="409" t="s">
        <v>335</v>
      </c>
      <c r="I626" s="412"/>
      <c r="J626" s="412"/>
      <c r="K626" s="409" t="s">
        <v>335</v>
      </c>
      <c r="L626" s="412"/>
      <c r="M626" s="412"/>
      <c r="N626" s="409" t="s">
        <v>335</v>
      </c>
      <c r="O626" s="412"/>
      <c r="P626" s="412"/>
      <c r="Q626" s="409" t="s">
        <v>335</v>
      </c>
      <c r="R626" s="412"/>
      <c r="S626" s="412"/>
      <c r="T626" s="409"/>
      <c r="U626" s="414"/>
      <c r="V626" s="1018"/>
      <c r="W626" s="411"/>
    </row>
    <row r="627" spans="1:32" s="353" customFormat="1" ht="41.25" customHeight="1">
      <c r="A627" s="355"/>
      <c r="B627" s="416"/>
      <c r="C627" s="410" t="s">
        <v>398</v>
      </c>
      <c r="D627" s="417"/>
      <c r="E627" s="418"/>
      <c r="F627" s="419"/>
      <c r="G627" s="420"/>
      <c r="H627" s="421"/>
      <c r="I627" s="422"/>
      <c r="J627" s="423">
        <f>I626+J626/60</f>
        <v>0</v>
      </c>
      <c r="K627" s="424"/>
      <c r="L627" s="426"/>
      <c r="M627" s="423">
        <f>L626+M626/60</f>
        <v>0</v>
      </c>
      <c r="N627" s="425"/>
      <c r="O627" s="426"/>
      <c r="P627" s="423">
        <f>O626+P626/60</f>
        <v>0</v>
      </c>
      <c r="Q627" s="425"/>
      <c r="R627" s="426"/>
      <c r="S627" s="423">
        <f>R626+S626/60</f>
        <v>0</v>
      </c>
      <c r="T627" s="355"/>
      <c r="U627" s="427"/>
      <c r="V627" s="1020"/>
      <c r="W627" s="428"/>
      <c r="X627" s="429">
        <v>25</v>
      </c>
      <c r="Y627" s="430">
        <v>4</v>
      </c>
      <c r="Z627" s="423">
        <f>J627</f>
        <v>0</v>
      </c>
      <c r="AA627" s="423">
        <f>X627*Y627*Z627</f>
        <v>0</v>
      </c>
      <c r="AB627" s="423">
        <f>($AB$4-M627-P627)</f>
        <v>744</v>
      </c>
      <c r="AC627" s="430">
        <f>X627*Y627</f>
        <v>100</v>
      </c>
      <c r="AD627" s="430">
        <f>AB627*AC627</f>
        <v>74400</v>
      </c>
      <c r="AE627" s="423">
        <f>AA627/(AD627)</f>
        <v>0</v>
      </c>
      <c r="AF627" s="431">
        <f>1-(1*AE627)</f>
        <v>1</v>
      </c>
    </row>
    <row r="628" spans="1:32" s="525" customFormat="1" ht="30">
      <c r="A628" s="563"/>
      <c r="B628" s="563"/>
      <c r="C628" s="585"/>
      <c r="D628" s="563"/>
      <c r="E628" s="563"/>
      <c r="F628" s="563"/>
      <c r="G628" s="563"/>
      <c r="H628" s="563"/>
      <c r="I628" s="565"/>
      <c r="J628" s="565"/>
      <c r="K628" s="563"/>
      <c r="L628" s="565"/>
      <c r="M628" s="565"/>
      <c r="N628" s="563"/>
      <c r="O628" s="565"/>
      <c r="P628" s="565"/>
      <c r="Q628" s="563"/>
      <c r="R628" s="566"/>
      <c r="S628" s="566"/>
      <c r="T628" s="563"/>
      <c r="U628" s="567"/>
      <c r="V628" s="1029"/>
      <c r="W628" s="564"/>
    </row>
    <row r="629" spans="1:32" s="353" customFormat="1" ht="30">
      <c r="A629" s="409">
        <v>147</v>
      </c>
      <c r="B629" s="409"/>
      <c r="C629" s="460" t="s">
        <v>461</v>
      </c>
      <c r="D629" s="409"/>
      <c r="E629" s="409"/>
      <c r="F629" s="409"/>
      <c r="G629" s="409"/>
      <c r="H629" s="409" t="s">
        <v>335</v>
      </c>
      <c r="I629" s="412"/>
      <c r="J629" s="412"/>
      <c r="K629" s="409" t="s">
        <v>335</v>
      </c>
      <c r="L629" s="412"/>
      <c r="M629" s="412"/>
      <c r="N629" s="409" t="s">
        <v>335</v>
      </c>
      <c r="O629" s="412"/>
      <c r="P629" s="412"/>
      <c r="Q629" s="409" t="s">
        <v>335</v>
      </c>
      <c r="R629" s="412"/>
      <c r="S629" s="412"/>
      <c r="T629" s="409"/>
      <c r="U629" s="414"/>
      <c r="V629" s="1018"/>
      <c r="W629" s="411"/>
    </row>
    <row r="630" spans="1:32" s="353" customFormat="1" ht="41.25" customHeight="1">
      <c r="A630" s="355"/>
      <c r="B630" s="416"/>
      <c r="C630" s="410" t="s">
        <v>398</v>
      </c>
      <c r="D630" s="417"/>
      <c r="E630" s="418"/>
      <c r="F630" s="419"/>
      <c r="G630" s="420"/>
      <c r="H630" s="421"/>
      <c r="I630" s="422"/>
      <c r="J630" s="423">
        <f>I629+J629/60</f>
        <v>0</v>
      </c>
      <c r="K630" s="424"/>
      <c r="L630" s="426"/>
      <c r="M630" s="423">
        <f>L629+M629/60</f>
        <v>0</v>
      </c>
      <c r="N630" s="425"/>
      <c r="O630" s="426"/>
      <c r="P630" s="423">
        <f>O629+P629/60</f>
        <v>0</v>
      </c>
      <c r="Q630" s="425"/>
      <c r="R630" s="426"/>
      <c r="S630" s="423">
        <f>R629+S629/60</f>
        <v>0</v>
      </c>
      <c r="T630" s="355"/>
      <c r="U630" s="427"/>
      <c r="V630" s="1020"/>
      <c r="W630" s="428"/>
      <c r="X630" s="429">
        <v>50</v>
      </c>
      <c r="Y630" s="430">
        <v>4</v>
      </c>
      <c r="Z630" s="423">
        <f>J630</f>
        <v>0</v>
      </c>
      <c r="AA630" s="423">
        <f>X630*Y630*Z630</f>
        <v>0</v>
      </c>
      <c r="AB630" s="423">
        <f>($AB$4-M631-P631)</f>
        <v>744</v>
      </c>
      <c r="AC630" s="430">
        <f>X630*Y630</f>
        <v>200</v>
      </c>
      <c r="AD630" s="430">
        <f>AB630*AC630</f>
        <v>148800</v>
      </c>
      <c r="AE630" s="423">
        <f>AA630/(AD630)</f>
        <v>0</v>
      </c>
      <c r="AF630" s="431">
        <f>1-(1*AE630)</f>
        <v>1</v>
      </c>
    </row>
    <row r="631" spans="1:32" s="525" customFormat="1" ht="30">
      <c r="A631" s="563"/>
      <c r="B631" s="563"/>
      <c r="C631" s="585"/>
      <c r="D631" s="563"/>
      <c r="E631" s="563"/>
      <c r="F631" s="563"/>
      <c r="G631" s="563"/>
      <c r="H631" s="563"/>
      <c r="I631" s="565"/>
      <c r="J631" s="565"/>
      <c r="K631" s="563"/>
      <c r="L631" s="565"/>
      <c r="M631" s="565"/>
      <c r="N631" s="563"/>
      <c r="O631" s="565"/>
      <c r="P631" s="565"/>
      <c r="Q631" s="563"/>
      <c r="R631" s="566"/>
      <c r="S631" s="566"/>
      <c r="T631" s="563"/>
      <c r="U631" s="567"/>
      <c r="V631" s="1029"/>
      <c r="W631" s="564"/>
    </row>
    <row r="632" spans="1:32" s="353" customFormat="1" ht="30">
      <c r="A632" s="409">
        <v>148</v>
      </c>
      <c r="B632" s="409"/>
      <c r="C632" s="460" t="s">
        <v>462</v>
      </c>
      <c r="D632" s="409"/>
      <c r="E632" s="409"/>
      <c r="F632" s="409"/>
      <c r="G632" s="409"/>
      <c r="H632" s="409" t="s">
        <v>335</v>
      </c>
      <c r="I632" s="412"/>
      <c r="J632" s="412"/>
      <c r="K632" s="409" t="s">
        <v>335</v>
      </c>
      <c r="L632" s="412"/>
      <c r="M632" s="412"/>
      <c r="N632" s="409" t="s">
        <v>335</v>
      </c>
      <c r="O632" s="412"/>
      <c r="P632" s="412"/>
      <c r="Q632" s="409" t="s">
        <v>335</v>
      </c>
      <c r="R632" s="412"/>
      <c r="S632" s="412"/>
      <c r="T632" s="409"/>
      <c r="U632" s="414"/>
      <c r="V632" s="1018"/>
      <c r="W632" s="411"/>
    </row>
    <row r="633" spans="1:32" s="353" customFormat="1" ht="41.25" customHeight="1">
      <c r="A633" s="355"/>
      <c r="B633" s="416"/>
      <c r="C633" s="410" t="s">
        <v>398</v>
      </c>
      <c r="D633" s="417"/>
      <c r="E633" s="418"/>
      <c r="F633" s="419"/>
      <c r="G633" s="420"/>
      <c r="H633" s="421"/>
      <c r="I633" s="422"/>
      <c r="J633" s="423">
        <f>I632+J632/60</f>
        <v>0</v>
      </c>
      <c r="K633" s="424"/>
      <c r="L633" s="426"/>
      <c r="M633" s="423">
        <f>L632+M632/60</f>
        <v>0</v>
      </c>
      <c r="N633" s="425"/>
      <c r="O633" s="426"/>
      <c r="P633" s="423">
        <f>O632+P632/60</f>
        <v>0</v>
      </c>
      <c r="Q633" s="425"/>
      <c r="R633" s="426"/>
      <c r="S633" s="423">
        <f>R632+S632/60</f>
        <v>0</v>
      </c>
      <c r="T633" s="355"/>
      <c r="U633" s="427"/>
      <c r="V633" s="1020"/>
      <c r="W633" s="428"/>
      <c r="X633" s="429">
        <v>50</v>
      </c>
      <c r="Y633" s="430">
        <v>4</v>
      </c>
      <c r="Z633" s="423">
        <f>J633</f>
        <v>0</v>
      </c>
      <c r="AA633" s="423">
        <f>X633*Y633*Z633</f>
        <v>0</v>
      </c>
      <c r="AB633" s="423">
        <f>($AB$4-M633-P633)</f>
        <v>744</v>
      </c>
      <c r="AC633" s="430">
        <f>X633*Y633</f>
        <v>200</v>
      </c>
      <c r="AD633" s="430">
        <f>AB633*AC633</f>
        <v>148800</v>
      </c>
      <c r="AE633" s="423">
        <f>AA633/(AD633)</f>
        <v>0</v>
      </c>
      <c r="AF633" s="431">
        <f>1-(1*AE633)</f>
        <v>1</v>
      </c>
    </row>
    <row r="634" spans="1:32" s="525" customFormat="1" ht="30">
      <c r="A634" s="563"/>
      <c r="B634" s="563"/>
      <c r="C634" s="585"/>
      <c r="D634" s="563"/>
      <c r="E634" s="563"/>
      <c r="F634" s="563"/>
      <c r="G634" s="563"/>
      <c r="H634" s="563"/>
      <c r="I634" s="565"/>
      <c r="J634" s="565"/>
      <c r="K634" s="563"/>
      <c r="L634" s="565"/>
      <c r="M634" s="565"/>
      <c r="N634" s="563"/>
      <c r="O634" s="565"/>
      <c r="P634" s="565"/>
      <c r="Q634" s="563"/>
      <c r="R634" s="566"/>
      <c r="S634" s="566"/>
      <c r="T634" s="563"/>
      <c r="U634" s="567"/>
      <c r="V634" s="1029"/>
      <c r="W634" s="564"/>
    </row>
    <row r="635" spans="1:32" s="353" customFormat="1" ht="30">
      <c r="A635" s="409">
        <v>149</v>
      </c>
      <c r="B635" s="409"/>
      <c r="C635" s="460" t="s">
        <v>463</v>
      </c>
      <c r="D635" s="409"/>
      <c r="E635" s="409"/>
      <c r="F635" s="409"/>
      <c r="G635" s="409"/>
      <c r="H635" s="409" t="s">
        <v>335</v>
      </c>
      <c r="I635" s="412"/>
      <c r="J635" s="412"/>
      <c r="K635" s="409" t="s">
        <v>335</v>
      </c>
      <c r="L635" s="412"/>
      <c r="M635" s="412"/>
      <c r="N635" s="409" t="s">
        <v>335</v>
      </c>
      <c r="O635" s="412"/>
      <c r="P635" s="412"/>
      <c r="Q635" s="409" t="s">
        <v>335</v>
      </c>
      <c r="R635" s="412"/>
      <c r="S635" s="412"/>
      <c r="T635" s="409"/>
      <c r="U635" s="414"/>
      <c r="V635" s="1018"/>
      <c r="W635" s="411"/>
    </row>
    <row r="636" spans="1:32" s="353" customFormat="1" ht="41.25" customHeight="1">
      <c r="A636" s="355"/>
      <c r="B636" s="416"/>
      <c r="C636" s="410" t="s">
        <v>398</v>
      </c>
      <c r="D636" s="417"/>
      <c r="E636" s="418"/>
      <c r="F636" s="419"/>
      <c r="G636" s="420"/>
      <c r="H636" s="421"/>
      <c r="I636" s="422"/>
      <c r="J636" s="423">
        <f>I635+J635/60</f>
        <v>0</v>
      </c>
      <c r="K636" s="424"/>
      <c r="L636" s="426"/>
      <c r="M636" s="423">
        <f>L635+M635/60</f>
        <v>0</v>
      </c>
      <c r="N636" s="425"/>
      <c r="O636" s="426"/>
      <c r="P636" s="423">
        <f>O635+P635/60</f>
        <v>0</v>
      </c>
      <c r="Q636" s="425"/>
      <c r="R636" s="426"/>
      <c r="S636" s="423">
        <f>R635+S635/60</f>
        <v>0</v>
      </c>
      <c r="T636" s="355"/>
      <c r="U636" s="427"/>
      <c r="V636" s="1020"/>
      <c r="W636" s="428"/>
      <c r="X636" s="429">
        <v>50</v>
      </c>
      <c r="Y636" s="430">
        <v>4</v>
      </c>
      <c r="Z636" s="423">
        <f>J636</f>
        <v>0</v>
      </c>
      <c r="AA636" s="423">
        <f>X636*Y636*Z636</f>
        <v>0</v>
      </c>
      <c r="AB636" s="423">
        <f>($AB$4-M636-P636)</f>
        <v>744</v>
      </c>
      <c r="AC636" s="430">
        <f>X636*Y636</f>
        <v>200</v>
      </c>
      <c r="AD636" s="430">
        <f>AB636*AC636</f>
        <v>148800</v>
      </c>
      <c r="AE636" s="423">
        <f>AA636/(AD636)</f>
        <v>0</v>
      </c>
      <c r="AF636" s="431">
        <f>1-(1*AE636)</f>
        <v>1</v>
      </c>
    </row>
    <row r="637" spans="1:32" s="525" customFormat="1" ht="30">
      <c r="A637" s="563"/>
      <c r="B637" s="563"/>
      <c r="C637" s="585"/>
      <c r="D637" s="563"/>
      <c r="E637" s="563"/>
      <c r="F637" s="563"/>
      <c r="G637" s="563"/>
      <c r="H637" s="563"/>
      <c r="I637" s="565"/>
      <c r="J637" s="565"/>
      <c r="K637" s="563"/>
      <c r="L637" s="565"/>
      <c r="M637" s="565"/>
      <c r="N637" s="563"/>
      <c r="O637" s="565"/>
      <c r="P637" s="565"/>
      <c r="Q637" s="563"/>
      <c r="R637" s="566"/>
      <c r="S637" s="566"/>
      <c r="T637" s="563"/>
      <c r="U637" s="567"/>
      <c r="V637" s="1029"/>
      <c r="W637" s="564"/>
    </row>
    <row r="638" spans="1:32" s="353" customFormat="1" ht="60">
      <c r="A638" s="409">
        <v>150</v>
      </c>
      <c r="B638" s="409"/>
      <c r="C638" s="460" t="s">
        <v>464</v>
      </c>
      <c r="D638" s="409"/>
      <c r="E638" s="409"/>
      <c r="F638" s="409"/>
      <c r="G638" s="409"/>
      <c r="H638" s="409" t="s">
        <v>335</v>
      </c>
      <c r="I638" s="412"/>
      <c r="J638" s="412"/>
      <c r="K638" s="409" t="s">
        <v>335</v>
      </c>
      <c r="L638" s="412"/>
      <c r="M638" s="412"/>
      <c r="N638" s="409" t="s">
        <v>335</v>
      </c>
      <c r="O638" s="412"/>
      <c r="P638" s="412"/>
      <c r="Q638" s="409" t="s">
        <v>335</v>
      </c>
      <c r="R638" s="412"/>
      <c r="S638" s="412"/>
      <c r="T638" s="409"/>
      <c r="U638" s="414"/>
      <c r="V638" s="1018"/>
      <c r="W638" s="411"/>
    </row>
    <row r="639" spans="1:32" s="353" customFormat="1" ht="41.25" customHeight="1">
      <c r="A639" s="355"/>
      <c r="B639" s="416"/>
      <c r="C639" s="410" t="s">
        <v>398</v>
      </c>
      <c r="D639" s="417"/>
      <c r="E639" s="418"/>
      <c r="F639" s="419"/>
      <c r="G639" s="420"/>
      <c r="H639" s="421"/>
      <c r="I639" s="422"/>
      <c r="J639" s="423">
        <f>I638+J638/60</f>
        <v>0</v>
      </c>
      <c r="K639" s="424"/>
      <c r="L639" s="426"/>
      <c r="M639" s="423">
        <f>L638+M638/60</f>
        <v>0</v>
      </c>
      <c r="N639" s="425"/>
      <c r="O639" s="426"/>
      <c r="P639" s="423">
        <f>O638+P638/60</f>
        <v>0</v>
      </c>
      <c r="Q639" s="425"/>
      <c r="R639" s="426"/>
      <c r="S639" s="423">
        <f>R638+S638/60</f>
        <v>0</v>
      </c>
      <c r="T639" s="355"/>
      <c r="U639" s="427"/>
      <c r="V639" s="1020"/>
      <c r="W639" s="428"/>
      <c r="X639" s="429">
        <v>63</v>
      </c>
      <c r="Y639" s="430">
        <v>4</v>
      </c>
      <c r="Z639" s="423">
        <f>J639</f>
        <v>0</v>
      </c>
      <c r="AA639" s="423">
        <f>X639*Y639*Z639</f>
        <v>0</v>
      </c>
      <c r="AB639" s="423">
        <f>($AB$4-M639-P639)</f>
        <v>744</v>
      </c>
      <c r="AC639" s="430">
        <f>X639*Y639</f>
        <v>252</v>
      </c>
      <c r="AD639" s="430">
        <f>AB639*AC639</f>
        <v>187488</v>
      </c>
      <c r="AE639" s="423">
        <f>AA639/(AD639)</f>
        <v>0</v>
      </c>
      <c r="AF639" s="431">
        <f>1-(1*AE639)</f>
        <v>1</v>
      </c>
    </row>
    <row r="640" spans="1:32" s="525" customFormat="1" ht="30">
      <c r="A640" s="563"/>
      <c r="B640" s="563"/>
      <c r="C640" s="585"/>
      <c r="D640" s="563"/>
      <c r="E640" s="563"/>
      <c r="F640" s="563"/>
      <c r="G640" s="563"/>
      <c r="H640" s="563"/>
      <c r="I640" s="565"/>
      <c r="J640" s="565"/>
      <c r="K640" s="563"/>
      <c r="L640" s="565"/>
      <c r="M640" s="565"/>
      <c r="N640" s="563"/>
      <c r="O640" s="565"/>
      <c r="P640" s="565"/>
      <c r="Q640" s="563"/>
      <c r="R640" s="566"/>
      <c r="S640" s="566"/>
      <c r="T640" s="563"/>
      <c r="U640" s="567"/>
      <c r="V640" s="1029"/>
      <c r="W640" s="564"/>
    </row>
    <row r="641" spans="1:32" s="353" customFormat="1" ht="90" customHeight="1">
      <c r="A641" s="409">
        <v>151</v>
      </c>
      <c r="B641" s="552">
        <v>910108</v>
      </c>
      <c r="C641" s="830" t="s">
        <v>1088</v>
      </c>
      <c r="D641" s="831">
        <v>41575</v>
      </c>
      <c r="E641" s="832" t="s">
        <v>538</v>
      </c>
      <c r="F641" s="831">
        <v>41575</v>
      </c>
      <c r="G641" s="832" t="s">
        <v>1089</v>
      </c>
      <c r="H641" s="833" t="str">
        <f>IF((RIGHT(T641,1)="T"),(F641+G641)-(D641+E641),"-")</f>
        <v>-</v>
      </c>
      <c r="I641" s="833"/>
      <c r="J641" s="833"/>
      <c r="K641" s="833" t="str">
        <f>IF((RIGHT(T641,1)="U"),(F641+G641)-(D641+E641),"-")</f>
        <v>-</v>
      </c>
      <c r="L641" s="833"/>
      <c r="M641" s="833"/>
      <c r="N641" s="833" t="str">
        <f>IF((RIGHT(T641,1)="C"),(F641+G641)-(D641+E641),"-")</f>
        <v>-</v>
      </c>
      <c r="O641" s="833"/>
      <c r="P641" s="833"/>
      <c r="Q641" s="833">
        <f>IF((RIGHT(T641,1)="D"),(F641+G641)-(D641+E641),"-")</f>
        <v>0.10208333333139308</v>
      </c>
      <c r="R641" s="441">
        <f>HOUR(Q641)</f>
        <v>2</v>
      </c>
      <c r="S641" s="441">
        <f>MINUTE(Q641)</f>
        <v>27</v>
      </c>
      <c r="T641" s="834" t="s">
        <v>515</v>
      </c>
      <c r="U641" s="835" t="s">
        <v>1090</v>
      </c>
      <c r="V641" s="1022" t="s">
        <v>1091</v>
      </c>
      <c r="W641" s="552" t="s">
        <v>1092</v>
      </c>
    </row>
    <row r="642" spans="1:32" ht="30">
      <c r="A642" s="378"/>
      <c r="B642" s="379"/>
      <c r="C642" s="380" t="s">
        <v>325</v>
      </c>
      <c r="D642" s="381"/>
      <c r="E642" s="382"/>
      <c r="F642" s="383"/>
      <c r="G642" s="384"/>
      <c r="H642" s="385">
        <f t="shared" ref="H642:S642" si="122">SUM(H641:H641)</f>
        <v>0</v>
      </c>
      <c r="I642" s="481">
        <f t="shared" si="122"/>
        <v>0</v>
      </c>
      <c r="J642" s="481">
        <f t="shared" si="122"/>
        <v>0</v>
      </c>
      <c r="K642" s="385">
        <f t="shared" si="122"/>
        <v>0</v>
      </c>
      <c r="L642" s="481">
        <f t="shared" si="122"/>
        <v>0</v>
      </c>
      <c r="M642" s="481">
        <f t="shared" si="122"/>
        <v>0</v>
      </c>
      <c r="N642" s="385">
        <f t="shared" si="122"/>
        <v>0</v>
      </c>
      <c r="O642" s="481">
        <f t="shared" si="122"/>
        <v>0</v>
      </c>
      <c r="P642" s="481">
        <f t="shared" si="122"/>
        <v>0</v>
      </c>
      <c r="Q642" s="385">
        <f t="shared" si="122"/>
        <v>0.10208333333139308</v>
      </c>
      <c r="R642" s="481">
        <f t="shared" si="122"/>
        <v>2</v>
      </c>
      <c r="S642" s="481">
        <f t="shared" si="122"/>
        <v>27</v>
      </c>
      <c r="T642" s="378"/>
      <c r="U642" s="386"/>
      <c r="V642" s="1019"/>
      <c r="W642" s="387"/>
      <c r="X642" s="388"/>
      <c r="Y642" s="389"/>
    </row>
    <row r="643" spans="1:32" s="353" customFormat="1" ht="41.25" customHeight="1">
      <c r="A643" s="355"/>
      <c r="B643" s="416"/>
      <c r="C643" s="410" t="s">
        <v>398</v>
      </c>
      <c r="D643" s="417"/>
      <c r="E643" s="418"/>
      <c r="F643" s="419"/>
      <c r="G643" s="420"/>
      <c r="H643" s="421"/>
      <c r="I643" s="422"/>
      <c r="J643" s="423">
        <f>I641+J641/60</f>
        <v>0</v>
      </c>
      <c r="K643" s="424"/>
      <c r="L643" s="426"/>
      <c r="M643" s="423">
        <f>L641+M641/60</f>
        <v>0</v>
      </c>
      <c r="N643" s="425"/>
      <c r="O643" s="426"/>
      <c r="P643" s="423">
        <f>O641+P641/60</f>
        <v>0</v>
      </c>
      <c r="Q643" s="425"/>
      <c r="R643" s="426"/>
      <c r="S643" s="423">
        <f>R641+S641/60</f>
        <v>2.4500000000000002</v>
      </c>
      <c r="T643" s="355"/>
      <c r="U643" s="427"/>
      <c r="V643" s="1020"/>
      <c r="W643" s="428"/>
      <c r="X643" s="429">
        <v>80</v>
      </c>
      <c r="Y643" s="430">
        <v>4</v>
      </c>
      <c r="Z643" s="423">
        <f>J643</f>
        <v>0</v>
      </c>
      <c r="AA643" s="423">
        <f>X643*Y643*Z643</f>
        <v>0</v>
      </c>
      <c r="AB643" s="423">
        <f>($AB$4-M643-P643)</f>
        <v>744</v>
      </c>
      <c r="AC643" s="430">
        <f>X643*Y643</f>
        <v>320</v>
      </c>
      <c r="AD643" s="430">
        <f>AB643*AC643</f>
        <v>238080</v>
      </c>
      <c r="AE643" s="423">
        <f>AA643/(AD643)</f>
        <v>0</v>
      </c>
      <c r="AF643" s="431">
        <f>1-(1*AE643)</f>
        <v>1</v>
      </c>
    </row>
    <row r="644" spans="1:32" s="525" customFormat="1" ht="30">
      <c r="A644" s="563"/>
      <c r="B644" s="563"/>
      <c r="C644" s="567"/>
      <c r="D644" s="563"/>
      <c r="E644" s="563"/>
      <c r="F644" s="563"/>
      <c r="G644" s="563"/>
      <c r="H644" s="601"/>
      <c r="I644" s="591"/>
      <c r="J644" s="591"/>
      <c r="K644" s="563"/>
      <c r="L644" s="566"/>
      <c r="M644" s="566"/>
      <c r="N644" s="563"/>
      <c r="O644" s="566"/>
      <c r="P644" s="566"/>
      <c r="Q644" s="563"/>
      <c r="R644" s="566"/>
      <c r="S644" s="566"/>
      <c r="T644" s="563"/>
      <c r="U644" s="567"/>
      <c r="V644" s="1043"/>
      <c r="W644" s="563"/>
    </row>
    <row r="645" spans="1:32" s="353" customFormat="1" ht="30">
      <c r="A645" s="409">
        <v>152</v>
      </c>
      <c r="B645" s="409"/>
      <c r="C645" s="460" t="s">
        <v>465</v>
      </c>
      <c r="D645" s="409"/>
      <c r="E645" s="409"/>
      <c r="F645" s="409"/>
      <c r="G645" s="409"/>
      <c r="H645" s="409" t="s">
        <v>335</v>
      </c>
      <c r="I645" s="412"/>
      <c r="J645" s="412"/>
      <c r="K645" s="409" t="s">
        <v>335</v>
      </c>
      <c r="L645" s="412"/>
      <c r="M645" s="412"/>
      <c r="N645" s="409" t="s">
        <v>335</v>
      </c>
      <c r="O645" s="412"/>
      <c r="P645" s="412"/>
      <c r="Q645" s="409" t="s">
        <v>335</v>
      </c>
      <c r="R645" s="412"/>
      <c r="S645" s="412"/>
      <c r="T645" s="409"/>
      <c r="U645" s="414"/>
      <c r="V645" s="1018"/>
      <c r="W645" s="411"/>
    </row>
    <row r="646" spans="1:32" s="353" customFormat="1" ht="41.25" customHeight="1">
      <c r="A646" s="355"/>
      <c r="B646" s="416"/>
      <c r="C646" s="410" t="s">
        <v>398</v>
      </c>
      <c r="D646" s="417"/>
      <c r="E646" s="418"/>
      <c r="F646" s="419"/>
      <c r="G646" s="420"/>
      <c r="H646" s="421"/>
      <c r="I646" s="422"/>
      <c r="J646" s="423">
        <f>I645+J645/60</f>
        <v>0</v>
      </c>
      <c r="K646" s="424"/>
      <c r="L646" s="426"/>
      <c r="M646" s="423">
        <f>L645+M645/60</f>
        <v>0</v>
      </c>
      <c r="N646" s="425"/>
      <c r="O646" s="426"/>
      <c r="P646" s="423">
        <f>O645+P645/60</f>
        <v>0</v>
      </c>
      <c r="Q646" s="425"/>
      <c r="R646" s="426"/>
      <c r="S646" s="423">
        <f>R645+S645/60</f>
        <v>0</v>
      </c>
      <c r="T646" s="355"/>
      <c r="U646" s="427"/>
      <c r="V646" s="1020"/>
      <c r="W646" s="428"/>
      <c r="X646" s="429">
        <v>50</v>
      </c>
      <c r="Y646" s="430">
        <v>4</v>
      </c>
      <c r="Z646" s="423">
        <f>J646</f>
        <v>0</v>
      </c>
      <c r="AA646" s="423">
        <f>X646*Y646*Z646</f>
        <v>0</v>
      </c>
      <c r="AB646" s="423">
        <f>($AB$4-M646-P646)</f>
        <v>744</v>
      </c>
      <c r="AC646" s="430">
        <f>X646*Y646</f>
        <v>200</v>
      </c>
      <c r="AD646" s="430">
        <f>AB646*AC646</f>
        <v>148800</v>
      </c>
      <c r="AE646" s="423">
        <f>AA646/(AD646)</f>
        <v>0</v>
      </c>
      <c r="AF646" s="431">
        <f>1-(1*AE646)</f>
        <v>1</v>
      </c>
    </row>
    <row r="647" spans="1:32" s="525" customFormat="1" ht="30">
      <c r="A647" s="563"/>
      <c r="B647" s="563"/>
      <c r="C647" s="585"/>
      <c r="D647" s="563"/>
      <c r="E647" s="563"/>
      <c r="F647" s="563"/>
      <c r="G647" s="563"/>
      <c r="H647" s="563"/>
      <c r="I647" s="565"/>
      <c r="J647" s="565"/>
      <c r="K647" s="563"/>
      <c r="L647" s="565"/>
      <c r="M647" s="565"/>
      <c r="N647" s="563"/>
      <c r="O647" s="565"/>
      <c r="P647" s="565"/>
      <c r="Q647" s="563"/>
      <c r="R647" s="566"/>
      <c r="S647" s="566"/>
      <c r="T647" s="563"/>
      <c r="U647" s="567"/>
      <c r="V647" s="1029"/>
      <c r="W647" s="564"/>
    </row>
    <row r="648" spans="1:32" s="353" customFormat="1" ht="30">
      <c r="A648" s="409">
        <v>153</v>
      </c>
      <c r="B648" s="409"/>
      <c r="C648" s="460" t="s">
        <v>89</v>
      </c>
      <c r="D648" s="409"/>
      <c r="E648" s="409"/>
      <c r="F648" s="409"/>
      <c r="G648" s="409"/>
      <c r="H648" s="409" t="s">
        <v>335</v>
      </c>
      <c r="I648" s="412"/>
      <c r="J648" s="412"/>
      <c r="K648" s="409" t="s">
        <v>335</v>
      </c>
      <c r="L648" s="412"/>
      <c r="M648" s="412"/>
      <c r="N648" s="409" t="s">
        <v>335</v>
      </c>
      <c r="O648" s="412"/>
      <c r="P648" s="412"/>
      <c r="Q648" s="409" t="s">
        <v>335</v>
      </c>
      <c r="R648" s="412"/>
      <c r="S648" s="412"/>
      <c r="T648" s="409"/>
      <c r="U648" s="414"/>
      <c r="V648" s="1018"/>
      <c r="W648" s="411"/>
    </row>
    <row r="649" spans="1:32" s="353" customFormat="1" ht="41.25" customHeight="1">
      <c r="A649" s="355"/>
      <c r="B649" s="416"/>
      <c r="C649" s="410" t="s">
        <v>398</v>
      </c>
      <c r="D649" s="417"/>
      <c r="E649" s="418"/>
      <c r="F649" s="419"/>
      <c r="G649" s="420"/>
      <c r="H649" s="421"/>
      <c r="I649" s="422"/>
      <c r="J649" s="423">
        <f>I648+J648/60</f>
        <v>0</v>
      </c>
      <c r="K649" s="424"/>
      <c r="L649" s="426"/>
      <c r="M649" s="423">
        <f>L648+M648/60</f>
        <v>0</v>
      </c>
      <c r="N649" s="425"/>
      <c r="O649" s="426"/>
      <c r="P649" s="423">
        <f>O648+P648/60</f>
        <v>0</v>
      </c>
      <c r="Q649" s="425"/>
      <c r="R649" s="426"/>
      <c r="S649" s="423">
        <f>R648+S648/60</f>
        <v>0</v>
      </c>
      <c r="T649" s="355"/>
      <c r="U649" s="427"/>
      <c r="V649" s="1020"/>
      <c r="W649" s="428"/>
      <c r="X649" s="429">
        <v>63</v>
      </c>
      <c r="Y649" s="430">
        <v>4</v>
      </c>
      <c r="Z649" s="423">
        <f>J649</f>
        <v>0</v>
      </c>
      <c r="AA649" s="423">
        <f>X649*Y649*Z649</f>
        <v>0</v>
      </c>
      <c r="AB649" s="423">
        <f>($AB$4-M649-P649)</f>
        <v>744</v>
      </c>
      <c r="AC649" s="430">
        <f>X649*Y649</f>
        <v>252</v>
      </c>
      <c r="AD649" s="430">
        <f>AB649*AC649</f>
        <v>187488</v>
      </c>
      <c r="AE649" s="423">
        <f>AA649/(AD649)</f>
        <v>0</v>
      </c>
      <c r="AF649" s="431">
        <f>1-(1*AE649)</f>
        <v>1</v>
      </c>
    </row>
    <row r="650" spans="1:32" s="525" customFormat="1" ht="30">
      <c r="A650" s="563"/>
      <c r="B650" s="563"/>
      <c r="C650" s="585"/>
      <c r="D650" s="563"/>
      <c r="E650" s="563"/>
      <c r="F650" s="563"/>
      <c r="G650" s="563"/>
      <c r="H650" s="563"/>
      <c r="I650" s="565"/>
      <c r="J650" s="565"/>
      <c r="K650" s="563"/>
      <c r="L650" s="565"/>
      <c r="M650" s="565"/>
      <c r="N650" s="563"/>
      <c r="O650" s="565"/>
      <c r="P650" s="565"/>
      <c r="Q650" s="563"/>
      <c r="R650" s="566"/>
      <c r="S650" s="566"/>
      <c r="T650" s="563"/>
      <c r="U650" s="567"/>
      <c r="V650" s="1029"/>
      <c r="W650" s="564"/>
    </row>
    <row r="651" spans="1:32" s="353" customFormat="1" ht="30">
      <c r="A651" s="409">
        <v>154</v>
      </c>
      <c r="B651" s="409"/>
      <c r="C651" s="460" t="s">
        <v>98</v>
      </c>
      <c r="D651" s="409"/>
      <c r="E651" s="409"/>
      <c r="F651" s="409"/>
      <c r="G651" s="409"/>
      <c r="H651" s="409" t="s">
        <v>335</v>
      </c>
      <c r="I651" s="412"/>
      <c r="J651" s="412"/>
      <c r="K651" s="409" t="s">
        <v>335</v>
      </c>
      <c r="L651" s="412"/>
      <c r="M651" s="412"/>
      <c r="N651" s="409" t="s">
        <v>335</v>
      </c>
      <c r="O651" s="412"/>
      <c r="P651" s="412"/>
      <c r="Q651" s="409" t="s">
        <v>335</v>
      </c>
      <c r="R651" s="412"/>
      <c r="S651" s="412"/>
      <c r="T651" s="409"/>
      <c r="U651" s="414"/>
      <c r="V651" s="1018"/>
      <c r="W651" s="411"/>
    </row>
    <row r="652" spans="1:32" s="353" customFormat="1" ht="41.25" customHeight="1">
      <c r="A652" s="355"/>
      <c r="B652" s="416"/>
      <c r="C652" s="410" t="s">
        <v>398</v>
      </c>
      <c r="D652" s="417"/>
      <c r="E652" s="418"/>
      <c r="F652" s="419"/>
      <c r="G652" s="420"/>
      <c r="H652" s="421"/>
      <c r="I652" s="422"/>
      <c r="J652" s="423">
        <f>I651+J651/60</f>
        <v>0</v>
      </c>
      <c r="K652" s="424"/>
      <c r="L652" s="426"/>
      <c r="M652" s="423">
        <f>L651+M651/60</f>
        <v>0</v>
      </c>
      <c r="N652" s="425"/>
      <c r="O652" s="426"/>
      <c r="P652" s="423">
        <f>O651+P651/60</f>
        <v>0</v>
      </c>
      <c r="Q652" s="425"/>
      <c r="R652" s="426"/>
      <c r="S652" s="423">
        <f>R651+S651/60</f>
        <v>0</v>
      </c>
      <c r="T652" s="355"/>
      <c r="U652" s="427"/>
      <c r="V652" s="1020"/>
      <c r="W652" s="428"/>
      <c r="X652" s="429">
        <v>63</v>
      </c>
      <c r="Y652" s="430">
        <v>4</v>
      </c>
      <c r="Z652" s="423">
        <f>J652</f>
        <v>0</v>
      </c>
      <c r="AA652" s="423">
        <f>X652*Y652*Z652</f>
        <v>0</v>
      </c>
      <c r="AB652" s="423">
        <f>($AB$4-M652-P652)</f>
        <v>744</v>
      </c>
      <c r="AC652" s="430">
        <f>X652*Y652</f>
        <v>252</v>
      </c>
      <c r="AD652" s="430">
        <f>AB652*AC652</f>
        <v>187488</v>
      </c>
      <c r="AE652" s="423">
        <f>AA652/(AD652)</f>
        <v>0</v>
      </c>
      <c r="AF652" s="431">
        <f>1-(1*AE652)</f>
        <v>1</v>
      </c>
    </row>
    <row r="653" spans="1:32" s="525" customFormat="1" ht="30">
      <c r="A653" s="563"/>
      <c r="B653" s="563"/>
      <c r="C653" s="585"/>
      <c r="D653" s="563"/>
      <c r="E653" s="563"/>
      <c r="F653" s="563"/>
      <c r="G653" s="563"/>
      <c r="H653" s="563"/>
      <c r="I653" s="565"/>
      <c r="J653" s="565"/>
      <c r="K653" s="563"/>
      <c r="L653" s="565"/>
      <c r="M653" s="565"/>
      <c r="N653" s="563"/>
      <c r="O653" s="565"/>
      <c r="P653" s="565"/>
      <c r="Q653" s="563"/>
      <c r="R653" s="566"/>
      <c r="S653" s="566"/>
      <c r="T653" s="563"/>
      <c r="U653" s="567"/>
      <c r="V653" s="1029"/>
      <c r="W653" s="564"/>
    </row>
    <row r="654" spans="1:32" s="353" customFormat="1" ht="90">
      <c r="A654" s="1056">
        <v>155</v>
      </c>
      <c r="B654" s="552">
        <v>910062</v>
      </c>
      <c r="C654" s="830" t="s">
        <v>1093</v>
      </c>
      <c r="D654" s="831">
        <v>41561</v>
      </c>
      <c r="E654" s="853">
        <v>0.42430555555555555</v>
      </c>
      <c r="F654" s="854">
        <v>41562</v>
      </c>
      <c r="G654" s="832" t="s">
        <v>1094</v>
      </c>
      <c r="H654" s="833" t="str">
        <f>IF((RIGHT(T654,1)="T"),(F654+G654)-(D654+E654),"-")</f>
        <v>-</v>
      </c>
      <c r="I654" s="833"/>
      <c r="J654" s="833"/>
      <c r="K654" s="833" t="str">
        <f>IF((RIGHT(T654,1)="U"),(F654+G654)-(D654+E654),"-")</f>
        <v>-</v>
      </c>
      <c r="L654" s="833"/>
      <c r="M654" s="833"/>
      <c r="N654" s="833" t="str">
        <f>IF((RIGHT(T654,1)="C"),(F654+G654)-(D654+E654),"-")</f>
        <v>-</v>
      </c>
      <c r="O654" s="833"/>
      <c r="P654" s="833"/>
      <c r="Q654" s="833">
        <f>IF((RIGHT(T654,1)="D"),(F654+G654)-(D654+E654),"-")</f>
        <v>1.4631944444408873</v>
      </c>
      <c r="R654" s="441">
        <v>35</v>
      </c>
      <c r="S654" s="441">
        <f>MINUTE(Q654)</f>
        <v>7</v>
      </c>
      <c r="T654" s="833" t="s">
        <v>501</v>
      </c>
      <c r="U654" s="835" t="s">
        <v>1095</v>
      </c>
      <c r="V654" s="1036" t="s">
        <v>1096</v>
      </c>
      <c r="W654" s="834" t="s">
        <v>1097</v>
      </c>
    </row>
    <row r="655" spans="1:32" s="353" customFormat="1" ht="30">
      <c r="A655" s="1056"/>
      <c r="B655" s="552">
        <v>910104</v>
      </c>
      <c r="C655" s="830" t="s">
        <v>1098</v>
      </c>
      <c r="D655" s="831">
        <v>41575</v>
      </c>
      <c r="E655" s="832" t="s">
        <v>663</v>
      </c>
      <c r="F655" s="831">
        <v>41575</v>
      </c>
      <c r="G655" s="832" t="s">
        <v>1099</v>
      </c>
      <c r="H655" s="833" t="str">
        <f>IF((RIGHT(T655,1)="T"),(F655+G655)-(D655+E655),"-")</f>
        <v>-</v>
      </c>
      <c r="I655" s="833"/>
      <c r="J655" s="833"/>
      <c r="K655" s="833" t="str">
        <f>IF((RIGHT(T655,1)="U"),(F655+G655)-(D655+E655),"-")</f>
        <v>-</v>
      </c>
      <c r="L655" s="833"/>
      <c r="M655" s="833"/>
      <c r="N655" s="833" t="str">
        <f>IF((RIGHT(T655,1)="C"),(F655+G655)-(D655+E655),"-")</f>
        <v>-</v>
      </c>
      <c r="O655" s="833"/>
      <c r="P655" s="833"/>
      <c r="Q655" s="833">
        <f>IF((RIGHT(T655,1)="D"),(F655+G655)-(D655+E655),"-")</f>
        <v>0.41249999999854481</v>
      </c>
      <c r="R655" s="441">
        <f>HOUR(Q655)</f>
        <v>9</v>
      </c>
      <c r="S655" s="441">
        <f>MINUTE(Q655)</f>
        <v>54</v>
      </c>
      <c r="T655" s="834" t="s">
        <v>515</v>
      </c>
      <c r="U655" s="835" t="s">
        <v>1100</v>
      </c>
      <c r="V655" s="1022" t="s">
        <v>1101</v>
      </c>
      <c r="W655" s="552" t="s">
        <v>1102</v>
      </c>
    </row>
    <row r="656" spans="1:32" s="353" customFormat="1" ht="30">
      <c r="A656" s="1056"/>
      <c r="B656" s="552">
        <v>910119</v>
      </c>
      <c r="C656" s="830" t="s">
        <v>1103</v>
      </c>
      <c r="D656" s="831">
        <v>41577</v>
      </c>
      <c r="E656" s="832" t="s">
        <v>1104</v>
      </c>
      <c r="F656" s="831">
        <v>41577</v>
      </c>
      <c r="G656" s="832" t="s">
        <v>585</v>
      </c>
      <c r="H656" s="833" t="str">
        <f>IF((RIGHT(T656,1)="T"),(F656+G656)-(D656+E656),"-")</f>
        <v>-</v>
      </c>
      <c r="I656" s="833"/>
      <c r="J656" s="833"/>
      <c r="K656" s="833" t="str">
        <f>IF((RIGHT(T656,1)="U"),(F656+G656)-(D656+E656),"-")</f>
        <v>-</v>
      </c>
      <c r="L656" s="833"/>
      <c r="M656" s="833"/>
      <c r="N656" s="833" t="str">
        <f>IF((RIGHT(T656,1)="C"),(F656+G656)-(D656+E656),"-")</f>
        <v>-</v>
      </c>
      <c r="O656" s="833"/>
      <c r="P656" s="833"/>
      <c r="Q656" s="833">
        <f>IF((RIGHT(T656,1)="D"),(F656+G656)-(D656+E656),"-")</f>
        <v>0.18263888888759539</v>
      </c>
      <c r="R656" s="441">
        <f>HOUR(Q656)</f>
        <v>4</v>
      </c>
      <c r="S656" s="441">
        <f>MINUTE(Q656)</f>
        <v>23</v>
      </c>
      <c r="T656" s="834" t="s">
        <v>515</v>
      </c>
      <c r="U656" s="835" t="s">
        <v>1105</v>
      </c>
      <c r="V656" s="1022" t="s">
        <v>1106</v>
      </c>
      <c r="W656" s="552" t="s">
        <v>1107</v>
      </c>
    </row>
    <row r="657" spans="1:32" ht="30">
      <c r="A657" s="378"/>
      <c r="B657" s="379"/>
      <c r="C657" s="380" t="s">
        <v>325</v>
      </c>
      <c r="D657" s="381"/>
      <c r="E657" s="382"/>
      <c r="F657" s="383"/>
      <c r="G657" s="384"/>
      <c r="H657" s="385">
        <f t="shared" ref="H657:S657" si="123">SUM(H654:H656)</f>
        <v>0</v>
      </c>
      <c r="I657" s="481">
        <f t="shared" si="123"/>
        <v>0</v>
      </c>
      <c r="J657" s="481">
        <f t="shared" si="123"/>
        <v>0</v>
      </c>
      <c r="K657" s="385">
        <f t="shared" si="123"/>
        <v>0</v>
      </c>
      <c r="L657" s="481">
        <f t="shared" si="123"/>
        <v>0</v>
      </c>
      <c r="M657" s="481">
        <f t="shared" si="123"/>
        <v>0</v>
      </c>
      <c r="N657" s="385">
        <f t="shared" si="123"/>
        <v>0</v>
      </c>
      <c r="O657" s="481">
        <f t="shared" si="123"/>
        <v>0</v>
      </c>
      <c r="P657" s="481">
        <f t="shared" si="123"/>
        <v>0</v>
      </c>
      <c r="Q657" s="385">
        <f t="shared" si="123"/>
        <v>2.0583333333270275</v>
      </c>
      <c r="R657" s="481">
        <f t="shared" si="123"/>
        <v>48</v>
      </c>
      <c r="S657" s="481">
        <f t="shared" si="123"/>
        <v>84</v>
      </c>
      <c r="T657" s="378"/>
      <c r="U657" s="386"/>
      <c r="V657" s="1019"/>
      <c r="W657" s="387"/>
      <c r="X657" s="388"/>
      <c r="Y657" s="389"/>
    </row>
    <row r="658" spans="1:32" s="353" customFormat="1" ht="41.25" customHeight="1">
      <c r="A658" s="355"/>
      <c r="B658" s="416"/>
      <c r="C658" s="410" t="s">
        <v>398</v>
      </c>
      <c r="D658" s="417"/>
      <c r="E658" s="418"/>
      <c r="F658" s="419"/>
      <c r="G658" s="420"/>
      <c r="H658" s="421"/>
      <c r="I658" s="422"/>
      <c r="J658" s="423">
        <f>I654+J654/60</f>
        <v>0</v>
      </c>
      <c r="K658" s="424"/>
      <c r="L658" s="426"/>
      <c r="M658" s="423">
        <f>L654+M654/60</f>
        <v>0</v>
      </c>
      <c r="N658" s="425"/>
      <c r="O658" s="426"/>
      <c r="P658" s="423">
        <f>O654+P654/60</f>
        <v>0</v>
      </c>
      <c r="Q658" s="425"/>
      <c r="R658" s="426"/>
      <c r="S658" s="423">
        <f>R654+S654/60</f>
        <v>35.116666666666667</v>
      </c>
      <c r="T658" s="355"/>
      <c r="U658" s="427"/>
      <c r="V658" s="1020"/>
      <c r="W658" s="428"/>
      <c r="X658" s="429">
        <v>50</v>
      </c>
      <c r="Y658" s="430">
        <v>4</v>
      </c>
      <c r="Z658" s="423">
        <f>J658</f>
        <v>0</v>
      </c>
      <c r="AA658" s="423">
        <f>X658*Y658*Z658</f>
        <v>0</v>
      </c>
      <c r="AB658" s="423">
        <f>($AB$4-M658-P658)</f>
        <v>744</v>
      </c>
      <c r="AC658" s="430">
        <f>X658*Y658</f>
        <v>200</v>
      </c>
      <c r="AD658" s="430">
        <f>AB658*AC658</f>
        <v>148800</v>
      </c>
      <c r="AE658" s="423">
        <f>AA658/(AD658)</f>
        <v>0</v>
      </c>
      <c r="AF658" s="431">
        <f>1-(1*AE658)</f>
        <v>1</v>
      </c>
    </row>
    <row r="659" spans="1:32" s="525" customFormat="1" ht="30">
      <c r="A659" s="563"/>
      <c r="B659" s="563"/>
      <c r="C659" s="585"/>
      <c r="D659" s="563"/>
      <c r="E659" s="563"/>
      <c r="F659" s="563"/>
      <c r="G659" s="563"/>
      <c r="H659" s="563"/>
      <c r="I659" s="565"/>
      <c r="J659" s="565"/>
      <c r="K659" s="563"/>
      <c r="L659" s="565"/>
      <c r="M659" s="565"/>
      <c r="N659" s="563"/>
      <c r="O659" s="565"/>
      <c r="P659" s="565"/>
      <c r="Q659" s="563"/>
      <c r="R659" s="566"/>
      <c r="S659" s="566"/>
      <c r="T659" s="563"/>
      <c r="U659" s="567"/>
      <c r="V659" s="1029"/>
      <c r="W659" s="564"/>
    </row>
    <row r="660" spans="1:32" s="353" customFormat="1" ht="30">
      <c r="A660" s="409">
        <v>156</v>
      </c>
      <c r="B660" s="409"/>
      <c r="C660" s="460" t="s">
        <v>466</v>
      </c>
      <c r="D660" s="409"/>
      <c r="E660" s="409"/>
      <c r="F660" s="409"/>
      <c r="G660" s="409"/>
      <c r="H660" s="409" t="s">
        <v>335</v>
      </c>
      <c r="I660" s="412"/>
      <c r="J660" s="412"/>
      <c r="K660" s="409" t="s">
        <v>335</v>
      </c>
      <c r="L660" s="412"/>
      <c r="M660" s="412"/>
      <c r="N660" s="409" t="s">
        <v>335</v>
      </c>
      <c r="O660" s="412"/>
      <c r="P660" s="412"/>
      <c r="Q660" s="409" t="s">
        <v>335</v>
      </c>
      <c r="R660" s="412"/>
      <c r="S660" s="412"/>
      <c r="T660" s="409"/>
      <c r="U660" s="414"/>
      <c r="V660" s="1018"/>
      <c r="W660" s="411"/>
    </row>
    <row r="661" spans="1:32" s="353" customFormat="1" ht="41.25" customHeight="1">
      <c r="A661" s="355"/>
      <c r="B661" s="416"/>
      <c r="C661" s="410" t="s">
        <v>398</v>
      </c>
      <c r="D661" s="417"/>
      <c r="E661" s="418"/>
      <c r="F661" s="419"/>
      <c r="G661" s="420"/>
      <c r="H661" s="421"/>
      <c r="I661" s="422"/>
      <c r="J661" s="423">
        <f>I660+J660/60</f>
        <v>0</v>
      </c>
      <c r="K661" s="424"/>
      <c r="L661" s="426"/>
      <c r="M661" s="423">
        <f>L660+M660/60</f>
        <v>0</v>
      </c>
      <c r="N661" s="425"/>
      <c r="O661" s="426"/>
      <c r="P661" s="423">
        <f>O660+P660/60</f>
        <v>0</v>
      </c>
      <c r="Q661" s="425"/>
      <c r="R661" s="426"/>
      <c r="S661" s="423">
        <f>R660+S660/60</f>
        <v>0</v>
      </c>
      <c r="T661" s="355"/>
      <c r="U661" s="427"/>
      <c r="V661" s="1020"/>
      <c r="W661" s="428"/>
      <c r="X661" s="429">
        <v>125</v>
      </c>
      <c r="Y661" s="430">
        <v>4</v>
      </c>
      <c r="Z661" s="423">
        <f>J661</f>
        <v>0</v>
      </c>
      <c r="AA661" s="423">
        <f>X661*Y661*Z661</f>
        <v>0</v>
      </c>
      <c r="AB661" s="423">
        <f>($AB$4-M661-P661)</f>
        <v>744</v>
      </c>
      <c r="AC661" s="430">
        <f>X661*Y661</f>
        <v>500</v>
      </c>
      <c r="AD661" s="430">
        <f>AB661*AC661</f>
        <v>372000</v>
      </c>
      <c r="AE661" s="423">
        <f>AA661/(AD661)</f>
        <v>0</v>
      </c>
      <c r="AF661" s="431">
        <f>1-(1*AE661)</f>
        <v>1</v>
      </c>
    </row>
    <row r="662" spans="1:32" s="525" customFormat="1" ht="30">
      <c r="A662" s="563"/>
      <c r="B662" s="563"/>
      <c r="C662" s="585"/>
      <c r="D662" s="563"/>
      <c r="E662" s="563"/>
      <c r="F662" s="563"/>
      <c r="G662" s="563"/>
      <c r="H662" s="563"/>
      <c r="I662" s="565"/>
      <c r="J662" s="565"/>
      <c r="K662" s="563"/>
      <c r="L662" s="565"/>
      <c r="M662" s="565"/>
      <c r="N662" s="563"/>
      <c r="O662" s="565"/>
      <c r="P662" s="565"/>
      <c r="Q662" s="563"/>
      <c r="R662" s="566"/>
      <c r="S662" s="566"/>
      <c r="T662" s="563"/>
      <c r="U662" s="567"/>
      <c r="V662" s="1029"/>
      <c r="W662" s="564"/>
    </row>
    <row r="663" spans="1:32" s="608" customFormat="1" ht="33" customHeight="1">
      <c r="A663" s="477">
        <v>157</v>
      </c>
      <c r="B663" s="619"/>
      <c r="C663" s="614" t="s">
        <v>516</v>
      </c>
      <c r="D663" s="612"/>
      <c r="E663" s="615"/>
      <c r="F663" s="612"/>
      <c r="G663" s="615"/>
      <c r="H663" s="616"/>
      <c r="I663" s="616"/>
      <c r="J663" s="616"/>
      <c r="K663" s="616"/>
      <c r="L663" s="616"/>
      <c r="M663" s="616"/>
      <c r="N663" s="616"/>
      <c r="O663" s="616"/>
      <c r="P663" s="616"/>
      <c r="Q663" s="616"/>
      <c r="R663" s="441"/>
      <c r="S663" s="441"/>
      <c r="T663" s="617"/>
      <c r="U663" s="618"/>
      <c r="V663" s="1028"/>
      <c r="W663" s="611"/>
      <c r="X663" s="603"/>
      <c r="Y663" s="604"/>
    </row>
    <row r="664" spans="1:32" ht="41.25" customHeight="1">
      <c r="A664" s="378"/>
      <c r="B664" s="379"/>
      <c r="C664" s="380" t="s">
        <v>325</v>
      </c>
      <c r="D664" s="381"/>
      <c r="E664" s="382"/>
      <c r="F664" s="383"/>
      <c r="G664" s="384"/>
      <c r="H664" s="385">
        <f>SUM(H663)</f>
        <v>0</v>
      </c>
      <c r="I664" s="481">
        <f t="shared" ref="I664:S664" si="124">SUM(I663)</f>
        <v>0</v>
      </c>
      <c r="J664" s="481">
        <f t="shared" si="124"/>
        <v>0</v>
      </c>
      <c r="K664" s="385">
        <f t="shared" si="124"/>
        <v>0</v>
      </c>
      <c r="L664" s="481">
        <f t="shared" si="124"/>
        <v>0</v>
      </c>
      <c r="M664" s="481">
        <f t="shared" si="124"/>
        <v>0</v>
      </c>
      <c r="N664" s="385">
        <f t="shared" si="124"/>
        <v>0</v>
      </c>
      <c r="O664" s="481">
        <f t="shared" si="124"/>
        <v>0</v>
      </c>
      <c r="P664" s="481">
        <f t="shared" si="124"/>
        <v>0</v>
      </c>
      <c r="Q664" s="385">
        <f t="shared" si="124"/>
        <v>0</v>
      </c>
      <c r="R664" s="481">
        <f t="shared" si="124"/>
        <v>0</v>
      </c>
      <c r="S664" s="481">
        <f t="shared" si="124"/>
        <v>0</v>
      </c>
      <c r="T664" s="582"/>
      <c r="U664" s="583"/>
      <c r="V664" s="1042"/>
      <c r="W664" s="584"/>
      <c r="X664" s="388"/>
      <c r="Y664" s="389"/>
    </row>
    <row r="665" spans="1:32" s="353" customFormat="1" ht="41.25" customHeight="1">
      <c r="A665" s="355"/>
      <c r="B665" s="416"/>
      <c r="C665" s="410" t="s">
        <v>398</v>
      </c>
      <c r="D665" s="417"/>
      <c r="E665" s="418"/>
      <c r="F665" s="419"/>
      <c r="G665" s="420"/>
      <c r="H665" s="421"/>
      <c r="I665" s="422"/>
      <c r="J665" s="423">
        <f>I663+J663/60</f>
        <v>0</v>
      </c>
      <c r="K665" s="424"/>
      <c r="L665" s="426"/>
      <c r="M665" s="423">
        <f>L663+M663/60</f>
        <v>0</v>
      </c>
      <c r="N665" s="425"/>
      <c r="O665" s="426"/>
      <c r="P665" s="423">
        <f>O663+P663/60</f>
        <v>0</v>
      </c>
      <c r="Q665" s="425"/>
      <c r="R665" s="426"/>
      <c r="S665" s="423">
        <f>R663+S663/60</f>
        <v>0</v>
      </c>
      <c r="T665" s="355"/>
      <c r="U665" s="427"/>
      <c r="V665" s="1020"/>
      <c r="W665" s="428"/>
      <c r="X665" s="429">
        <v>125</v>
      </c>
      <c r="Y665" s="430">
        <v>4</v>
      </c>
      <c r="Z665" s="423">
        <f>J665</f>
        <v>0</v>
      </c>
      <c r="AA665" s="423">
        <f>X665*Y665*Z665</f>
        <v>0</v>
      </c>
      <c r="AB665" s="423">
        <f>($AB$4-M665-P665)</f>
        <v>744</v>
      </c>
      <c r="AC665" s="430">
        <f>X665*Y665</f>
        <v>500</v>
      </c>
      <c r="AD665" s="430">
        <f>AB665*AC665</f>
        <v>372000</v>
      </c>
      <c r="AE665" s="423">
        <f>AA665/(AD665)</f>
        <v>0</v>
      </c>
      <c r="AF665" s="431">
        <f>1-(1*AE665)</f>
        <v>1</v>
      </c>
    </row>
    <row r="666" spans="1:32" s="525" customFormat="1" ht="30">
      <c r="A666" s="563"/>
      <c r="B666" s="563"/>
      <c r="C666" s="585"/>
      <c r="D666" s="563"/>
      <c r="E666" s="563"/>
      <c r="F666" s="563"/>
      <c r="G666" s="563"/>
      <c r="H666" s="563"/>
      <c r="I666" s="565"/>
      <c r="J666" s="565"/>
      <c r="K666" s="563"/>
      <c r="L666" s="565"/>
      <c r="M666" s="565"/>
      <c r="N666" s="563"/>
      <c r="O666" s="565"/>
      <c r="P666" s="565"/>
      <c r="Q666" s="563"/>
      <c r="R666" s="566"/>
      <c r="S666" s="566"/>
      <c r="T666" s="563"/>
      <c r="U666" s="567"/>
      <c r="V666" s="1029"/>
      <c r="W666" s="564"/>
    </row>
    <row r="667" spans="1:32" s="608" customFormat="1" ht="30">
      <c r="A667" s="477">
        <v>158</v>
      </c>
      <c r="B667" s="619"/>
      <c r="C667" s="614" t="s">
        <v>514</v>
      </c>
      <c r="D667" s="612"/>
      <c r="E667" s="615"/>
      <c r="F667" s="612"/>
      <c r="G667" s="615"/>
      <c r="H667" s="616"/>
      <c r="I667" s="616"/>
      <c r="J667" s="616"/>
      <c r="K667" s="616"/>
      <c r="L667" s="616"/>
      <c r="M667" s="616"/>
      <c r="N667" s="616"/>
      <c r="O667" s="616"/>
      <c r="P667" s="616"/>
      <c r="Q667" s="616"/>
      <c r="R667" s="441"/>
      <c r="S667" s="441"/>
      <c r="T667" s="617"/>
      <c r="U667" s="618"/>
      <c r="V667" s="1028"/>
      <c r="W667" s="613"/>
      <c r="X667" s="603"/>
      <c r="Y667" s="604"/>
    </row>
    <row r="668" spans="1:32" ht="41.25" customHeight="1">
      <c r="A668" s="378"/>
      <c r="B668" s="379"/>
      <c r="C668" s="380" t="s">
        <v>325</v>
      </c>
      <c r="D668" s="381"/>
      <c r="E668" s="382"/>
      <c r="F668" s="383"/>
      <c r="G668" s="384"/>
      <c r="H668" s="385">
        <f>SUM(H667)</f>
        <v>0</v>
      </c>
      <c r="I668" s="481">
        <f t="shared" ref="I668:S668" si="125">SUM(I667)</f>
        <v>0</v>
      </c>
      <c r="J668" s="481">
        <f t="shared" si="125"/>
        <v>0</v>
      </c>
      <c r="K668" s="385">
        <f t="shared" si="125"/>
        <v>0</v>
      </c>
      <c r="L668" s="481">
        <f t="shared" si="125"/>
        <v>0</v>
      </c>
      <c r="M668" s="481">
        <f t="shared" si="125"/>
        <v>0</v>
      </c>
      <c r="N668" s="385">
        <f t="shared" si="125"/>
        <v>0</v>
      </c>
      <c r="O668" s="481">
        <f t="shared" si="125"/>
        <v>0</v>
      </c>
      <c r="P668" s="481">
        <f t="shared" si="125"/>
        <v>0</v>
      </c>
      <c r="Q668" s="385">
        <f t="shared" si="125"/>
        <v>0</v>
      </c>
      <c r="R668" s="481">
        <f t="shared" si="125"/>
        <v>0</v>
      </c>
      <c r="S668" s="481">
        <f t="shared" si="125"/>
        <v>0</v>
      </c>
      <c r="T668" s="582"/>
      <c r="U668" s="583"/>
      <c r="V668" s="1042"/>
      <c r="W668" s="584"/>
      <c r="X668" s="388"/>
      <c r="Y668" s="389"/>
    </row>
    <row r="669" spans="1:32" s="353" customFormat="1" ht="41.25" customHeight="1">
      <c r="A669" s="355"/>
      <c r="B669" s="416"/>
      <c r="C669" s="410" t="s">
        <v>398</v>
      </c>
      <c r="D669" s="417"/>
      <c r="E669" s="418"/>
      <c r="F669" s="419"/>
      <c r="G669" s="420"/>
      <c r="H669" s="421"/>
      <c r="I669" s="422"/>
      <c r="J669" s="423">
        <f>I667+J667/60</f>
        <v>0</v>
      </c>
      <c r="K669" s="424"/>
      <c r="L669" s="426"/>
      <c r="M669" s="423">
        <f>L667+M667/60</f>
        <v>0</v>
      </c>
      <c r="N669" s="425"/>
      <c r="O669" s="426"/>
      <c r="P669" s="423">
        <f>O667+P667/60</f>
        <v>0</v>
      </c>
      <c r="Q669" s="425"/>
      <c r="R669" s="426"/>
      <c r="S669" s="423">
        <f>R667+S667/60</f>
        <v>0</v>
      </c>
      <c r="T669" s="355"/>
      <c r="U669" s="427"/>
      <c r="V669" s="1020"/>
      <c r="W669" s="428"/>
      <c r="X669" s="429">
        <v>63</v>
      </c>
      <c r="Y669" s="430">
        <v>4</v>
      </c>
      <c r="Z669" s="423">
        <f>J669</f>
        <v>0</v>
      </c>
      <c r="AA669" s="423">
        <f>X669*Y669*Z669</f>
        <v>0</v>
      </c>
      <c r="AB669" s="423">
        <f>($AB$4-M669-P669)</f>
        <v>744</v>
      </c>
      <c r="AC669" s="430">
        <f>X669*Y669</f>
        <v>252</v>
      </c>
      <c r="AD669" s="430">
        <f>AB669*AC669</f>
        <v>187488</v>
      </c>
      <c r="AE669" s="423">
        <f>AA669/(AD669)</f>
        <v>0</v>
      </c>
      <c r="AF669" s="431">
        <f>1-(1*AE669)</f>
        <v>1</v>
      </c>
    </row>
    <row r="670" spans="1:32" s="525" customFormat="1" ht="30">
      <c r="A670" s="563"/>
      <c r="B670" s="563"/>
      <c r="C670" s="585"/>
      <c r="D670" s="563"/>
      <c r="E670" s="563"/>
      <c r="F670" s="563"/>
      <c r="G670" s="563"/>
      <c r="H670" s="563"/>
      <c r="I670" s="565"/>
      <c r="J670" s="565"/>
      <c r="K670" s="563"/>
      <c r="L670" s="565"/>
      <c r="M670" s="565"/>
      <c r="N670" s="563"/>
      <c r="O670" s="565"/>
      <c r="P670" s="565"/>
      <c r="Q670" s="563"/>
      <c r="R670" s="566"/>
      <c r="S670" s="566"/>
      <c r="T670" s="563"/>
      <c r="U670" s="567"/>
      <c r="V670" s="1029"/>
      <c r="W670" s="564"/>
    </row>
    <row r="671" spans="1:32" s="353" customFormat="1" ht="30">
      <c r="A671" s="409">
        <v>159</v>
      </c>
      <c r="B671" s="409"/>
      <c r="C671" s="460" t="s">
        <v>178</v>
      </c>
      <c r="D671" s="409"/>
      <c r="E671" s="409"/>
      <c r="F671" s="409"/>
      <c r="G671" s="409"/>
      <c r="H671" s="409" t="s">
        <v>335</v>
      </c>
      <c r="I671" s="412"/>
      <c r="J671" s="412"/>
      <c r="K671" s="409" t="s">
        <v>335</v>
      </c>
      <c r="L671" s="412"/>
      <c r="M671" s="412"/>
      <c r="N671" s="409" t="s">
        <v>335</v>
      </c>
      <c r="O671" s="412"/>
      <c r="P671" s="412"/>
      <c r="Q671" s="409" t="s">
        <v>335</v>
      </c>
      <c r="R671" s="412"/>
      <c r="S671" s="412"/>
      <c r="T671" s="409"/>
      <c r="U671" s="414"/>
      <c r="V671" s="1018"/>
      <c r="W671" s="411"/>
    </row>
    <row r="672" spans="1:32" s="353" customFormat="1" ht="41.25" customHeight="1">
      <c r="A672" s="355"/>
      <c r="B672" s="416"/>
      <c r="C672" s="410" t="s">
        <v>398</v>
      </c>
      <c r="D672" s="417"/>
      <c r="E672" s="418"/>
      <c r="F672" s="419"/>
      <c r="G672" s="420"/>
      <c r="H672" s="421"/>
      <c r="I672" s="422"/>
      <c r="J672" s="423">
        <f>I671+J671/60</f>
        <v>0</v>
      </c>
      <c r="K672" s="424"/>
      <c r="L672" s="426"/>
      <c r="M672" s="423">
        <f>L671+M671/60</f>
        <v>0</v>
      </c>
      <c r="N672" s="425"/>
      <c r="O672" s="426"/>
      <c r="P672" s="423">
        <f>O671+P671/60</f>
        <v>0</v>
      </c>
      <c r="Q672" s="425"/>
      <c r="R672" s="426"/>
      <c r="S672" s="423">
        <f>R671+S671/60</f>
        <v>0</v>
      </c>
      <c r="T672" s="355"/>
      <c r="U672" s="427"/>
      <c r="V672" s="1020"/>
      <c r="W672" s="428"/>
      <c r="X672" s="429">
        <v>63</v>
      </c>
      <c r="Y672" s="430">
        <v>4</v>
      </c>
      <c r="Z672" s="423">
        <f>J672</f>
        <v>0</v>
      </c>
      <c r="AA672" s="423">
        <f>X672*Y672*Z672</f>
        <v>0</v>
      </c>
      <c r="AB672" s="423">
        <f>($AB$4-M672-P672)</f>
        <v>744</v>
      </c>
      <c r="AC672" s="430">
        <f>X672*Y672</f>
        <v>252</v>
      </c>
      <c r="AD672" s="430">
        <f>AB672*AC672</f>
        <v>187488</v>
      </c>
      <c r="AE672" s="423">
        <f>AA672/(AD672)</f>
        <v>0</v>
      </c>
      <c r="AF672" s="431">
        <f>1-(1*AE672)</f>
        <v>1</v>
      </c>
    </row>
    <row r="673" spans="1:32" s="525" customFormat="1" ht="30">
      <c r="A673" s="563"/>
      <c r="B673" s="563"/>
      <c r="C673" s="585"/>
      <c r="D673" s="563"/>
      <c r="E673" s="563"/>
      <c r="F673" s="563"/>
      <c r="G673" s="563"/>
      <c r="H673" s="563"/>
      <c r="I673" s="565"/>
      <c r="J673" s="565"/>
      <c r="K673" s="563"/>
      <c r="L673" s="565"/>
      <c r="M673" s="565"/>
      <c r="N673" s="563"/>
      <c r="O673" s="565"/>
      <c r="P673" s="565"/>
      <c r="Q673" s="563"/>
      <c r="R673" s="566"/>
      <c r="S673" s="566"/>
      <c r="T673" s="563"/>
      <c r="U673" s="567"/>
      <c r="V673" s="1029"/>
      <c r="W673" s="564"/>
    </row>
    <row r="674" spans="1:32" s="610" customFormat="1" ht="30">
      <c r="A674" s="477">
        <v>160</v>
      </c>
      <c r="B674" s="619"/>
      <c r="C674" s="614" t="s">
        <v>576</v>
      </c>
      <c r="D674" s="612"/>
      <c r="E674" s="615"/>
      <c r="F674" s="612"/>
      <c r="G674" s="615"/>
      <c r="H674" s="616"/>
      <c r="I674" s="616"/>
      <c r="J674" s="616"/>
      <c r="K674" s="616"/>
      <c r="L674" s="616"/>
      <c r="M674" s="616"/>
      <c r="N674" s="616"/>
      <c r="O674" s="616"/>
      <c r="P674" s="616"/>
      <c r="Q674" s="616"/>
      <c r="R674" s="441"/>
      <c r="S674" s="441"/>
      <c r="T674" s="617"/>
      <c r="U674" s="618"/>
      <c r="V674" s="1024"/>
      <c r="W674" s="619"/>
      <c r="X674" s="609"/>
      <c r="Y674" s="609"/>
    </row>
    <row r="675" spans="1:32" ht="41.25" customHeight="1">
      <c r="A675" s="378"/>
      <c r="B675" s="379"/>
      <c r="C675" s="380" t="s">
        <v>325</v>
      </c>
      <c r="D675" s="381"/>
      <c r="E675" s="382"/>
      <c r="F675" s="383"/>
      <c r="G675" s="384"/>
      <c r="H675" s="385">
        <f t="shared" ref="H675:S675" si="126">SUM(H674:H674)</f>
        <v>0</v>
      </c>
      <c r="I675" s="481">
        <f t="shared" si="126"/>
        <v>0</v>
      </c>
      <c r="J675" s="481">
        <f t="shared" si="126"/>
        <v>0</v>
      </c>
      <c r="K675" s="385">
        <f t="shared" si="126"/>
        <v>0</v>
      </c>
      <c r="L675" s="481">
        <f t="shared" si="126"/>
        <v>0</v>
      </c>
      <c r="M675" s="481">
        <f t="shared" si="126"/>
        <v>0</v>
      </c>
      <c r="N675" s="385">
        <f t="shared" si="126"/>
        <v>0</v>
      </c>
      <c r="O675" s="481">
        <f t="shared" si="126"/>
        <v>0</v>
      </c>
      <c r="P675" s="481">
        <f t="shared" si="126"/>
        <v>0</v>
      </c>
      <c r="Q675" s="385">
        <f t="shared" si="126"/>
        <v>0</v>
      </c>
      <c r="R675" s="481">
        <f t="shared" si="126"/>
        <v>0</v>
      </c>
      <c r="S675" s="481">
        <f t="shared" si="126"/>
        <v>0</v>
      </c>
      <c r="T675" s="582"/>
      <c r="U675" s="583"/>
      <c r="V675" s="1042"/>
      <c r="W675" s="584"/>
      <c r="X675" s="388"/>
      <c r="Y675" s="389"/>
    </row>
    <row r="676" spans="1:32" s="353" customFormat="1" ht="41.25" customHeight="1">
      <c r="A676" s="355"/>
      <c r="B676" s="416"/>
      <c r="C676" s="410" t="s">
        <v>398</v>
      </c>
      <c r="D676" s="417"/>
      <c r="E676" s="418"/>
      <c r="F676" s="419"/>
      <c r="G676" s="420"/>
      <c r="H676" s="421"/>
      <c r="I676" s="422"/>
      <c r="J676" s="423">
        <f>I674+J674/60</f>
        <v>0</v>
      </c>
      <c r="K676" s="424"/>
      <c r="L676" s="426"/>
      <c r="M676" s="423">
        <f>L674+M674/60</f>
        <v>0</v>
      </c>
      <c r="N676" s="425"/>
      <c r="O676" s="426"/>
      <c r="P676" s="423">
        <f>O674+P674/60</f>
        <v>0</v>
      </c>
      <c r="Q676" s="425"/>
      <c r="R676" s="426"/>
      <c r="S676" s="423">
        <f>R674+S674/60</f>
        <v>0</v>
      </c>
      <c r="T676" s="355"/>
      <c r="U676" s="427"/>
      <c r="V676" s="1020"/>
      <c r="W676" s="428"/>
      <c r="X676" s="429">
        <v>125</v>
      </c>
      <c r="Y676" s="430">
        <v>4</v>
      </c>
      <c r="Z676" s="423">
        <f>J676</f>
        <v>0</v>
      </c>
      <c r="AA676" s="423">
        <f>X676*Y676*Z676</f>
        <v>0</v>
      </c>
      <c r="AB676" s="423">
        <f>($AB$4-M676-P676)</f>
        <v>744</v>
      </c>
      <c r="AC676" s="430">
        <f>X676*Y676</f>
        <v>500</v>
      </c>
      <c r="AD676" s="430">
        <f>AB676*AC676</f>
        <v>372000</v>
      </c>
      <c r="AE676" s="423">
        <f>AA676/(AD676)</f>
        <v>0</v>
      </c>
      <c r="AF676" s="431">
        <f>1-(1*AE676)</f>
        <v>1</v>
      </c>
    </row>
    <row r="677" spans="1:32" s="525" customFormat="1" ht="41.25" customHeight="1">
      <c r="A677" s="507"/>
      <c r="B677" s="508"/>
      <c r="C677" s="509"/>
      <c r="D677" s="510"/>
      <c r="E677" s="511"/>
      <c r="F677" s="512"/>
      <c r="G677" s="513"/>
      <c r="H677" s="514"/>
      <c r="I677" s="515"/>
      <c r="J677" s="516"/>
      <c r="K677" s="517"/>
      <c r="L677" s="518"/>
      <c r="M677" s="516"/>
      <c r="N677" s="519"/>
      <c r="O677" s="518"/>
      <c r="P677" s="516"/>
      <c r="Q677" s="519"/>
      <c r="R677" s="518"/>
      <c r="S677" s="516"/>
      <c r="T677" s="507"/>
      <c r="U677" s="520"/>
      <c r="V677" s="1023"/>
      <c r="W677" s="521"/>
      <c r="X677" s="522"/>
      <c r="Y677" s="522"/>
      <c r="Z677" s="523"/>
      <c r="AA677" s="523"/>
      <c r="AB677" s="523"/>
      <c r="AC677" s="522"/>
      <c r="AD677" s="522"/>
      <c r="AE677" s="523"/>
      <c r="AF677" s="524"/>
    </row>
    <row r="678" spans="1:32" s="607" customFormat="1" ht="30">
      <c r="A678" s="477">
        <v>161</v>
      </c>
      <c r="B678" s="619"/>
      <c r="C678" s="614" t="s">
        <v>380</v>
      </c>
      <c r="D678" s="612"/>
      <c r="E678" s="615"/>
      <c r="F678" s="612"/>
      <c r="G678" s="615"/>
      <c r="H678" s="616"/>
      <c r="I678" s="616"/>
      <c r="J678" s="616"/>
      <c r="K678" s="616"/>
      <c r="L678" s="616"/>
      <c r="M678" s="616"/>
      <c r="N678" s="616"/>
      <c r="O678" s="616"/>
      <c r="P678" s="616"/>
      <c r="Q678" s="616"/>
      <c r="R678" s="441"/>
      <c r="S678" s="441"/>
      <c r="T678" s="617"/>
      <c r="U678" s="618"/>
      <c r="V678" s="1028"/>
      <c r="W678" s="613"/>
      <c r="X678" s="603"/>
      <c r="Y678" s="604"/>
    </row>
    <row r="679" spans="1:32" ht="41.25" customHeight="1">
      <c r="A679" s="378"/>
      <c r="B679" s="379"/>
      <c r="C679" s="380" t="s">
        <v>325</v>
      </c>
      <c r="D679" s="381"/>
      <c r="E679" s="382"/>
      <c r="F679" s="383"/>
      <c r="G679" s="384"/>
      <c r="H679" s="385">
        <f>SUM(H678)</f>
        <v>0</v>
      </c>
      <c r="I679" s="481">
        <f t="shared" ref="I679:S679" si="127">SUM(I678)</f>
        <v>0</v>
      </c>
      <c r="J679" s="481">
        <f t="shared" si="127"/>
        <v>0</v>
      </c>
      <c r="K679" s="385">
        <f t="shared" si="127"/>
        <v>0</v>
      </c>
      <c r="L679" s="481">
        <f t="shared" si="127"/>
        <v>0</v>
      </c>
      <c r="M679" s="481">
        <f t="shared" si="127"/>
        <v>0</v>
      </c>
      <c r="N679" s="385">
        <f t="shared" si="127"/>
        <v>0</v>
      </c>
      <c r="O679" s="481">
        <f t="shared" si="127"/>
        <v>0</v>
      </c>
      <c r="P679" s="481">
        <f t="shared" si="127"/>
        <v>0</v>
      </c>
      <c r="Q679" s="385">
        <f t="shared" si="127"/>
        <v>0</v>
      </c>
      <c r="R679" s="481">
        <f t="shared" si="127"/>
        <v>0</v>
      </c>
      <c r="S679" s="481">
        <f t="shared" si="127"/>
        <v>0</v>
      </c>
      <c r="T679" s="582"/>
      <c r="U679" s="583"/>
      <c r="V679" s="1042"/>
      <c r="W679" s="584"/>
      <c r="X679" s="388"/>
      <c r="Y679" s="389"/>
    </row>
    <row r="680" spans="1:32" s="353" customFormat="1" ht="41.25" customHeight="1">
      <c r="A680" s="355"/>
      <c r="B680" s="416"/>
      <c r="C680" s="410" t="s">
        <v>398</v>
      </c>
      <c r="D680" s="417"/>
      <c r="E680" s="418"/>
      <c r="F680" s="419"/>
      <c r="G680" s="420"/>
      <c r="H680" s="421"/>
      <c r="I680" s="422"/>
      <c r="J680" s="423">
        <f>I678+J678/60</f>
        <v>0</v>
      </c>
      <c r="K680" s="424"/>
      <c r="L680" s="426"/>
      <c r="M680" s="423">
        <f>L678+M678/60</f>
        <v>0</v>
      </c>
      <c r="N680" s="425"/>
      <c r="O680" s="426"/>
      <c r="P680" s="423">
        <f>O678+P678/60</f>
        <v>0</v>
      </c>
      <c r="Q680" s="425"/>
      <c r="R680" s="426"/>
      <c r="S680" s="423">
        <f>R678+S678/60</f>
        <v>0</v>
      </c>
      <c r="T680" s="355"/>
      <c r="U680" s="427"/>
      <c r="V680" s="1020"/>
      <c r="W680" s="428"/>
      <c r="X680" s="429">
        <v>240</v>
      </c>
      <c r="Y680" s="430">
        <v>4</v>
      </c>
      <c r="Z680" s="423">
        <f>J680</f>
        <v>0</v>
      </c>
      <c r="AA680" s="423">
        <f>X680*Y680*Z680</f>
        <v>0</v>
      </c>
      <c r="AB680" s="423">
        <f>($AB$4-M680-P680)</f>
        <v>744</v>
      </c>
      <c r="AC680" s="430">
        <f>X680*Y680</f>
        <v>960</v>
      </c>
      <c r="AD680" s="430">
        <f>AB680*AC680</f>
        <v>714240</v>
      </c>
      <c r="AE680" s="423">
        <f>AA680/(AD680)</f>
        <v>0</v>
      </c>
      <c r="AF680" s="431">
        <f>1-(1*AE680)</f>
        <v>1</v>
      </c>
    </row>
    <row r="681" spans="1:32" s="539" customFormat="1" ht="41.25" customHeight="1">
      <c r="A681" s="526"/>
      <c r="B681" s="527"/>
      <c r="C681" s="528"/>
      <c r="D681" s="529"/>
      <c r="E681" s="530"/>
      <c r="F681" s="531"/>
      <c r="G681" s="532"/>
      <c r="H681" s="533"/>
      <c r="I681" s="534"/>
      <c r="J681" s="534"/>
      <c r="K681" s="533"/>
      <c r="L681" s="534"/>
      <c r="M681" s="534"/>
      <c r="N681" s="533"/>
      <c r="O681" s="534"/>
      <c r="P681" s="534"/>
      <c r="Q681" s="533"/>
      <c r="R681" s="534"/>
      <c r="S681" s="534"/>
      <c r="T681" s="526"/>
      <c r="U681" s="535"/>
      <c r="V681" s="1025"/>
      <c r="W681" s="536"/>
      <c r="X681" s="537"/>
      <c r="Y681" s="538"/>
    </row>
    <row r="682" spans="1:32" s="353" customFormat="1" ht="30">
      <c r="A682" s="409">
        <v>162</v>
      </c>
      <c r="B682" s="409"/>
      <c r="C682" s="460" t="s">
        <v>187</v>
      </c>
      <c r="D682" s="409"/>
      <c r="E682" s="409"/>
      <c r="F682" s="409"/>
      <c r="G682" s="409"/>
      <c r="H682" s="409" t="s">
        <v>335</v>
      </c>
      <c r="I682" s="412"/>
      <c r="J682" s="412"/>
      <c r="K682" s="409" t="s">
        <v>335</v>
      </c>
      <c r="L682" s="412"/>
      <c r="M682" s="412"/>
      <c r="N682" s="409" t="s">
        <v>335</v>
      </c>
      <c r="O682" s="412"/>
      <c r="P682" s="412"/>
      <c r="Q682" s="409" t="s">
        <v>335</v>
      </c>
      <c r="R682" s="412"/>
      <c r="S682" s="412"/>
      <c r="T682" s="409"/>
      <c r="U682" s="414"/>
      <c r="V682" s="1018"/>
      <c r="W682" s="411"/>
    </row>
    <row r="683" spans="1:32" s="353" customFormat="1" ht="41.25" customHeight="1">
      <c r="A683" s="355"/>
      <c r="B683" s="416"/>
      <c r="C683" s="410" t="s">
        <v>398</v>
      </c>
      <c r="D683" s="417"/>
      <c r="E683" s="418"/>
      <c r="F683" s="419"/>
      <c r="G683" s="420"/>
      <c r="H683" s="421"/>
      <c r="I683" s="422"/>
      <c r="J683" s="423">
        <f>I682+J682/60</f>
        <v>0</v>
      </c>
      <c r="K683" s="424"/>
      <c r="L683" s="426"/>
      <c r="M683" s="423">
        <f>L682+M682/60</f>
        <v>0</v>
      </c>
      <c r="N683" s="425"/>
      <c r="O683" s="426"/>
      <c r="P683" s="423">
        <f>O682+P682/60</f>
        <v>0</v>
      </c>
      <c r="Q683" s="425"/>
      <c r="R683" s="426"/>
      <c r="S683" s="423">
        <f>R682+S682/60</f>
        <v>0</v>
      </c>
      <c r="T683" s="355"/>
      <c r="U683" s="427"/>
      <c r="V683" s="1020"/>
      <c r="W683" s="428"/>
      <c r="X683" s="429">
        <v>63</v>
      </c>
      <c r="Y683" s="430">
        <v>4</v>
      </c>
      <c r="Z683" s="423">
        <f>J683</f>
        <v>0</v>
      </c>
      <c r="AA683" s="423">
        <f>X683*Y683*Z683</f>
        <v>0</v>
      </c>
      <c r="AB683" s="423">
        <f>($AB$4-M683-P683)</f>
        <v>744</v>
      </c>
      <c r="AC683" s="430">
        <f>X683*Y683</f>
        <v>252</v>
      </c>
      <c r="AD683" s="430">
        <f>AB683*AC683</f>
        <v>187488</v>
      </c>
      <c r="AE683" s="423">
        <f>AA683/(AD683)</f>
        <v>0</v>
      </c>
      <c r="AF683" s="431">
        <f>1-(1*AE683)</f>
        <v>1</v>
      </c>
    </row>
    <row r="684" spans="1:32" s="525" customFormat="1" ht="30">
      <c r="A684" s="563"/>
      <c r="B684" s="563"/>
      <c r="C684" s="585"/>
      <c r="D684" s="563"/>
      <c r="E684" s="563"/>
      <c r="F684" s="563"/>
      <c r="G684" s="563"/>
      <c r="H684" s="563"/>
      <c r="I684" s="565"/>
      <c r="J684" s="565"/>
      <c r="K684" s="563"/>
      <c r="L684" s="565"/>
      <c r="M684" s="565"/>
      <c r="N684" s="563"/>
      <c r="O684" s="565"/>
      <c r="P684" s="565"/>
      <c r="Q684" s="563"/>
      <c r="R684" s="566"/>
      <c r="S684" s="566"/>
      <c r="T684" s="563"/>
      <c r="U684" s="567"/>
      <c r="V684" s="1029"/>
      <c r="W684" s="564"/>
    </row>
    <row r="685" spans="1:32" s="353" customFormat="1" ht="60">
      <c r="A685" s="409">
        <v>163</v>
      </c>
      <c r="B685" s="409"/>
      <c r="C685" s="460" t="s">
        <v>467</v>
      </c>
      <c r="D685" s="409"/>
      <c r="E685" s="409"/>
      <c r="F685" s="409"/>
      <c r="G685" s="409"/>
      <c r="H685" s="409" t="s">
        <v>335</v>
      </c>
      <c r="I685" s="412"/>
      <c r="J685" s="412"/>
      <c r="K685" s="409" t="s">
        <v>335</v>
      </c>
      <c r="L685" s="412"/>
      <c r="M685" s="412"/>
      <c r="N685" s="409" t="s">
        <v>335</v>
      </c>
      <c r="O685" s="412"/>
      <c r="P685" s="412"/>
      <c r="Q685" s="409" t="s">
        <v>335</v>
      </c>
      <c r="R685" s="412"/>
      <c r="S685" s="412"/>
      <c r="T685" s="409"/>
      <c r="U685" s="414"/>
      <c r="V685" s="1018"/>
      <c r="W685" s="411"/>
    </row>
    <row r="686" spans="1:32" s="353" customFormat="1" ht="41.25" customHeight="1">
      <c r="A686" s="355"/>
      <c r="B686" s="416"/>
      <c r="C686" s="410" t="s">
        <v>398</v>
      </c>
      <c r="D686" s="417"/>
      <c r="E686" s="418"/>
      <c r="F686" s="419"/>
      <c r="G686" s="420"/>
      <c r="H686" s="421"/>
      <c r="I686" s="422"/>
      <c r="J686" s="423">
        <f>I685+J685/60</f>
        <v>0</v>
      </c>
      <c r="K686" s="424"/>
      <c r="L686" s="426"/>
      <c r="M686" s="423">
        <f>L685+M685/60</f>
        <v>0</v>
      </c>
      <c r="N686" s="425"/>
      <c r="O686" s="426"/>
      <c r="P686" s="423">
        <f>O685+P685/60</f>
        <v>0</v>
      </c>
      <c r="Q686" s="425"/>
      <c r="R686" s="426"/>
      <c r="S686" s="423">
        <f>R685+S685/60</f>
        <v>0</v>
      </c>
      <c r="T686" s="355"/>
      <c r="U686" s="427"/>
      <c r="V686" s="1020"/>
      <c r="W686" s="428"/>
      <c r="X686" s="429">
        <v>240</v>
      </c>
      <c r="Y686" s="430">
        <v>4</v>
      </c>
      <c r="Z686" s="423">
        <f>J686</f>
        <v>0</v>
      </c>
      <c r="AA686" s="423">
        <f>X686*Y686*Z686</f>
        <v>0</v>
      </c>
      <c r="AB686" s="423">
        <f>($AB$4-M686-P686)</f>
        <v>744</v>
      </c>
      <c r="AC686" s="430">
        <f>X686*Y686</f>
        <v>960</v>
      </c>
      <c r="AD686" s="430">
        <f>AB686*AC686</f>
        <v>714240</v>
      </c>
      <c r="AE686" s="423">
        <f>AA686/(AD686)</f>
        <v>0</v>
      </c>
      <c r="AF686" s="431">
        <f>1-(1*AE686)</f>
        <v>1</v>
      </c>
    </row>
    <row r="687" spans="1:32" s="525" customFormat="1" ht="30">
      <c r="A687" s="563"/>
      <c r="B687" s="563"/>
      <c r="C687" s="585"/>
      <c r="D687" s="563"/>
      <c r="E687" s="563"/>
      <c r="F687" s="563"/>
      <c r="G687" s="563"/>
      <c r="H687" s="563"/>
      <c r="I687" s="565"/>
      <c r="J687" s="565"/>
      <c r="K687" s="563"/>
      <c r="L687" s="565"/>
      <c r="M687" s="565"/>
      <c r="N687" s="563"/>
      <c r="O687" s="565"/>
      <c r="P687" s="565"/>
      <c r="Q687" s="563"/>
      <c r="R687" s="566"/>
      <c r="S687" s="566"/>
      <c r="T687" s="563"/>
      <c r="U687" s="567"/>
      <c r="V687" s="1029"/>
      <c r="W687" s="564"/>
    </row>
    <row r="688" spans="1:32" s="353" customFormat="1" ht="60">
      <c r="A688" s="409">
        <v>164</v>
      </c>
      <c r="B688" s="409"/>
      <c r="C688" s="460" t="s">
        <v>468</v>
      </c>
      <c r="D688" s="409"/>
      <c r="E688" s="409"/>
      <c r="F688" s="409"/>
      <c r="G688" s="409"/>
      <c r="H688" s="409" t="s">
        <v>335</v>
      </c>
      <c r="I688" s="412"/>
      <c r="J688" s="412"/>
      <c r="K688" s="409" t="s">
        <v>335</v>
      </c>
      <c r="L688" s="412"/>
      <c r="M688" s="412"/>
      <c r="N688" s="409" t="s">
        <v>335</v>
      </c>
      <c r="O688" s="412"/>
      <c r="P688" s="412"/>
      <c r="Q688" s="409" t="s">
        <v>335</v>
      </c>
      <c r="R688" s="412"/>
      <c r="S688" s="412"/>
      <c r="T688" s="409"/>
      <c r="U688" s="414"/>
      <c r="V688" s="1018"/>
      <c r="W688" s="411"/>
    </row>
    <row r="689" spans="1:32" s="353" customFormat="1" ht="41.25" customHeight="1">
      <c r="A689" s="355"/>
      <c r="B689" s="416"/>
      <c r="C689" s="410" t="s">
        <v>398</v>
      </c>
      <c r="D689" s="417"/>
      <c r="E689" s="418"/>
      <c r="F689" s="419"/>
      <c r="G689" s="420"/>
      <c r="H689" s="421"/>
      <c r="I689" s="422"/>
      <c r="J689" s="423">
        <f>I688+J688/60</f>
        <v>0</v>
      </c>
      <c r="K689" s="424"/>
      <c r="L689" s="426"/>
      <c r="M689" s="423">
        <f>L688+M688/60</f>
        <v>0</v>
      </c>
      <c r="N689" s="425"/>
      <c r="O689" s="426"/>
      <c r="P689" s="423">
        <f>O688+P688/60</f>
        <v>0</v>
      </c>
      <c r="Q689" s="425"/>
      <c r="R689" s="426"/>
      <c r="S689" s="423">
        <f>R688+S688/60</f>
        <v>0</v>
      </c>
      <c r="T689" s="355"/>
      <c r="U689" s="427"/>
      <c r="V689" s="1020"/>
      <c r="W689" s="428"/>
      <c r="X689" s="429">
        <v>240</v>
      </c>
      <c r="Y689" s="430">
        <v>4</v>
      </c>
      <c r="Z689" s="423">
        <f>J689</f>
        <v>0</v>
      </c>
      <c r="AA689" s="423">
        <f>X689*Y689*Z689</f>
        <v>0</v>
      </c>
      <c r="AB689" s="423">
        <f>($AB$4-M689-P689)</f>
        <v>744</v>
      </c>
      <c r="AC689" s="430">
        <f>X689*Y689</f>
        <v>960</v>
      </c>
      <c r="AD689" s="430">
        <f>AB689*AC689</f>
        <v>714240</v>
      </c>
      <c r="AE689" s="423">
        <f>AA689/(AD689)</f>
        <v>0</v>
      </c>
      <c r="AF689" s="431">
        <f>1-(1*AE689)</f>
        <v>1</v>
      </c>
    </row>
    <row r="690" spans="1:32" s="525" customFormat="1" ht="30">
      <c r="A690" s="563"/>
      <c r="B690" s="563"/>
      <c r="C690" s="599"/>
      <c r="D690" s="563"/>
      <c r="E690" s="563"/>
      <c r="F690" s="563"/>
      <c r="G690" s="563"/>
      <c r="H690" s="563"/>
      <c r="I690" s="565"/>
      <c r="J690" s="565"/>
      <c r="K690" s="563"/>
      <c r="L690" s="565"/>
      <c r="M690" s="565"/>
      <c r="N690" s="563"/>
      <c r="O690" s="565"/>
      <c r="P690" s="565"/>
      <c r="Q690" s="563"/>
      <c r="R690" s="566"/>
      <c r="S690" s="566"/>
      <c r="T690" s="563"/>
      <c r="U690" s="567"/>
      <c r="V690" s="1029"/>
      <c r="W690" s="564"/>
    </row>
    <row r="691" spans="1:32" s="353" customFormat="1" ht="30">
      <c r="A691" s="409">
        <v>165</v>
      </c>
      <c r="B691" s="409"/>
      <c r="C691" s="460" t="s">
        <v>211</v>
      </c>
      <c r="D691" s="409"/>
      <c r="E691" s="409"/>
      <c r="F691" s="409"/>
      <c r="G691" s="409"/>
      <c r="H691" s="409" t="s">
        <v>335</v>
      </c>
      <c r="I691" s="412"/>
      <c r="J691" s="412"/>
      <c r="K691" s="409" t="s">
        <v>335</v>
      </c>
      <c r="L691" s="412"/>
      <c r="M691" s="412"/>
      <c r="N691" s="409" t="s">
        <v>335</v>
      </c>
      <c r="O691" s="412"/>
      <c r="P691" s="412"/>
      <c r="Q691" s="409" t="s">
        <v>335</v>
      </c>
      <c r="R691" s="412"/>
      <c r="S691" s="412"/>
      <c r="T691" s="409"/>
      <c r="U691" s="414"/>
      <c r="V691" s="1018"/>
      <c r="W691" s="411"/>
    </row>
    <row r="692" spans="1:32" s="353" customFormat="1" ht="41.25" customHeight="1">
      <c r="A692" s="355"/>
      <c r="B692" s="416"/>
      <c r="C692" s="410" t="s">
        <v>398</v>
      </c>
      <c r="D692" s="417"/>
      <c r="E692" s="418"/>
      <c r="F692" s="419"/>
      <c r="G692" s="420"/>
      <c r="H692" s="421"/>
      <c r="I692" s="422"/>
      <c r="J692" s="423">
        <f>I691+J691/60</f>
        <v>0</v>
      </c>
      <c r="K692" s="424"/>
      <c r="L692" s="426"/>
      <c r="M692" s="423">
        <f>L691+M691/60</f>
        <v>0</v>
      </c>
      <c r="N692" s="425"/>
      <c r="O692" s="426"/>
      <c r="P692" s="423">
        <f>O691+P691/60</f>
        <v>0</v>
      </c>
      <c r="Q692" s="425"/>
      <c r="R692" s="426"/>
      <c r="S692" s="423">
        <f>R691+S691/60</f>
        <v>0</v>
      </c>
      <c r="T692" s="355"/>
      <c r="U692" s="427"/>
      <c r="V692" s="1020"/>
      <c r="W692" s="428"/>
      <c r="X692" s="429">
        <v>63</v>
      </c>
      <c r="Y692" s="430">
        <v>4</v>
      </c>
      <c r="Z692" s="423">
        <f>J692</f>
        <v>0</v>
      </c>
      <c r="AA692" s="423">
        <f>X692*Y692*Z692</f>
        <v>0</v>
      </c>
      <c r="AB692" s="423">
        <f>($AB$4-M692-P692)</f>
        <v>744</v>
      </c>
      <c r="AC692" s="430">
        <f>X692*Y692</f>
        <v>252</v>
      </c>
      <c r="AD692" s="430">
        <f>AB692*AC692</f>
        <v>187488</v>
      </c>
      <c r="AE692" s="423">
        <f>AA692/(AD692)</f>
        <v>0</v>
      </c>
      <c r="AF692" s="431">
        <f>1-(1*AE692)</f>
        <v>1</v>
      </c>
    </row>
    <row r="693" spans="1:32" s="525" customFormat="1" ht="30">
      <c r="A693" s="563"/>
      <c r="B693" s="563"/>
      <c r="C693" s="585"/>
      <c r="D693" s="563"/>
      <c r="E693" s="563"/>
      <c r="F693" s="563"/>
      <c r="G693" s="563"/>
      <c r="H693" s="563"/>
      <c r="I693" s="565"/>
      <c r="J693" s="565"/>
      <c r="K693" s="563"/>
      <c r="L693" s="565"/>
      <c r="M693" s="565"/>
      <c r="N693" s="563"/>
      <c r="O693" s="565"/>
      <c r="P693" s="565"/>
      <c r="Q693" s="563"/>
      <c r="R693" s="566"/>
      <c r="S693" s="566"/>
      <c r="T693" s="563"/>
      <c r="U693" s="567"/>
      <c r="V693" s="1029"/>
      <c r="W693" s="564"/>
    </row>
    <row r="694" spans="1:32" s="353" customFormat="1" ht="60">
      <c r="A694" s="409">
        <v>166</v>
      </c>
      <c r="B694" s="409"/>
      <c r="C694" s="460" t="s">
        <v>469</v>
      </c>
      <c r="D694" s="409"/>
      <c r="E694" s="409"/>
      <c r="F694" s="409"/>
      <c r="G694" s="409"/>
      <c r="H694" s="409" t="s">
        <v>335</v>
      </c>
      <c r="I694" s="412"/>
      <c r="J694" s="412"/>
      <c r="K694" s="409" t="s">
        <v>335</v>
      </c>
      <c r="L694" s="412"/>
      <c r="M694" s="412"/>
      <c r="N694" s="409" t="s">
        <v>335</v>
      </c>
      <c r="O694" s="412"/>
      <c r="P694" s="412"/>
      <c r="Q694" s="409" t="s">
        <v>335</v>
      </c>
      <c r="R694" s="412"/>
      <c r="S694" s="412"/>
      <c r="T694" s="409"/>
      <c r="U694" s="414"/>
      <c r="V694" s="1018"/>
      <c r="W694" s="411"/>
    </row>
    <row r="695" spans="1:32" s="353" customFormat="1" ht="41.25" customHeight="1">
      <c r="A695" s="355"/>
      <c r="B695" s="416"/>
      <c r="C695" s="410" t="s">
        <v>398</v>
      </c>
      <c r="D695" s="417"/>
      <c r="E695" s="418"/>
      <c r="F695" s="419"/>
      <c r="G695" s="420"/>
      <c r="H695" s="421"/>
      <c r="I695" s="422"/>
      <c r="J695" s="423">
        <f>I694+J694/60</f>
        <v>0</v>
      </c>
      <c r="K695" s="424"/>
      <c r="L695" s="426"/>
      <c r="M695" s="423">
        <f>L694+M694/60</f>
        <v>0</v>
      </c>
      <c r="N695" s="425"/>
      <c r="O695" s="426"/>
      <c r="P695" s="423">
        <f>O694+P694/60</f>
        <v>0</v>
      </c>
      <c r="Q695" s="425"/>
      <c r="R695" s="426"/>
      <c r="S695" s="423">
        <f>R694+S694/60</f>
        <v>0</v>
      </c>
      <c r="T695" s="355"/>
      <c r="U695" s="427"/>
      <c r="V695" s="1020"/>
      <c r="W695" s="428"/>
      <c r="X695" s="429">
        <v>240</v>
      </c>
      <c r="Y695" s="430">
        <v>4</v>
      </c>
      <c r="Z695" s="423">
        <f>J695</f>
        <v>0</v>
      </c>
      <c r="AA695" s="423">
        <f>X695*Y695*Z695</f>
        <v>0</v>
      </c>
      <c r="AB695" s="423">
        <f>($AB$4-M695-P695)</f>
        <v>744</v>
      </c>
      <c r="AC695" s="430">
        <f>X695*Y695</f>
        <v>960</v>
      </c>
      <c r="AD695" s="430">
        <f>AB695*AC695</f>
        <v>714240</v>
      </c>
      <c r="AE695" s="423">
        <f>AA695/(AD695)</f>
        <v>0</v>
      </c>
      <c r="AF695" s="431">
        <f>1-(1*AE695)</f>
        <v>1</v>
      </c>
    </row>
    <row r="696" spans="1:32" s="525" customFormat="1" ht="30">
      <c r="A696" s="563"/>
      <c r="B696" s="563"/>
      <c r="C696" s="585"/>
      <c r="D696" s="563"/>
      <c r="E696" s="563"/>
      <c r="F696" s="563"/>
      <c r="G696" s="563"/>
      <c r="H696" s="563"/>
      <c r="I696" s="565"/>
      <c r="J696" s="565"/>
      <c r="K696" s="563"/>
      <c r="L696" s="565"/>
      <c r="M696" s="565"/>
      <c r="N696" s="563"/>
      <c r="O696" s="565"/>
      <c r="P696" s="565"/>
      <c r="Q696" s="563"/>
      <c r="R696" s="566"/>
      <c r="S696" s="566"/>
      <c r="T696" s="563"/>
      <c r="U696" s="567"/>
      <c r="V696" s="1029"/>
      <c r="W696" s="564"/>
    </row>
    <row r="697" spans="1:32" s="353" customFormat="1" ht="60">
      <c r="A697" s="409">
        <v>167</v>
      </c>
      <c r="B697" s="409"/>
      <c r="C697" s="460" t="s">
        <v>470</v>
      </c>
      <c r="D697" s="409"/>
      <c r="E697" s="409"/>
      <c r="F697" s="409"/>
      <c r="G697" s="409"/>
      <c r="H697" s="409" t="s">
        <v>335</v>
      </c>
      <c r="I697" s="412"/>
      <c r="J697" s="412"/>
      <c r="K697" s="409" t="s">
        <v>335</v>
      </c>
      <c r="L697" s="412"/>
      <c r="M697" s="412"/>
      <c r="N697" s="409" t="s">
        <v>335</v>
      </c>
      <c r="O697" s="412"/>
      <c r="P697" s="412"/>
      <c r="Q697" s="409" t="s">
        <v>335</v>
      </c>
      <c r="R697" s="412"/>
      <c r="S697" s="412"/>
      <c r="T697" s="409"/>
      <c r="U697" s="414"/>
      <c r="V697" s="1018"/>
      <c r="W697" s="411"/>
    </row>
    <row r="698" spans="1:32" s="353" customFormat="1" ht="41.25" customHeight="1">
      <c r="A698" s="355"/>
      <c r="B698" s="416"/>
      <c r="C698" s="410" t="s">
        <v>398</v>
      </c>
      <c r="D698" s="417"/>
      <c r="E698" s="418"/>
      <c r="F698" s="419"/>
      <c r="G698" s="420"/>
      <c r="H698" s="421"/>
      <c r="I698" s="422"/>
      <c r="J698" s="423">
        <f>I697+J697/60</f>
        <v>0</v>
      </c>
      <c r="K698" s="424"/>
      <c r="L698" s="426"/>
      <c r="M698" s="423">
        <f>L697+M697/60</f>
        <v>0</v>
      </c>
      <c r="N698" s="425"/>
      <c r="O698" s="426"/>
      <c r="P698" s="423">
        <f>O697+P697/60</f>
        <v>0</v>
      </c>
      <c r="Q698" s="425"/>
      <c r="R698" s="426"/>
      <c r="S698" s="423">
        <f>R697+S697/60</f>
        <v>0</v>
      </c>
      <c r="T698" s="355"/>
      <c r="U698" s="427"/>
      <c r="V698" s="1020"/>
      <c r="W698" s="428"/>
      <c r="X698" s="429">
        <v>240</v>
      </c>
      <c r="Y698" s="430">
        <v>4</v>
      </c>
      <c r="Z698" s="423">
        <f>J698</f>
        <v>0</v>
      </c>
      <c r="AA698" s="423">
        <f>X698*Y698*Z698</f>
        <v>0</v>
      </c>
      <c r="AB698" s="423">
        <f>($AB$4-M698-P698)</f>
        <v>744</v>
      </c>
      <c r="AC698" s="430">
        <f>X698*Y698</f>
        <v>960</v>
      </c>
      <c r="AD698" s="430">
        <f>AB698*AC698</f>
        <v>714240</v>
      </c>
      <c r="AE698" s="423">
        <f>AA698/(AD698)</f>
        <v>0</v>
      </c>
      <c r="AF698" s="431">
        <f>1-(1*AE698)</f>
        <v>1</v>
      </c>
    </row>
    <row r="699" spans="1:32" s="525" customFormat="1" ht="30">
      <c r="A699" s="563"/>
      <c r="B699" s="563"/>
      <c r="C699" s="599"/>
      <c r="D699" s="563"/>
      <c r="E699" s="563"/>
      <c r="F699" s="563"/>
      <c r="G699" s="563"/>
      <c r="H699" s="563"/>
      <c r="I699" s="565"/>
      <c r="J699" s="565"/>
      <c r="K699" s="563"/>
      <c r="L699" s="565"/>
      <c r="M699" s="565"/>
      <c r="N699" s="563"/>
      <c r="O699" s="565"/>
      <c r="P699" s="565"/>
      <c r="Q699" s="563"/>
      <c r="R699" s="566"/>
      <c r="S699" s="566"/>
      <c r="T699" s="563"/>
      <c r="U699" s="567"/>
      <c r="V699" s="1029"/>
      <c r="W699" s="564"/>
    </row>
    <row r="700" spans="1:32" s="353" customFormat="1" ht="90">
      <c r="A700" s="409">
        <v>168</v>
      </c>
      <c r="B700" s="409"/>
      <c r="C700" s="460" t="s">
        <v>471</v>
      </c>
      <c r="D700" s="409"/>
      <c r="E700" s="409"/>
      <c r="F700" s="409"/>
      <c r="G700" s="409"/>
      <c r="H700" s="409" t="s">
        <v>335</v>
      </c>
      <c r="I700" s="412"/>
      <c r="J700" s="412"/>
      <c r="K700" s="409" t="s">
        <v>335</v>
      </c>
      <c r="L700" s="412"/>
      <c r="M700" s="412"/>
      <c r="N700" s="409" t="s">
        <v>335</v>
      </c>
      <c r="O700" s="412"/>
      <c r="P700" s="412"/>
      <c r="Q700" s="409" t="s">
        <v>335</v>
      </c>
      <c r="R700" s="412"/>
      <c r="S700" s="412"/>
      <c r="T700" s="409"/>
      <c r="U700" s="414"/>
      <c r="V700" s="1018"/>
      <c r="W700" s="411"/>
    </row>
    <row r="701" spans="1:32" s="353" customFormat="1" ht="41.25" customHeight="1">
      <c r="A701" s="355"/>
      <c r="B701" s="416"/>
      <c r="C701" s="410" t="s">
        <v>398</v>
      </c>
      <c r="D701" s="417"/>
      <c r="E701" s="418"/>
      <c r="F701" s="419"/>
      <c r="G701" s="420"/>
      <c r="H701" s="421"/>
      <c r="I701" s="422"/>
      <c r="J701" s="423">
        <f>I700+J700/60</f>
        <v>0</v>
      </c>
      <c r="K701" s="424"/>
      <c r="L701" s="426"/>
      <c r="M701" s="423">
        <f>L700+M700/60</f>
        <v>0</v>
      </c>
      <c r="N701" s="425"/>
      <c r="O701" s="426"/>
      <c r="P701" s="423">
        <f>O700+P700/60</f>
        <v>0</v>
      </c>
      <c r="Q701" s="425"/>
      <c r="R701" s="426"/>
      <c r="S701" s="423">
        <f>R700+S700/60</f>
        <v>0</v>
      </c>
      <c r="T701" s="355"/>
      <c r="U701" s="427"/>
      <c r="V701" s="1020"/>
      <c r="W701" s="428"/>
      <c r="X701" s="429">
        <v>63</v>
      </c>
      <c r="Y701" s="430">
        <v>4</v>
      </c>
      <c r="Z701" s="423">
        <f>J701</f>
        <v>0</v>
      </c>
      <c r="AA701" s="423">
        <f>X701*Y701*Z701</f>
        <v>0</v>
      </c>
      <c r="AB701" s="423">
        <f>($AB$4-M701-P701)</f>
        <v>744</v>
      </c>
      <c r="AC701" s="430">
        <f>X701*Y701</f>
        <v>252</v>
      </c>
      <c r="AD701" s="430">
        <f>AB701*AC701</f>
        <v>187488</v>
      </c>
      <c r="AE701" s="423">
        <f>AA701/(AD701)</f>
        <v>0</v>
      </c>
      <c r="AF701" s="431">
        <f>1-(1*AE701)</f>
        <v>1</v>
      </c>
    </row>
    <row r="702" spans="1:32" s="525" customFormat="1" ht="30">
      <c r="A702" s="563"/>
      <c r="B702" s="563"/>
      <c r="C702" s="585"/>
      <c r="D702" s="563"/>
      <c r="E702" s="563"/>
      <c r="F702" s="563"/>
      <c r="G702" s="563"/>
      <c r="H702" s="563"/>
      <c r="I702" s="565"/>
      <c r="J702" s="565"/>
      <c r="K702" s="563"/>
      <c r="L702" s="565"/>
      <c r="M702" s="565"/>
      <c r="N702" s="563"/>
      <c r="O702" s="565"/>
      <c r="P702" s="565"/>
      <c r="Q702" s="563"/>
      <c r="R702" s="566"/>
      <c r="S702" s="566"/>
      <c r="T702" s="563"/>
      <c r="U702" s="567"/>
      <c r="V702" s="1029"/>
      <c r="W702" s="564"/>
    </row>
    <row r="703" spans="1:32" s="353" customFormat="1" ht="90">
      <c r="A703" s="409">
        <v>169</v>
      </c>
      <c r="B703" s="409"/>
      <c r="C703" s="460" t="s">
        <v>472</v>
      </c>
      <c r="D703" s="409"/>
      <c r="E703" s="409"/>
      <c r="F703" s="409"/>
      <c r="G703" s="409"/>
      <c r="H703" s="409" t="s">
        <v>335</v>
      </c>
      <c r="I703" s="412"/>
      <c r="J703" s="412"/>
      <c r="K703" s="409" t="s">
        <v>335</v>
      </c>
      <c r="L703" s="412"/>
      <c r="M703" s="412"/>
      <c r="N703" s="409" t="s">
        <v>335</v>
      </c>
      <c r="O703" s="412"/>
      <c r="P703" s="412"/>
      <c r="Q703" s="409" t="s">
        <v>335</v>
      </c>
      <c r="R703" s="412"/>
      <c r="S703" s="412"/>
      <c r="T703" s="409"/>
      <c r="U703" s="414"/>
      <c r="V703" s="1018"/>
      <c r="W703" s="411"/>
    </row>
    <row r="704" spans="1:32" s="353" customFormat="1" ht="41.25" customHeight="1">
      <c r="A704" s="355"/>
      <c r="B704" s="416"/>
      <c r="C704" s="410" t="s">
        <v>398</v>
      </c>
      <c r="D704" s="417"/>
      <c r="E704" s="418"/>
      <c r="F704" s="419"/>
      <c r="G704" s="420"/>
      <c r="H704" s="421"/>
      <c r="I704" s="422"/>
      <c r="J704" s="423">
        <f>I703+J703/60</f>
        <v>0</v>
      </c>
      <c r="K704" s="424"/>
      <c r="L704" s="426"/>
      <c r="M704" s="423">
        <f>L703+M703/60</f>
        <v>0</v>
      </c>
      <c r="N704" s="425"/>
      <c r="O704" s="426"/>
      <c r="P704" s="423">
        <f>O703+P703/60</f>
        <v>0</v>
      </c>
      <c r="Q704" s="425"/>
      <c r="R704" s="426"/>
      <c r="S704" s="423">
        <f>R703+S703/60</f>
        <v>0</v>
      </c>
      <c r="T704" s="355"/>
      <c r="U704" s="427"/>
      <c r="V704" s="1020"/>
      <c r="W704" s="428"/>
      <c r="X704" s="429">
        <v>63</v>
      </c>
      <c r="Y704" s="430">
        <v>4</v>
      </c>
      <c r="Z704" s="423">
        <f>J704</f>
        <v>0</v>
      </c>
      <c r="AA704" s="423">
        <f>X704*Y704*Z704</f>
        <v>0</v>
      </c>
      <c r="AB704" s="423">
        <f>($AB$4-M704-P704)</f>
        <v>744</v>
      </c>
      <c r="AC704" s="430">
        <f>X704*Y704</f>
        <v>252</v>
      </c>
      <c r="AD704" s="430">
        <f>AB704*AC704</f>
        <v>187488</v>
      </c>
      <c r="AE704" s="423">
        <f>AA704/(AD704)</f>
        <v>0</v>
      </c>
      <c r="AF704" s="431">
        <f>1-(1*AE704)</f>
        <v>1</v>
      </c>
    </row>
    <row r="705" spans="1:32" s="525" customFormat="1" ht="30">
      <c r="A705" s="563"/>
      <c r="B705" s="563"/>
      <c r="C705" s="585"/>
      <c r="D705" s="563"/>
      <c r="E705" s="563"/>
      <c r="F705" s="563"/>
      <c r="G705" s="563"/>
      <c r="H705" s="563"/>
      <c r="I705" s="565"/>
      <c r="J705" s="565"/>
      <c r="K705" s="563"/>
      <c r="L705" s="565"/>
      <c r="M705" s="565"/>
      <c r="N705" s="563"/>
      <c r="O705" s="565"/>
      <c r="P705" s="565"/>
      <c r="Q705" s="563"/>
      <c r="R705" s="566"/>
      <c r="S705" s="566"/>
      <c r="T705" s="563"/>
      <c r="U705" s="567"/>
      <c r="V705" s="1029"/>
      <c r="W705" s="564"/>
    </row>
    <row r="706" spans="1:32" s="353" customFormat="1" ht="30">
      <c r="A706" s="409">
        <v>170</v>
      </c>
      <c r="B706" s="409"/>
      <c r="C706" s="460" t="s">
        <v>618</v>
      </c>
      <c r="D706" s="409"/>
      <c r="E706" s="409"/>
      <c r="F706" s="409"/>
      <c r="G706" s="409"/>
      <c r="H706" s="409" t="s">
        <v>335</v>
      </c>
      <c r="I706" s="412"/>
      <c r="J706" s="412"/>
      <c r="K706" s="409" t="s">
        <v>335</v>
      </c>
      <c r="L706" s="412"/>
      <c r="M706" s="412"/>
      <c r="N706" s="409" t="s">
        <v>335</v>
      </c>
      <c r="O706" s="412"/>
      <c r="P706" s="412"/>
      <c r="Q706" s="409" t="s">
        <v>335</v>
      </c>
      <c r="R706" s="412"/>
      <c r="S706" s="412"/>
      <c r="T706" s="409"/>
      <c r="U706" s="414"/>
      <c r="V706" s="1018"/>
      <c r="W706" s="411"/>
    </row>
    <row r="707" spans="1:32" s="353" customFormat="1" ht="41.25" customHeight="1">
      <c r="A707" s="355"/>
      <c r="B707" s="416"/>
      <c r="C707" s="410" t="s">
        <v>398</v>
      </c>
      <c r="D707" s="417"/>
      <c r="E707" s="418"/>
      <c r="F707" s="419"/>
      <c r="G707" s="420"/>
      <c r="H707" s="421"/>
      <c r="I707" s="422"/>
      <c r="J707" s="423">
        <f>I706+J706/60</f>
        <v>0</v>
      </c>
      <c r="K707" s="424"/>
      <c r="L707" s="426"/>
      <c r="M707" s="423">
        <f>L706+M706/60</f>
        <v>0</v>
      </c>
      <c r="N707" s="425"/>
      <c r="O707" s="426"/>
      <c r="P707" s="423">
        <f>O706+P706/60</f>
        <v>0</v>
      </c>
      <c r="Q707" s="425"/>
      <c r="R707" s="426"/>
      <c r="S707" s="423">
        <f>R706+S706/60</f>
        <v>0</v>
      </c>
      <c r="T707" s="355"/>
      <c r="U707" s="427"/>
      <c r="V707" s="1020"/>
      <c r="W707" s="428"/>
      <c r="X707" s="429">
        <v>125</v>
      </c>
      <c r="Y707" s="430">
        <v>4</v>
      </c>
      <c r="Z707" s="423">
        <f>J707</f>
        <v>0</v>
      </c>
      <c r="AA707" s="423">
        <f>X707*Y707*Z707</f>
        <v>0</v>
      </c>
      <c r="AB707" s="423">
        <f>($AB$4-M707-P707)</f>
        <v>744</v>
      </c>
      <c r="AC707" s="430">
        <f>X707*Y707</f>
        <v>500</v>
      </c>
      <c r="AD707" s="430">
        <f>AB707*AC707</f>
        <v>372000</v>
      </c>
      <c r="AE707" s="423">
        <f>AA707/(AD707)</f>
        <v>0</v>
      </c>
      <c r="AF707" s="431">
        <f>1-(1*AE707)</f>
        <v>1</v>
      </c>
    </row>
    <row r="708" spans="1:32" s="525" customFormat="1" ht="30">
      <c r="A708" s="563"/>
      <c r="B708" s="563"/>
      <c r="C708" s="585"/>
      <c r="D708" s="563"/>
      <c r="E708" s="563"/>
      <c r="F708" s="563"/>
      <c r="G708" s="563"/>
      <c r="H708" s="563"/>
      <c r="I708" s="565"/>
      <c r="J708" s="565"/>
      <c r="K708" s="563"/>
      <c r="L708" s="565"/>
      <c r="M708" s="565"/>
      <c r="N708" s="563"/>
      <c r="O708" s="565"/>
      <c r="P708" s="565"/>
      <c r="Q708" s="563"/>
      <c r="R708" s="566"/>
      <c r="S708" s="566"/>
      <c r="T708" s="563"/>
      <c r="U708" s="567"/>
      <c r="V708" s="1029"/>
      <c r="W708" s="564"/>
    </row>
    <row r="709" spans="1:32" s="353" customFormat="1" ht="30">
      <c r="A709" s="409">
        <v>171</v>
      </c>
      <c r="B709" s="409"/>
      <c r="C709" s="460" t="s">
        <v>619</v>
      </c>
      <c r="D709" s="409"/>
      <c r="E709" s="409"/>
      <c r="F709" s="409"/>
      <c r="G709" s="409"/>
      <c r="H709" s="409" t="s">
        <v>335</v>
      </c>
      <c r="I709" s="412"/>
      <c r="J709" s="412"/>
      <c r="K709" s="409" t="s">
        <v>335</v>
      </c>
      <c r="L709" s="412"/>
      <c r="M709" s="412"/>
      <c r="N709" s="409" t="s">
        <v>335</v>
      </c>
      <c r="O709" s="412"/>
      <c r="P709" s="412"/>
      <c r="Q709" s="409" t="s">
        <v>335</v>
      </c>
      <c r="R709" s="412"/>
      <c r="S709" s="412"/>
      <c r="T709" s="409"/>
      <c r="U709" s="414"/>
      <c r="V709" s="1018"/>
      <c r="W709" s="411"/>
    </row>
    <row r="710" spans="1:32" s="353" customFormat="1" ht="41.25" customHeight="1">
      <c r="A710" s="355"/>
      <c r="B710" s="416"/>
      <c r="C710" s="410" t="s">
        <v>398</v>
      </c>
      <c r="D710" s="417"/>
      <c r="E710" s="418"/>
      <c r="F710" s="419"/>
      <c r="G710" s="420"/>
      <c r="H710" s="421"/>
      <c r="I710" s="422"/>
      <c r="J710" s="423">
        <f>I709+J709/60</f>
        <v>0</v>
      </c>
      <c r="K710" s="424"/>
      <c r="L710" s="426"/>
      <c r="M710" s="423">
        <f>L709+M709/60</f>
        <v>0</v>
      </c>
      <c r="N710" s="425"/>
      <c r="O710" s="426"/>
      <c r="P710" s="423">
        <f>O709+P709/60</f>
        <v>0</v>
      </c>
      <c r="Q710" s="425"/>
      <c r="R710" s="426"/>
      <c r="S710" s="423">
        <f>R709+S709/60</f>
        <v>0</v>
      </c>
      <c r="T710" s="355"/>
      <c r="U710" s="427"/>
      <c r="V710" s="1020"/>
      <c r="W710" s="428"/>
      <c r="X710" s="429">
        <v>125</v>
      </c>
      <c r="Y710" s="430">
        <v>4</v>
      </c>
      <c r="Z710" s="423">
        <f>J710</f>
        <v>0</v>
      </c>
      <c r="AA710" s="423">
        <f>X710*Y710*Z710</f>
        <v>0</v>
      </c>
      <c r="AB710" s="423">
        <f>($AB$4-M710-P710)</f>
        <v>744</v>
      </c>
      <c r="AC710" s="430">
        <f>X710*Y710</f>
        <v>500</v>
      </c>
      <c r="AD710" s="430">
        <f>AB710*AC710</f>
        <v>372000</v>
      </c>
      <c r="AE710" s="423">
        <f>AA710/(AD710)</f>
        <v>0</v>
      </c>
      <c r="AF710" s="431">
        <f>1-(1*AE710)</f>
        <v>1</v>
      </c>
    </row>
    <row r="711" spans="1:32" s="525" customFormat="1" ht="30">
      <c r="A711" s="563"/>
      <c r="B711" s="563"/>
      <c r="C711" s="585"/>
      <c r="D711" s="563"/>
      <c r="E711" s="563"/>
      <c r="F711" s="563"/>
      <c r="G711" s="563"/>
      <c r="H711" s="563"/>
      <c r="I711" s="565"/>
      <c r="J711" s="565"/>
      <c r="K711" s="563"/>
      <c r="L711" s="565"/>
      <c r="M711" s="565"/>
      <c r="N711" s="563"/>
      <c r="O711" s="565"/>
      <c r="P711" s="565"/>
      <c r="Q711" s="563"/>
      <c r="R711" s="566"/>
      <c r="S711" s="566"/>
      <c r="T711" s="563"/>
      <c r="U711" s="567"/>
      <c r="V711" s="1029"/>
      <c r="W711" s="564"/>
    </row>
    <row r="712" spans="1:32" s="353" customFormat="1" ht="30">
      <c r="A712" s="409">
        <v>172</v>
      </c>
      <c r="B712" s="409"/>
      <c r="C712" s="460" t="s">
        <v>620</v>
      </c>
      <c r="D712" s="409"/>
      <c r="E712" s="409"/>
      <c r="F712" s="409"/>
      <c r="G712" s="409"/>
      <c r="H712" s="409" t="s">
        <v>335</v>
      </c>
      <c r="I712" s="412"/>
      <c r="J712" s="412"/>
      <c r="K712" s="409" t="s">
        <v>335</v>
      </c>
      <c r="L712" s="412"/>
      <c r="M712" s="412"/>
      <c r="N712" s="409" t="s">
        <v>335</v>
      </c>
      <c r="O712" s="412"/>
      <c r="P712" s="412"/>
      <c r="Q712" s="409" t="s">
        <v>335</v>
      </c>
      <c r="R712" s="412"/>
      <c r="S712" s="412"/>
      <c r="T712" s="409"/>
      <c r="U712" s="414"/>
      <c r="V712" s="1018"/>
      <c r="W712" s="411"/>
    </row>
    <row r="713" spans="1:32" s="353" customFormat="1" ht="41.25" customHeight="1">
      <c r="A713" s="355"/>
      <c r="B713" s="416"/>
      <c r="C713" s="410" t="s">
        <v>398</v>
      </c>
      <c r="D713" s="417"/>
      <c r="E713" s="418"/>
      <c r="F713" s="419"/>
      <c r="G713" s="420"/>
      <c r="H713" s="421"/>
      <c r="I713" s="422"/>
      <c r="J713" s="423">
        <f>I712+J712/60</f>
        <v>0</v>
      </c>
      <c r="K713" s="424"/>
      <c r="L713" s="426"/>
      <c r="M713" s="423">
        <f>L712+M712/60</f>
        <v>0</v>
      </c>
      <c r="N713" s="425"/>
      <c r="O713" s="426"/>
      <c r="P713" s="423">
        <f>O712+P712/60</f>
        <v>0</v>
      </c>
      <c r="Q713" s="425"/>
      <c r="R713" s="426"/>
      <c r="S713" s="423">
        <f>R712+S712/60</f>
        <v>0</v>
      </c>
      <c r="T713" s="355"/>
      <c r="U713" s="427"/>
      <c r="V713" s="1020"/>
      <c r="W713" s="428"/>
      <c r="X713" s="429">
        <v>125</v>
      </c>
      <c r="Y713" s="430">
        <v>4</v>
      </c>
      <c r="Z713" s="423">
        <f>J713</f>
        <v>0</v>
      </c>
      <c r="AA713" s="423">
        <f>X713*Y713*Z713</f>
        <v>0</v>
      </c>
      <c r="AB713" s="423">
        <f>($AB$4-M713-P713)</f>
        <v>744</v>
      </c>
      <c r="AC713" s="430">
        <f>X713*Y713</f>
        <v>500</v>
      </c>
      <c r="AD713" s="430">
        <f>AB713*AC713</f>
        <v>372000</v>
      </c>
      <c r="AE713" s="423">
        <f>AA713/(AD713)</f>
        <v>0</v>
      </c>
      <c r="AF713" s="431">
        <f>1-(1*AE713)</f>
        <v>1</v>
      </c>
    </row>
    <row r="714" spans="1:32" s="525" customFormat="1" ht="30">
      <c r="A714" s="563"/>
      <c r="B714" s="563"/>
      <c r="C714" s="585"/>
      <c r="D714" s="563"/>
      <c r="E714" s="563"/>
      <c r="F714" s="563"/>
      <c r="G714" s="563"/>
      <c r="H714" s="563"/>
      <c r="I714" s="565"/>
      <c r="J714" s="565"/>
      <c r="K714" s="563"/>
      <c r="L714" s="565"/>
      <c r="M714" s="565"/>
      <c r="N714" s="563"/>
      <c r="O714" s="565"/>
      <c r="P714" s="565"/>
      <c r="Q714" s="563"/>
      <c r="R714" s="566"/>
      <c r="S714" s="566"/>
      <c r="T714" s="563"/>
      <c r="U714" s="567"/>
      <c r="V714" s="1029"/>
      <c r="W714" s="564"/>
    </row>
    <row r="715" spans="1:32" s="353" customFormat="1" ht="60">
      <c r="A715" s="409">
        <v>173</v>
      </c>
      <c r="B715" s="409"/>
      <c r="C715" s="460" t="s">
        <v>1109</v>
      </c>
      <c r="D715" s="409"/>
      <c r="E715" s="409"/>
      <c r="F715" s="409"/>
      <c r="G715" s="409"/>
      <c r="H715" s="409" t="s">
        <v>335</v>
      </c>
      <c r="I715" s="412"/>
      <c r="J715" s="412"/>
      <c r="K715" s="409" t="s">
        <v>335</v>
      </c>
      <c r="L715" s="412"/>
      <c r="M715" s="412"/>
      <c r="N715" s="409" t="s">
        <v>335</v>
      </c>
      <c r="O715" s="412"/>
      <c r="P715" s="412"/>
      <c r="Q715" s="409" t="s">
        <v>335</v>
      </c>
      <c r="R715" s="412"/>
      <c r="S715" s="412"/>
      <c r="T715" s="409"/>
      <c r="U715" s="414"/>
      <c r="V715" s="1018"/>
      <c r="W715" s="411"/>
    </row>
    <row r="716" spans="1:32" s="353" customFormat="1" ht="41.25" customHeight="1">
      <c r="A716" s="355"/>
      <c r="B716" s="416"/>
      <c r="C716" s="410" t="s">
        <v>398</v>
      </c>
      <c r="D716" s="417"/>
      <c r="E716" s="418"/>
      <c r="F716" s="419"/>
      <c r="G716" s="420"/>
      <c r="H716" s="421"/>
      <c r="I716" s="422"/>
      <c r="J716" s="423">
        <f>I715+J715/60</f>
        <v>0</v>
      </c>
      <c r="K716" s="424"/>
      <c r="L716" s="426"/>
      <c r="M716" s="423">
        <f>L715+M715/60</f>
        <v>0</v>
      </c>
      <c r="N716" s="425"/>
      <c r="O716" s="426"/>
      <c r="P716" s="423">
        <f>O715+P715/60</f>
        <v>0</v>
      </c>
      <c r="Q716" s="425"/>
      <c r="R716" s="426"/>
      <c r="S716" s="423">
        <f>R715+S715/60</f>
        <v>0</v>
      </c>
      <c r="T716" s="355"/>
      <c r="U716" s="427"/>
      <c r="V716" s="1020"/>
      <c r="W716" s="428"/>
      <c r="X716" s="429">
        <v>240</v>
      </c>
      <c r="Y716" s="430">
        <v>4</v>
      </c>
      <c r="Z716" s="423">
        <f>J716</f>
        <v>0</v>
      </c>
      <c r="AA716" s="423">
        <f>X716*Y716*Z716</f>
        <v>0</v>
      </c>
      <c r="AB716" s="423">
        <f>($AB$4-M716-P716)</f>
        <v>744</v>
      </c>
      <c r="AC716" s="430">
        <f>X716*Y716</f>
        <v>960</v>
      </c>
      <c r="AD716" s="430">
        <f>AB716*AC716</f>
        <v>714240</v>
      </c>
      <c r="AE716" s="423">
        <f>AA716/(AD716)</f>
        <v>0</v>
      </c>
      <c r="AF716" s="431">
        <f>1-(1*AE716)</f>
        <v>1</v>
      </c>
    </row>
    <row r="717" spans="1:32" s="525" customFormat="1" ht="30">
      <c r="A717" s="563"/>
      <c r="B717" s="563"/>
      <c r="C717" s="585"/>
      <c r="D717" s="563"/>
      <c r="E717" s="563"/>
      <c r="F717" s="563"/>
      <c r="G717" s="563"/>
      <c r="H717" s="563"/>
      <c r="I717" s="565"/>
      <c r="J717" s="565"/>
      <c r="K717" s="563"/>
      <c r="L717" s="565"/>
      <c r="M717" s="565"/>
      <c r="N717" s="563"/>
      <c r="O717" s="565"/>
      <c r="P717" s="565"/>
      <c r="Q717" s="563"/>
      <c r="R717" s="566"/>
      <c r="S717" s="566"/>
      <c r="T717" s="563"/>
      <c r="U717" s="567"/>
      <c r="V717" s="1029"/>
      <c r="W717" s="564"/>
    </row>
    <row r="718" spans="1:32" s="353" customFormat="1" ht="60">
      <c r="A718" s="409">
        <v>174</v>
      </c>
      <c r="B718" s="409"/>
      <c r="C718" s="460" t="s">
        <v>1110</v>
      </c>
      <c r="D718" s="409"/>
      <c r="E718" s="409"/>
      <c r="F718" s="409"/>
      <c r="G718" s="409"/>
      <c r="H718" s="409" t="s">
        <v>335</v>
      </c>
      <c r="I718" s="412"/>
      <c r="J718" s="412"/>
      <c r="K718" s="409" t="s">
        <v>335</v>
      </c>
      <c r="L718" s="412"/>
      <c r="M718" s="412"/>
      <c r="N718" s="409" t="s">
        <v>335</v>
      </c>
      <c r="O718" s="412"/>
      <c r="P718" s="412"/>
      <c r="Q718" s="409" t="s">
        <v>335</v>
      </c>
      <c r="R718" s="412"/>
      <c r="S718" s="412"/>
      <c r="T718" s="409"/>
      <c r="U718" s="414"/>
      <c r="V718" s="1018"/>
      <c r="W718" s="411"/>
    </row>
    <row r="719" spans="1:32" s="353" customFormat="1" ht="41.25" customHeight="1">
      <c r="A719" s="355"/>
      <c r="B719" s="416"/>
      <c r="C719" s="410" t="s">
        <v>398</v>
      </c>
      <c r="D719" s="417"/>
      <c r="E719" s="418"/>
      <c r="F719" s="419"/>
      <c r="G719" s="420"/>
      <c r="H719" s="421"/>
      <c r="I719" s="422"/>
      <c r="J719" s="423">
        <f>I718+J718/60</f>
        <v>0</v>
      </c>
      <c r="K719" s="424"/>
      <c r="L719" s="426"/>
      <c r="M719" s="423">
        <f>L718+M718/60</f>
        <v>0</v>
      </c>
      <c r="N719" s="425"/>
      <c r="O719" s="426"/>
      <c r="P719" s="423">
        <f>O718+P718/60</f>
        <v>0</v>
      </c>
      <c r="Q719" s="425"/>
      <c r="R719" s="426"/>
      <c r="S719" s="423">
        <f>R718+S718/60</f>
        <v>0</v>
      </c>
      <c r="T719" s="355"/>
      <c r="U719" s="427"/>
      <c r="V719" s="1020"/>
      <c r="W719" s="428"/>
      <c r="X719" s="429">
        <v>63</v>
      </c>
      <c r="Y719" s="430">
        <v>4</v>
      </c>
      <c r="Z719" s="423">
        <f>J719</f>
        <v>0</v>
      </c>
      <c r="AA719" s="423">
        <f>X719*Y719*Z719</f>
        <v>0</v>
      </c>
      <c r="AB719" s="423">
        <f>($AB$4-M719-P719)</f>
        <v>744</v>
      </c>
      <c r="AC719" s="430">
        <f>X719*Y719</f>
        <v>252</v>
      </c>
      <c r="AD719" s="430">
        <f>AB719*AC719</f>
        <v>187488</v>
      </c>
      <c r="AE719" s="423">
        <f>AA719/(AD719)</f>
        <v>0</v>
      </c>
      <c r="AF719" s="431">
        <f>1-(1*AE719)</f>
        <v>1</v>
      </c>
    </row>
    <row r="720" spans="1:32" ht="33">
      <c r="A720" s="1057"/>
      <c r="B720" s="1057"/>
      <c r="C720" s="1057"/>
      <c r="D720" s="1057"/>
      <c r="E720" s="1057"/>
      <c r="F720" s="1057"/>
      <c r="G720" s="1057"/>
      <c r="H720" s="1057"/>
      <c r="I720" s="1057"/>
      <c r="J720" s="1057"/>
      <c r="K720" s="1057"/>
      <c r="L720" s="1057"/>
      <c r="M720" s="1057"/>
      <c r="N720" s="1057"/>
      <c r="O720" s="1057"/>
      <c r="P720" s="1057"/>
      <c r="Q720" s="1057"/>
      <c r="R720" s="1057"/>
      <c r="S720" s="1057"/>
      <c r="T720" s="1057"/>
      <c r="U720" s="1057"/>
      <c r="V720" s="624"/>
      <c r="W720" s="624"/>
    </row>
    <row r="721" spans="1:30" s="464" customFormat="1" ht="33">
      <c r="A721" s="448"/>
      <c r="B721" s="448"/>
      <c r="C721" s="449"/>
      <c r="D721" s="448"/>
      <c r="E721" s="448"/>
      <c r="F721" s="448"/>
      <c r="G721" s="448"/>
      <c r="H721" s="448"/>
      <c r="I721" s="450"/>
      <c r="J721" s="450"/>
      <c r="K721" s="448"/>
      <c r="L721" s="451"/>
      <c r="M721" s="451"/>
      <c r="N721" s="448"/>
      <c r="O721" s="450"/>
      <c r="P721" s="450"/>
      <c r="Q721" s="448"/>
      <c r="R721" s="450"/>
      <c r="S721" s="450"/>
      <c r="T721" s="448"/>
      <c r="U721" s="452" t="s">
        <v>473</v>
      </c>
      <c r="V721" s="1037"/>
      <c r="W721" s="452"/>
      <c r="AA721" s="465">
        <f>SUM(AA621:AA719)</f>
        <v>0</v>
      </c>
      <c r="AD721" s="465">
        <f>SUM(AD621:AD719)</f>
        <v>9710688</v>
      </c>
    </row>
    <row r="722" spans="1:30" s="464" customFormat="1" ht="33">
      <c r="A722" s="448"/>
      <c r="B722" s="448"/>
      <c r="C722" s="449"/>
      <c r="D722" s="448"/>
      <c r="E722" s="448"/>
      <c r="F722" s="448"/>
      <c r="G722" s="448"/>
      <c r="H722" s="448"/>
      <c r="I722" s="450"/>
      <c r="J722" s="450"/>
      <c r="K722" s="448"/>
      <c r="L722" s="451"/>
      <c r="M722" s="451"/>
      <c r="N722" s="448"/>
      <c r="O722" s="450"/>
      <c r="P722" s="450"/>
      <c r="Q722" s="448"/>
      <c r="R722" s="450"/>
      <c r="S722" s="450"/>
      <c r="T722" s="448"/>
      <c r="U722" s="452"/>
      <c r="V722" s="1037"/>
      <c r="W722" s="452"/>
      <c r="AA722" s="465"/>
      <c r="AD722" s="466">
        <f>AA721/AD721</f>
        <v>0</v>
      </c>
    </row>
    <row r="723" spans="1:30" s="464" customFormat="1" ht="35.25">
      <c r="A723" s="448"/>
      <c r="B723" s="448"/>
      <c r="C723" s="449"/>
      <c r="D723" s="448"/>
      <c r="E723" s="448"/>
      <c r="F723" s="448"/>
      <c r="G723" s="448"/>
      <c r="H723" s="448"/>
      <c r="I723" s="450"/>
      <c r="J723" s="450"/>
      <c r="K723" s="448"/>
      <c r="L723" s="451"/>
      <c r="M723" s="451"/>
      <c r="N723" s="448"/>
      <c r="O723" s="450"/>
      <c r="P723" s="450"/>
      <c r="Q723" s="448"/>
      <c r="R723" s="450"/>
      <c r="S723" s="450"/>
      <c r="T723" s="448"/>
      <c r="U723" s="452"/>
      <c r="V723" s="1037"/>
      <c r="W723" s="452"/>
      <c r="AA723" s="465"/>
      <c r="AD723" s="467">
        <f>1-AD722</f>
        <v>1</v>
      </c>
    </row>
    <row r="724" spans="1:30" s="468" customFormat="1" ht="30">
      <c r="A724" s="416"/>
      <c r="B724" s="416"/>
      <c r="C724" s="443"/>
      <c r="D724" s="416"/>
      <c r="E724" s="416"/>
      <c r="F724" s="416"/>
      <c r="G724" s="416"/>
      <c r="H724" s="416"/>
      <c r="I724" s="457"/>
      <c r="J724" s="457"/>
      <c r="K724" s="416"/>
      <c r="L724" s="458"/>
      <c r="M724" s="458"/>
      <c r="N724" s="416"/>
      <c r="O724" s="457"/>
      <c r="P724" s="457"/>
      <c r="Q724" s="416"/>
      <c r="R724" s="457"/>
      <c r="S724" s="457"/>
      <c r="T724" s="416"/>
      <c r="U724" s="439"/>
      <c r="V724" s="1038"/>
      <c r="W724" s="439"/>
    </row>
    <row r="725" spans="1:30" s="474" customFormat="1" ht="80.25" customHeight="1">
      <c r="A725" s="469"/>
      <c r="B725" s="469"/>
      <c r="C725" s="470"/>
      <c r="D725" s="469"/>
      <c r="E725" s="469"/>
      <c r="F725" s="469"/>
      <c r="G725" s="469"/>
      <c r="H725" s="469"/>
      <c r="I725" s="471"/>
      <c r="J725" s="471"/>
      <c r="K725" s="469"/>
      <c r="L725" s="472"/>
      <c r="M725" s="472"/>
      <c r="N725" s="469"/>
      <c r="O725" s="471"/>
      <c r="P725" s="471"/>
      <c r="Q725" s="469"/>
      <c r="R725" s="471"/>
      <c r="S725" s="471"/>
      <c r="T725" s="469"/>
      <c r="U725" s="473" t="s">
        <v>474</v>
      </c>
      <c r="V725" s="1044"/>
      <c r="W725" s="473"/>
      <c r="AA725" s="475">
        <f>AA721+AA612+AA473</f>
        <v>18312.016</v>
      </c>
      <c r="AD725" s="475">
        <f>AD721+AD612+AD473</f>
        <v>74339661.894333333</v>
      </c>
    </row>
    <row r="726" spans="1:30" s="353" customFormat="1" ht="30">
      <c r="A726" s="409"/>
      <c r="B726" s="409"/>
      <c r="C726" s="463"/>
      <c r="D726" s="409"/>
      <c r="E726" s="409"/>
      <c r="F726" s="409"/>
      <c r="G726" s="409"/>
      <c r="H726" s="409"/>
      <c r="I726" s="412"/>
      <c r="J726" s="412"/>
      <c r="K726" s="409"/>
      <c r="L726" s="413"/>
      <c r="M726" s="413"/>
      <c r="N726" s="409"/>
      <c r="O726" s="412"/>
      <c r="P726" s="412"/>
      <c r="Q726" s="409"/>
      <c r="R726" s="432"/>
      <c r="S726" s="432"/>
      <c r="T726" s="409"/>
      <c r="U726" s="414"/>
      <c r="V726" s="1018"/>
      <c r="W726" s="411"/>
      <c r="AD726" s="476">
        <f>AA725/AD725</f>
        <v>2.4632901917187578E-4</v>
      </c>
    </row>
    <row r="727" spans="1:30" ht="61.5">
      <c r="V727" s="1045"/>
      <c r="AD727" s="886">
        <f>1-AD726</f>
        <v>0.99975367098082812</v>
      </c>
    </row>
  </sheetData>
  <mergeCells count="51">
    <mergeCell ref="A654:A656"/>
    <mergeCell ref="A228:A230"/>
    <mergeCell ref="A209:A220"/>
    <mergeCell ref="A397:A398"/>
    <mergeCell ref="A301:A309"/>
    <mergeCell ref="A295:A297"/>
    <mergeCell ref="A457:A458"/>
    <mergeCell ref="A402:A410"/>
    <mergeCell ref="A388:A389"/>
    <mergeCell ref="A290:A291"/>
    <mergeCell ref="A252:A258"/>
    <mergeCell ref="A275:A278"/>
    <mergeCell ref="A238:A239"/>
    <mergeCell ref="A243:A248"/>
    <mergeCell ref="A267:A271"/>
    <mergeCell ref="A282:A286"/>
    <mergeCell ref="A1:W1"/>
    <mergeCell ref="A2:A3"/>
    <mergeCell ref="B2:B3"/>
    <mergeCell ref="C2:C3"/>
    <mergeCell ref="D2:D3"/>
    <mergeCell ref="N3:P3"/>
    <mergeCell ref="T2:T3"/>
    <mergeCell ref="H3:J3"/>
    <mergeCell ref="G2:G3"/>
    <mergeCell ref="E2:E3"/>
    <mergeCell ref="F2:F3"/>
    <mergeCell ref="U2:U3"/>
    <mergeCell ref="V2:W2"/>
    <mergeCell ref="H2:S2"/>
    <mergeCell ref="Q3:S3"/>
    <mergeCell ref="K3:M3"/>
    <mergeCell ref="AF2:AF3"/>
    <mergeCell ref="X2:X3"/>
    <mergeCell ref="Y2:Y3"/>
    <mergeCell ref="Z2:Z3"/>
    <mergeCell ref="AA2:AA3"/>
    <mergeCell ref="AB2:AB3"/>
    <mergeCell ref="AD2:AD3"/>
    <mergeCell ref="AE2:AE3"/>
    <mergeCell ref="AC2:AC3"/>
    <mergeCell ref="A262:A263"/>
    <mergeCell ref="A21:A22"/>
    <mergeCell ref="A70:A73"/>
    <mergeCell ref="A30:A31"/>
    <mergeCell ref="A203:A205"/>
    <mergeCell ref="A166:A167"/>
    <mergeCell ref="A179:A181"/>
    <mergeCell ref="A117:A118"/>
    <mergeCell ref="A122:A123"/>
    <mergeCell ref="A64:A66"/>
  </mergeCells>
  <dataValidations count="3">
    <dataValidation showInputMessage="1" showErrorMessage="1" errorTitle="Check &amp; Enter" error="Not as per list" promptTitle="List of Line/ICT/BR" prompt="Please select item as per drop down list" sqref="C683 C679:C681 C675:C677 C704 C701 C698 C695 C692 C689 C686 C478:C480 C427:C429 C434 C431 C437:C439 C441:C442 C448:C449 C451 C444:C446 C454:C456 C463:C464 C459:C461 C399:C401 C390:C392 C385:C387 C377:C379 C337:C339 C333:C335 C329:C331 C353:C355 C341:C343 C345:C347 C349:C351 C272:C274 C235:C237 C225:C227 C176:C178 C172:C174 C102:C104 C99:C100 C96:C97 C93:C94 C89:C91 C82:C84 C86:C87 C78:C80 C18:C20 C14:C16 C23:C24 C10:C12 C6:C7 C54:C56 C58:C59 C40:C42 C36:C38 C50:C51 C47 C44 C61:C63 C74:C76 C67:C69 C27:C29 C32:C34 C114:C116 C119:C121 C106:C108 C110:C112 C124:C126 C128:C130 C168:C170 C140:C142 C144:C146 C148 C151:C152 C154:C155 C161 C164:C165 C158:C159 C136:C138 C132:C134 C221:C223 C186:C188 C190:C191 C193:C197 C200:C202 C206:C208 C182:C184 C231:C233 C259:C261 C240:C242 C249:C251 C264:C266 C292:C294 C317:C318 C314:C315 C310:C312 C298:C300 C320:C321 C279:C281 C287:C289 C323:C327 C361:C362 C365:C366 C373:C374 C357:C358 C369:C370 C381:C383 C394:C396 C411:C413 C423:C425 C415:C416 C419:C420 C476 C466:C468 C470:C472 C593:C595 C579:C580 C576:C577 C559:C561 C563 C566 C569:C570 C547 C522 C525 C528 C531:C532 C535:C536 C539:C540 C543:C544 C572:C573 C556 C550 C553 C582:C584 C589:C590 C586 C672 C668:C669 C664:C665 C661 C657:C658 C652 C649 C646 C642:C643 C639 C636 C633 C630 C627 C621:C622 C618:C619 A618:A619 C597:C599 C482:C485 C609:C611 C615:C616 C624 C516 C519 C508:C510 C501 C498 C495 C504:C506 C512:C514 C491:C493 C487:C489 A485 C601:C603 C605:C607 C707 C710 C719 C713 C716"/>
    <dataValidation allowBlank="1" showErrorMessage="1" sqref="W683 F678 D675:G677 W679:W681 D679:G681 W675:W677 D704:G704 W704 D701:G701 W701 D698:G698 W698 D695:G695 W695 D692:G692 W692 D689:G689 W689 D686:G686 W686 D683:G683 F654:F656 F641 D641 F600 D600 D596 W601:W603 D597:G599 W597:W599 F596 F530 W593:W595 D593:G595 D571 D542 F542 D530 F490 F486 D436 F481 D481 W478:W480 D478:G480 D477 F477 D465 D434:G434 W434 D431:G431 W431 W437:W439 D437:G439 W441:W442 D441:G442 D444:G449 W444:W449 W451 D451:G451 D454:G456 W454:W456 W427:W429 D427:G429 D459:G464 W459:W464 D399:G401 W399:W401 F403:F410 D403:D410 W394:W396 D398 F398 F384 D384 D385:G387 W385:W387 W390:W392 D390:G392 D377:G379 W377:W379 D380 F380 F360 D360 D353:G355 F352 W333:W335 W329:W331 D329:G331 W337:W339 D337:G339 D333:G335 W323:W327 D352 W345:W347 D341:G343 W341:W343 D345:G347 W349:W351 F344 D302:D309 F302:F309 F290:F291 F282:F286 D282:D286 W272:W274 D272:G274 F267:F268 F270:F271 F263 F238:F239 D231:G233 D234 D225:G227 W225:W227 D206:G208 D224 D209:D220 F180:F181 F175 D175 D166:D167 F143 W168:W170 W164:W165 D164:G165 D143 D139 D716:G716 F135 W132:W134 D132:G134 W106:W108 D131 D122:D123 W96:W97 W102:W104 D102:G104 D99:G100 W93:W94 D93:G94 D89:G91 W82:W87 W89:W91 D96:G97 W99:W100 W78:W80 D78:G80 D82:G87 D81 F81 D70:D73 F70:F73 F66 D57 F49 D49 F30:F31 D30:D31 D23:G24 D18:G20 W14:W16 D14:G16 W18:W20 W23:W24 F26 F21:F22 D17 D10:G12 W6:W7 D6:G7 W10:W12 D21:D22 D26 F60 F64 D64:D66 W61:W63 W58:W59 W54:W56 D54:G56 D58:G59 W36:W38 D40:G42 D36:G38 D50:G51 W47 D47:G47 W44 D44:G44 W50:W51 W40:W42 D61:G63 F57 W67:W69 W74:W76 D67:G69 D74:G76 D27:G29 W27:W29 D32:G34 W32:W34 D77 D127 F127 W119:W121 W114:W116 D114:G116 D119:G121 F109 D109 D110:G112 W110:W112 F118 D118 W124:W126 W128:W130 D128:G130 D124:G126 F122:F123 F131 D106:G108 D135 F209:F220 F224 D203:D205 F203:F205 D180:D181 F198:F199 D198:D199 D185 F185 W200:W202 W193:W197 D193:G197 D182:G184 D136:G138 D158:G162 W158:W162 D140:G142 W140:W142 W144:W146 D144:G146 D151:G152 D148:G148 W148 W151:W152 D154:G155 W154:W155 W136:W138 F139 D168:G170 D172:G174 W172:W174 F153 D153 W176:W178 D176:G178 W221:W223 W206:W208 D221:G223 W182:W184 W186:W188 D190:G191 D186:G188 D200:G202 W190:W191 F228:F230 D228:D230 F234 W231:W233 D238:D239 D263 D267:D271 D259:G261 W259:W261 D245:D248 F245:F248 W235:W237 D235:G237 W240:W242 D240:G242 W249:W251 D249:G251 W264:W266 D264:G266 D275:D278 F275:F278 D323:G327 F296:F297 W320:W321 W310:W312 D310:G312 D317:G318 W314:W315 D314:G315 W317:W318 W298:W300 D298:G300 D320:G321 D290:D291 W279:W281 D279:G281 W287:W289 D287:G289 D252:D258 F252:F258 D292:G294 W292:W294 D295:D297 D332 F332 F336 D336 D344 F356 D376 D372 F372 D368 F368 F364 D364 D349:G351 W353:W355 W357:W358 D357:G358 F376 D373:G374 W365:W366 D361:G362 W361:W362 D365:G366 W369:W370 D369:G370 W373:W374 W381:W383 D381:G383 D388:D389 F388:F389 F393 D393 D394:G396 D411:G413 W423:W425 D423:G425 W419:W420 D415:G416 W415:W416 D419:G420 W411:W413 F436 F166:F167 F443 D443 F458 D458 D476:G476 D469 D470:G472 D466:G468 W466:W468 W470:W472 F469 W476 D609:G611 D581 D578 D555 D559:G561 D556:G556 F534 W556 W559:W561 W563 D563:G563 W566 D566:G566 W569:W570 D569:G570 D547:G547 D490 D486 W522 D522:G522 W525 D525:G525 W528 D528:G528 W531:W532 D531:G532 W535:W536 D535:G536 W539:W540 D539:G540 W543:W544 D543:G544 W547 D534 D576:G577 D572:G573 D550:G550 W550 D553:G553 W553 W572:W573 W576:W577 D589:G590 W589:W590 D586:G586 W586 D672:G672 W672 D668:G669 W668:W669 D664:G665 W664:W665 D661:G661 W661 D657:G658 W657:W658 D652:G652 W652 D649:G649 W649 D646:G646 W646 D642:G643 W642:W643 D639:G639 W639 D636:G636 W636 D633:G633 W633 D630:G630 W630 D627:G627 W627 D624:G624 W624 W621:W622 D621:G622 D615:G616 W615:W616 D558 F558 F555 W582:W584 W579:W580 D579:G580 D582:G584 F581 F571 W491:W493 W609:W611 F608 D608 F663 F667 D674 F674 D511 F511 D507 F507 D508:G510 D504:G506 W504:W506 W516 D516:G516 W519 D519:G519 D512:G514 F502:F503 W508:W510 D501:G501 W501 D502:D503 F500 D500 W498 D495:G495 W495 D498:G498 W512:W514 D491:G493 D487:G489 W487:W489 D482:G484 W482:W484 D601:G603 W605:W607 D604 F604 D605:G607 D707:G707 W707 D710:G710 W710 W713 W719 D719:G719 D713:G713 W716 D654:D656"/>
    <dataValidation showDropDown="1" sqref="T686 T683 T704 T701 T698 T695 T692 T689 T476:T484 T431 T422:T429 T164:T188 T360:T362 T93:T94 T96:T97 T44 T49:T51 T2:T42 T47 T716 T190:T191 T148 T158:T162 T151:T155 T53:T91 T99:T146 T317:T321 T314:T315 T323:T358 T372:T374 T364:T366 T368:T370 T193:T312 T376:T416 T418:T420 T434 T436:T451 T575:T584 T558:T561 T486:T493 T563 T566 T542:T544 T453:T472 T547 T522 T525 T528 T534:T536 T538:T540 T555:T556 T550 T553 T588:T590 T586 T663:T665 T569:T573 T661 T641:T643 T652 T649 T646 T592:T611 T639 T636 T633 T630 T627 T624 T621:T622 T672 T615:T616 T667:T669 T674:T681 T516 T519 T495 T498 T500:T514 T530:T532 T707 T710 T719 T713 T654:T658"/>
  </dataValidations>
  <pageMargins left="0" right="0" top="0.11811023622047245" bottom="0" header="0" footer="0"/>
  <pageSetup paperSize="9" scale="25" fitToHeight="20" orientation="landscape" r:id="rId1"/>
  <headerFooter scaleWithDoc="0" alignWithMargins="0">
    <oddFooter>&amp;C&amp;9Page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U265"/>
  <sheetViews>
    <sheetView showGridLines="0" topLeftCell="A209" zoomScale="50" zoomScaleNormal="50" workbookViewId="0">
      <pane xSplit="2" topLeftCell="E1" activePane="topRight" state="frozen"/>
      <selection pane="topRight" activeCell="J218" sqref="J218"/>
    </sheetView>
  </sheetViews>
  <sheetFormatPr defaultRowHeight="23.25"/>
  <cols>
    <col min="1" max="1" width="8.28515625" style="815" customWidth="1"/>
    <col min="2" max="2" width="104.140625" style="697" bestFit="1" customWidth="1"/>
    <col min="3" max="3" width="14.7109375" style="699" customWidth="1"/>
    <col min="4" max="4" width="15.85546875" style="699" customWidth="1"/>
    <col min="5" max="5" width="19.85546875" style="699" customWidth="1"/>
    <col min="6" max="6" width="17.85546875" style="699" customWidth="1"/>
    <col min="7" max="7" width="23.140625" style="629" customWidth="1"/>
    <col min="8" max="9" width="21.85546875" style="629" customWidth="1"/>
    <col min="10" max="10" width="29.28515625" style="629" customWidth="1"/>
    <col min="11" max="11" width="16.28515625" style="630" customWidth="1"/>
    <col min="12" max="12" width="25.28515625" style="629" customWidth="1"/>
    <col min="13" max="13" width="20.140625" style="629" customWidth="1"/>
    <col min="14" max="17" width="32.140625" style="629" customWidth="1"/>
    <col min="18" max="18" width="69.5703125" style="35" customWidth="1"/>
    <col min="19" max="19" width="18.140625" style="31" customWidth="1"/>
    <col min="20" max="20" width="20.42578125" style="31" customWidth="1"/>
    <col min="21" max="21" width="17.140625" style="31" customWidth="1"/>
    <col min="22" max="16384" width="9.140625" style="31"/>
  </cols>
  <sheetData>
    <row r="1" spans="1:20" ht="12.75" customHeight="1">
      <c r="A1" s="625"/>
      <c r="B1" s="626"/>
      <c r="C1" s="627"/>
      <c r="D1" s="627"/>
      <c r="E1" s="627"/>
      <c r="F1" s="627"/>
      <c r="G1" s="628"/>
      <c r="H1" s="628"/>
      <c r="I1" s="628"/>
    </row>
    <row r="2" spans="1:20" ht="23.25" customHeight="1">
      <c r="A2" s="889" t="s">
        <v>119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  <c r="M2" s="889"/>
      <c r="N2" s="631"/>
      <c r="O2" s="631"/>
      <c r="P2" s="631"/>
      <c r="Q2" s="631"/>
    </row>
    <row r="3" spans="1:20" ht="36.75" customHeight="1">
      <c r="A3" s="890" t="s">
        <v>598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</row>
    <row r="4" spans="1:20">
      <c r="A4" s="625"/>
      <c r="B4" s="632"/>
      <c r="C4" s="633"/>
      <c r="D4" s="633"/>
      <c r="E4" s="633"/>
      <c r="F4" s="633"/>
      <c r="G4" s="634"/>
      <c r="H4" s="634"/>
      <c r="I4" s="634"/>
    </row>
    <row r="5" spans="1:20" s="641" customFormat="1" ht="18" customHeight="1">
      <c r="A5" s="93" t="s">
        <v>19</v>
      </c>
      <c r="B5" s="914" t="s">
        <v>30</v>
      </c>
      <c r="C5" s="916" t="s">
        <v>111</v>
      </c>
      <c r="D5" s="917"/>
      <c r="E5" s="916" t="s">
        <v>108</v>
      </c>
      <c r="F5" s="917"/>
      <c r="G5" s="635" t="s">
        <v>17</v>
      </c>
      <c r="H5" s="635" t="s">
        <v>17</v>
      </c>
      <c r="I5" s="635"/>
      <c r="J5" s="635" t="s">
        <v>27</v>
      </c>
      <c r="K5" s="636"/>
      <c r="L5" s="637"/>
      <c r="M5" s="638"/>
      <c r="N5" s="639"/>
      <c r="O5" s="320"/>
      <c r="P5" s="320"/>
      <c r="Q5" s="920" t="s">
        <v>242</v>
      </c>
      <c r="R5" s="38"/>
      <c r="S5" s="640"/>
    </row>
    <row r="6" spans="1:20" s="641" customFormat="1" ht="38.25" customHeight="1">
      <c r="A6" s="94" t="s">
        <v>20</v>
      </c>
      <c r="B6" s="915"/>
      <c r="C6" s="918"/>
      <c r="D6" s="919"/>
      <c r="E6" s="918"/>
      <c r="F6" s="919"/>
      <c r="G6" s="643" t="s">
        <v>18</v>
      </c>
      <c r="H6" s="643" t="s">
        <v>18</v>
      </c>
      <c r="I6" s="643" t="s">
        <v>112</v>
      </c>
      <c r="J6" s="644"/>
      <c r="K6" s="645"/>
      <c r="L6" s="643"/>
      <c r="M6" s="644"/>
      <c r="N6" s="646"/>
      <c r="O6" s="320"/>
      <c r="P6" s="320"/>
      <c r="Q6" s="921"/>
      <c r="R6" s="38"/>
      <c r="S6" s="640"/>
    </row>
    <row r="7" spans="1:20" s="641" customFormat="1">
      <c r="A7" s="94"/>
      <c r="B7" s="642"/>
      <c r="C7" s="647"/>
      <c r="D7" s="648"/>
      <c r="E7" s="647"/>
      <c r="F7" s="647"/>
      <c r="G7" s="643" t="s">
        <v>11</v>
      </c>
      <c r="H7" s="643" t="s">
        <v>109</v>
      </c>
      <c r="I7" s="643" t="s">
        <v>101</v>
      </c>
      <c r="J7" s="643" t="s">
        <v>28</v>
      </c>
      <c r="K7" s="645" t="s">
        <v>99</v>
      </c>
      <c r="L7" s="644" t="s">
        <v>105</v>
      </c>
      <c r="M7" s="644" t="s">
        <v>100</v>
      </c>
      <c r="N7" s="646" t="s">
        <v>113</v>
      </c>
      <c r="O7" s="320" t="s">
        <v>102</v>
      </c>
      <c r="P7" s="320" t="s">
        <v>243</v>
      </c>
      <c r="Q7" s="921"/>
      <c r="R7" s="38"/>
      <c r="S7" s="649"/>
      <c r="T7" s="650"/>
    </row>
    <row r="8" spans="1:20" s="641" customFormat="1">
      <c r="A8" s="94"/>
      <c r="B8" s="651"/>
      <c r="C8" s="647" t="s">
        <v>26</v>
      </c>
      <c r="D8" s="648" t="s">
        <v>49</v>
      </c>
      <c r="E8" s="648" t="s">
        <v>26</v>
      </c>
      <c r="F8" s="648" t="s">
        <v>49</v>
      </c>
      <c r="G8" s="643" t="s">
        <v>26</v>
      </c>
      <c r="H8" s="643" t="s">
        <v>110</v>
      </c>
      <c r="I8" s="652" t="s">
        <v>144</v>
      </c>
      <c r="J8" s="644"/>
      <c r="K8" s="645"/>
      <c r="L8" s="644"/>
      <c r="M8" s="644"/>
      <c r="N8" s="653"/>
      <c r="O8" s="320"/>
      <c r="P8" s="321" t="s">
        <v>244</v>
      </c>
      <c r="Q8" s="921"/>
      <c r="R8" s="38"/>
      <c r="S8" s="640"/>
    </row>
    <row r="9" spans="1:20" s="641" customFormat="1">
      <c r="A9" s="94"/>
      <c r="B9" s="642"/>
      <c r="C9" s="654"/>
      <c r="D9" s="654"/>
      <c r="E9" s="654"/>
      <c r="F9" s="654"/>
      <c r="G9" s="643"/>
      <c r="H9" s="643" t="s">
        <v>26</v>
      </c>
      <c r="I9" s="643"/>
      <c r="J9" s="644"/>
      <c r="K9" s="645"/>
      <c r="L9" s="644"/>
      <c r="M9" s="644"/>
      <c r="N9" s="653"/>
      <c r="O9" s="320"/>
      <c r="P9" s="320"/>
      <c r="Q9" s="922"/>
      <c r="R9" s="38"/>
      <c r="S9" s="640"/>
    </row>
    <row r="10" spans="1:20" ht="51.75" customHeight="1">
      <c r="A10" s="284">
        <v>1</v>
      </c>
      <c r="B10" s="655" t="s">
        <v>0</v>
      </c>
      <c r="C10" s="656"/>
      <c r="D10" s="656"/>
      <c r="E10" s="657"/>
      <c r="F10" s="657"/>
      <c r="G10" s="658">
        <f t="shared" ref="G10:G35" si="0">C10+(D10/60)</f>
        <v>0</v>
      </c>
      <c r="H10" s="659">
        <f t="shared" ref="H10:H35" si="1">E10+F10/60</f>
        <v>0</v>
      </c>
      <c r="I10" s="660">
        <f>31*24-H10</f>
        <v>744</v>
      </c>
      <c r="J10" s="661">
        <v>79</v>
      </c>
      <c r="K10" s="661">
        <v>2</v>
      </c>
      <c r="L10" s="660">
        <f>G10*J10*K10</f>
        <v>0</v>
      </c>
      <c r="M10" s="661">
        <f>J10*K10</f>
        <v>158</v>
      </c>
      <c r="N10" s="662">
        <f>I10*M10</f>
        <v>117552</v>
      </c>
      <c r="O10" s="819">
        <f>L10/N10</f>
        <v>0</v>
      </c>
      <c r="P10" s="661">
        <f>100-100*O10</f>
        <v>100</v>
      </c>
      <c r="Q10" s="818">
        <f>1-L10/N10</f>
        <v>1</v>
      </c>
      <c r="R10" s="38"/>
    </row>
    <row r="11" spans="1:20" ht="55.5" customHeight="1">
      <c r="A11" s="284">
        <v>2</v>
      </c>
      <c r="B11" s="655" t="s">
        <v>1</v>
      </c>
      <c r="C11" s="656"/>
      <c r="D11" s="656"/>
      <c r="E11" s="656"/>
      <c r="F11" s="656"/>
      <c r="G11" s="658">
        <f t="shared" si="0"/>
        <v>0</v>
      </c>
      <c r="H11" s="659">
        <f t="shared" si="1"/>
        <v>0</v>
      </c>
      <c r="I11" s="660">
        <f t="shared" ref="I11:I74" si="2">31*24-H11</f>
        <v>744</v>
      </c>
      <c r="J11" s="661">
        <v>207</v>
      </c>
      <c r="K11" s="661">
        <v>2</v>
      </c>
      <c r="L11" s="660">
        <f t="shared" ref="L11:L75" si="3">G11*J11*K11</f>
        <v>0</v>
      </c>
      <c r="M11" s="661">
        <f t="shared" ref="M11:M75" si="4">J11*K11</f>
        <v>414</v>
      </c>
      <c r="N11" s="662">
        <f t="shared" ref="N11:N75" si="5">I11*M11</f>
        <v>308016</v>
      </c>
      <c r="O11" s="819">
        <f t="shared" ref="O11:O74" si="6">L11/N11</f>
        <v>0</v>
      </c>
      <c r="P11" s="661">
        <f t="shared" ref="P11:P74" si="7">100-100*O11</f>
        <v>100</v>
      </c>
      <c r="Q11" s="818">
        <f t="shared" ref="Q11:Q74" si="8">1-L11/N11</f>
        <v>1</v>
      </c>
      <c r="R11" s="38"/>
    </row>
    <row r="12" spans="1:20" ht="67.5" customHeight="1">
      <c r="A12" s="284">
        <v>3</v>
      </c>
      <c r="B12" s="655" t="s">
        <v>2</v>
      </c>
      <c r="C12" s="656"/>
      <c r="D12" s="656"/>
      <c r="E12" s="657"/>
      <c r="F12" s="656"/>
      <c r="G12" s="658">
        <f t="shared" si="0"/>
        <v>0</v>
      </c>
      <c r="H12" s="659">
        <f t="shared" si="1"/>
        <v>0</v>
      </c>
      <c r="I12" s="660">
        <f t="shared" si="2"/>
        <v>744</v>
      </c>
      <c r="J12" s="661">
        <v>214</v>
      </c>
      <c r="K12" s="661">
        <v>2</v>
      </c>
      <c r="L12" s="660">
        <f t="shared" si="3"/>
        <v>0</v>
      </c>
      <c r="M12" s="661">
        <f t="shared" si="4"/>
        <v>428</v>
      </c>
      <c r="N12" s="662">
        <f t="shared" si="5"/>
        <v>318432</v>
      </c>
      <c r="O12" s="819">
        <f t="shared" si="6"/>
        <v>0</v>
      </c>
      <c r="P12" s="661">
        <f t="shared" si="7"/>
        <v>100</v>
      </c>
      <c r="Q12" s="818">
        <f t="shared" si="8"/>
        <v>1</v>
      </c>
      <c r="R12" s="38"/>
    </row>
    <row r="13" spans="1:20" ht="55.5" customHeight="1">
      <c r="A13" s="284">
        <v>4</v>
      </c>
      <c r="B13" s="655" t="s">
        <v>29</v>
      </c>
      <c r="C13" s="656"/>
      <c r="D13" s="656"/>
      <c r="E13" s="657"/>
      <c r="F13" s="657"/>
      <c r="G13" s="658">
        <f t="shared" si="0"/>
        <v>0</v>
      </c>
      <c r="H13" s="659">
        <f t="shared" si="1"/>
        <v>0</v>
      </c>
      <c r="I13" s="660">
        <f t="shared" si="2"/>
        <v>744</v>
      </c>
      <c r="J13" s="661">
        <v>289</v>
      </c>
      <c r="K13" s="661">
        <v>2</v>
      </c>
      <c r="L13" s="660">
        <f t="shared" si="3"/>
        <v>0</v>
      </c>
      <c r="M13" s="661">
        <f t="shared" si="4"/>
        <v>578</v>
      </c>
      <c r="N13" s="662">
        <f t="shared" si="5"/>
        <v>430032</v>
      </c>
      <c r="O13" s="819">
        <f t="shared" si="6"/>
        <v>0</v>
      </c>
      <c r="P13" s="661">
        <f t="shared" si="7"/>
        <v>100</v>
      </c>
      <c r="Q13" s="818">
        <f t="shared" si="8"/>
        <v>1</v>
      </c>
      <c r="R13" s="38"/>
    </row>
    <row r="14" spans="1:20" ht="63" customHeight="1">
      <c r="A14" s="284">
        <v>5</v>
      </c>
      <c r="B14" s="655" t="s">
        <v>52</v>
      </c>
      <c r="C14" s="656"/>
      <c r="D14" s="656"/>
      <c r="E14" s="657"/>
      <c r="F14" s="657"/>
      <c r="G14" s="658">
        <f t="shared" si="0"/>
        <v>0</v>
      </c>
      <c r="H14" s="659">
        <f t="shared" si="1"/>
        <v>0</v>
      </c>
      <c r="I14" s="660">
        <f t="shared" si="2"/>
        <v>744</v>
      </c>
      <c r="J14" s="661">
        <v>273</v>
      </c>
      <c r="K14" s="661">
        <v>2</v>
      </c>
      <c r="L14" s="660">
        <f t="shared" si="3"/>
        <v>0</v>
      </c>
      <c r="M14" s="661">
        <f t="shared" si="4"/>
        <v>546</v>
      </c>
      <c r="N14" s="662">
        <f t="shared" si="5"/>
        <v>406224</v>
      </c>
      <c r="O14" s="819">
        <f t="shared" si="6"/>
        <v>0</v>
      </c>
      <c r="P14" s="661">
        <f t="shared" si="7"/>
        <v>100</v>
      </c>
      <c r="Q14" s="818">
        <f t="shared" si="8"/>
        <v>1</v>
      </c>
      <c r="R14" s="38"/>
    </row>
    <row r="15" spans="1:20" ht="53.25" customHeight="1">
      <c r="A15" s="284">
        <v>6</v>
      </c>
      <c r="B15" s="655" t="s">
        <v>3</v>
      </c>
      <c r="C15" s="656"/>
      <c r="D15" s="656"/>
      <c r="E15" s="657"/>
      <c r="F15" s="657"/>
      <c r="G15" s="658">
        <f t="shared" si="0"/>
        <v>0</v>
      </c>
      <c r="H15" s="659">
        <f t="shared" si="1"/>
        <v>0</v>
      </c>
      <c r="I15" s="660">
        <f t="shared" si="2"/>
        <v>744</v>
      </c>
      <c r="J15" s="661">
        <v>360</v>
      </c>
      <c r="K15" s="661">
        <v>2</v>
      </c>
      <c r="L15" s="660">
        <f t="shared" si="3"/>
        <v>0</v>
      </c>
      <c r="M15" s="661">
        <f t="shared" si="4"/>
        <v>720</v>
      </c>
      <c r="N15" s="662">
        <f t="shared" si="5"/>
        <v>535680</v>
      </c>
      <c r="O15" s="819">
        <f t="shared" si="6"/>
        <v>0</v>
      </c>
      <c r="P15" s="661">
        <f t="shared" si="7"/>
        <v>100</v>
      </c>
      <c r="Q15" s="818">
        <f t="shared" si="8"/>
        <v>1</v>
      </c>
      <c r="R15" s="38"/>
    </row>
    <row r="16" spans="1:20" ht="59.25" customHeight="1">
      <c r="A16" s="284">
        <v>7</v>
      </c>
      <c r="B16" s="655" t="s">
        <v>4</v>
      </c>
      <c r="C16" s="656">
        <v>3</v>
      </c>
      <c r="D16" s="656">
        <v>13</v>
      </c>
      <c r="E16" s="657"/>
      <c r="F16" s="657"/>
      <c r="G16" s="658">
        <f t="shared" si="0"/>
        <v>3.2166666666666668</v>
      </c>
      <c r="H16" s="659">
        <f t="shared" si="1"/>
        <v>0</v>
      </c>
      <c r="I16" s="660">
        <f t="shared" si="2"/>
        <v>744</v>
      </c>
      <c r="J16" s="661">
        <v>360</v>
      </c>
      <c r="K16" s="661">
        <v>2</v>
      </c>
      <c r="L16" s="660">
        <f t="shared" si="3"/>
        <v>2316</v>
      </c>
      <c r="M16" s="661">
        <f t="shared" si="4"/>
        <v>720</v>
      </c>
      <c r="N16" s="662">
        <f t="shared" si="5"/>
        <v>535680</v>
      </c>
      <c r="O16" s="819">
        <f t="shared" si="6"/>
        <v>4.3234767025089604E-3</v>
      </c>
      <c r="P16" s="661">
        <f t="shared" si="7"/>
        <v>99.567652329749109</v>
      </c>
      <c r="Q16" s="818">
        <f t="shared" si="8"/>
        <v>0.99567652329749101</v>
      </c>
      <c r="R16" s="38"/>
    </row>
    <row r="17" spans="1:18" ht="55.5" customHeight="1">
      <c r="A17" s="284">
        <v>8</v>
      </c>
      <c r="B17" s="655" t="s">
        <v>5</v>
      </c>
      <c r="C17" s="656"/>
      <c r="D17" s="656"/>
      <c r="E17" s="657"/>
      <c r="F17" s="656"/>
      <c r="G17" s="658">
        <f t="shared" si="0"/>
        <v>0</v>
      </c>
      <c r="H17" s="659">
        <f t="shared" si="1"/>
        <v>0</v>
      </c>
      <c r="I17" s="660">
        <f t="shared" si="2"/>
        <v>744</v>
      </c>
      <c r="J17" s="661">
        <v>232</v>
      </c>
      <c r="K17" s="661">
        <v>2</v>
      </c>
      <c r="L17" s="660">
        <f t="shared" si="3"/>
        <v>0</v>
      </c>
      <c r="M17" s="661">
        <f t="shared" si="4"/>
        <v>464</v>
      </c>
      <c r="N17" s="662">
        <f t="shared" si="5"/>
        <v>345216</v>
      </c>
      <c r="O17" s="819">
        <f t="shared" si="6"/>
        <v>0</v>
      </c>
      <c r="P17" s="661">
        <f t="shared" si="7"/>
        <v>100</v>
      </c>
      <c r="Q17" s="818">
        <f t="shared" si="8"/>
        <v>1</v>
      </c>
      <c r="R17" s="38"/>
    </row>
    <row r="18" spans="1:18" ht="57" customHeight="1">
      <c r="A18" s="284">
        <v>9</v>
      </c>
      <c r="B18" s="655" t="s">
        <v>6</v>
      </c>
      <c r="C18" s="656"/>
      <c r="D18" s="656"/>
      <c r="E18" s="657"/>
      <c r="F18" s="657"/>
      <c r="G18" s="658">
        <f t="shared" si="0"/>
        <v>0</v>
      </c>
      <c r="H18" s="659">
        <f t="shared" si="1"/>
        <v>0</v>
      </c>
      <c r="I18" s="660">
        <f t="shared" si="2"/>
        <v>744</v>
      </c>
      <c r="J18" s="661">
        <v>232</v>
      </c>
      <c r="K18" s="661">
        <v>2</v>
      </c>
      <c r="L18" s="660">
        <f t="shared" si="3"/>
        <v>0</v>
      </c>
      <c r="M18" s="661">
        <f t="shared" si="4"/>
        <v>464</v>
      </c>
      <c r="N18" s="662">
        <f t="shared" si="5"/>
        <v>345216</v>
      </c>
      <c r="O18" s="819">
        <f t="shared" si="6"/>
        <v>0</v>
      </c>
      <c r="P18" s="661">
        <f t="shared" si="7"/>
        <v>100</v>
      </c>
      <c r="Q18" s="818">
        <f t="shared" si="8"/>
        <v>1</v>
      </c>
      <c r="R18" s="38"/>
    </row>
    <row r="19" spans="1:18" ht="59.25" customHeight="1">
      <c r="A19" s="284">
        <v>10</v>
      </c>
      <c r="B19" s="655" t="s">
        <v>150</v>
      </c>
      <c r="C19" s="656"/>
      <c r="D19" s="656"/>
      <c r="E19" s="657"/>
      <c r="F19" s="657"/>
      <c r="G19" s="658">
        <f t="shared" si="0"/>
        <v>0</v>
      </c>
      <c r="H19" s="659">
        <f t="shared" si="1"/>
        <v>0</v>
      </c>
      <c r="I19" s="660">
        <f t="shared" si="2"/>
        <v>744</v>
      </c>
      <c r="J19" s="661">
        <v>157</v>
      </c>
      <c r="K19" s="661">
        <v>2</v>
      </c>
      <c r="L19" s="660">
        <f t="shared" si="3"/>
        <v>0</v>
      </c>
      <c r="M19" s="661">
        <f t="shared" si="4"/>
        <v>314</v>
      </c>
      <c r="N19" s="662">
        <f t="shared" si="5"/>
        <v>233616</v>
      </c>
      <c r="O19" s="819">
        <f t="shared" si="6"/>
        <v>0</v>
      </c>
      <c r="P19" s="661">
        <f t="shared" si="7"/>
        <v>100</v>
      </c>
      <c r="Q19" s="818">
        <f t="shared" si="8"/>
        <v>1</v>
      </c>
      <c r="R19" s="38"/>
    </row>
    <row r="20" spans="1:18" ht="64.5" customHeight="1">
      <c r="A20" s="284">
        <v>11</v>
      </c>
      <c r="B20" s="655" t="s">
        <v>151</v>
      </c>
      <c r="C20" s="656"/>
      <c r="D20" s="656"/>
      <c r="E20" s="657"/>
      <c r="F20" s="657"/>
      <c r="G20" s="658">
        <f t="shared" si="0"/>
        <v>0</v>
      </c>
      <c r="H20" s="659">
        <f t="shared" si="1"/>
        <v>0</v>
      </c>
      <c r="I20" s="660">
        <f t="shared" si="2"/>
        <v>744</v>
      </c>
      <c r="J20" s="661">
        <v>157</v>
      </c>
      <c r="K20" s="661">
        <v>2</v>
      </c>
      <c r="L20" s="660">
        <f t="shared" si="3"/>
        <v>0</v>
      </c>
      <c r="M20" s="661">
        <f t="shared" si="4"/>
        <v>314</v>
      </c>
      <c r="N20" s="662">
        <f t="shared" si="5"/>
        <v>233616</v>
      </c>
      <c r="O20" s="819">
        <f t="shared" si="6"/>
        <v>0</v>
      </c>
      <c r="P20" s="661">
        <f t="shared" si="7"/>
        <v>100</v>
      </c>
      <c r="Q20" s="818">
        <f t="shared" si="8"/>
        <v>1</v>
      </c>
      <c r="R20" s="38"/>
    </row>
    <row r="21" spans="1:18" ht="74.25" customHeight="1">
      <c r="A21" s="284">
        <v>12</v>
      </c>
      <c r="B21" s="655" t="s">
        <v>196</v>
      </c>
      <c r="C21" s="656"/>
      <c r="D21" s="656"/>
      <c r="E21" s="657"/>
      <c r="F21" s="657"/>
      <c r="G21" s="658">
        <f t="shared" si="0"/>
        <v>0</v>
      </c>
      <c r="H21" s="659">
        <f t="shared" si="1"/>
        <v>0</v>
      </c>
      <c r="I21" s="660">
        <f t="shared" si="2"/>
        <v>744</v>
      </c>
      <c r="J21" s="661">
        <v>376</v>
      </c>
      <c r="K21" s="661">
        <v>2</v>
      </c>
      <c r="L21" s="660">
        <f t="shared" si="3"/>
        <v>0</v>
      </c>
      <c r="M21" s="661">
        <f t="shared" si="4"/>
        <v>752</v>
      </c>
      <c r="N21" s="662">
        <f t="shared" si="5"/>
        <v>559488</v>
      </c>
      <c r="O21" s="819">
        <f t="shared" si="6"/>
        <v>0</v>
      </c>
      <c r="P21" s="661">
        <f t="shared" si="7"/>
        <v>100</v>
      </c>
      <c r="Q21" s="818">
        <f t="shared" si="8"/>
        <v>1</v>
      </c>
      <c r="R21" s="38"/>
    </row>
    <row r="22" spans="1:18" ht="74.25" customHeight="1">
      <c r="A22" s="284">
        <v>13</v>
      </c>
      <c r="B22" s="655" t="s">
        <v>197</v>
      </c>
      <c r="C22" s="656"/>
      <c r="D22" s="656"/>
      <c r="E22" s="657"/>
      <c r="F22" s="657"/>
      <c r="G22" s="658">
        <f>C22+(D22/60)</f>
        <v>0</v>
      </c>
      <c r="H22" s="659">
        <f>E22+F22/60</f>
        <v>0</v>
      </c>
      <c r="I22" s="660">
        <f t="shared" si="2"/>
        <v>744</v>
      </c>
      <c r="J22" s="661">
        <v>21</v>
      </c>
      <c r="K22" s="661">
        <v>2</v>
      </c>
      <c r="L22" s="660">
        <f t="shared" si="3"/>
        <v>0</v>
      </c>
      <c r="M22" s="661">
        <f t="shared" si="4"/>
        <v>42</v>
      </c>
      <c r="N22" s="662">
        <f t="shared" si="5"/>
        <v>31248</v>
      </c>
      <c r="O22" s="819">
        <f t="shared" si="6"/>
        <v>0</v>
      </c>
      <c r="P22" s="661">
        <f t="shared" si="7"/>
        <v>100</v>
      </c>
      <c r="Q22" s="818">
        <f t="shared" si="8"/>
        <v>1</v>
      </c>
      <c r="R22" s="38"/>
    </row>
    <row r="23" spans="1:18" ht="65.25" customHeight="1">
      <c r="A23" s="284">
        <v>14</v>
      </c>
      <c r="B23" s="655" t="s">
        <v>8</v>
      </c>
      <c r="C23" s="656"/>
      <c r="D23" s="656"/>
      <c r="E23" s="657"/>
      <c r="F23" s="657"/>
      <c r="G23" s="658">
        <f t="shared" si="0"/>
        <v>0</v>
      </c>
      <c r="H23" s="659">
        <f t="shared" si="1"/>
        <v>0</v>
      </c>
      <c r="I23" s="660">
        <f t="shared" si="2"/>
        <v>744</v>
      </c>
      <c r="J23" s="661">
        <v>389</v>
      </c>
      <c r="K23" s="661">
        <v>2</v>
      </c>
      <c r="L23" s="660">
        <f t="shared" si="3"/>
        <v>0</v>
      </c>
      <c r="M23" s="661">
        <f t="shared" si="4"/>
        <v>778</v>
      </c>
      <c r="N23" s="662">
        <f t="shared" si="5"/>
        <v>578832</v>
      </c>
      <c r="O23" s="819">
        <f t="shared" si="6"/>
        <v>0</v>
      </c>
      <c r="P23" s="661">
        <f t="shared" si="7"/>
        <v>100</v>
      </c>
      <c r="Q23" s="818">
        <f t="shared" si="8"/>
        <v>1</v>
      </c>
      <c r="R23" s="38"/>
    </row>
    <row r="24" spans="1:18" ht="65.25" customHeight="1">
      <c r="A24" s="284">
        <v>15</v>
      </c>
      <c r="B24" s="655" t="s">
        <v>9</v>
      </c>
      <c r="C24" s="656"/>
      <c r="D24" s="656"/>
      <c r="E24" s="657"/>
      <c r="F24" s="657"/>
      <c r="G24" s="658">
        <f t="shared" si="0"/>
        <v>0</v>
      </c>
      <c r="H24" s="659">
        <f t="shared" si="1"/>
        <v>0</v>
      </c>
      <c r="I24" s="660">
        <f t="shared" si="2"/>
        <v>744</v>
      </c>
      <c r="J24" s="661">
        <v>234</v>
      </c>
      <c r="K24" s="661">
        <v>2</v>
      </c>
      <c r="L24" s="660">
        <f t="shared" si="3"/>
        <v>0</v>
      </c>
      <c r="M24" s="661">
        <f t="shared" si="4"/>
        <v>468</v>
      </c>
      <c r="N24" s="662">
        <f t="shared" si="5"/>
        <v>348192</v>
      </c>
      <c r="O24" s="819">
        <f t="shared" si="6"/>
        <v>0</v>
      </c>
      <c r="P24" s="661">
        <f t="shared" si="7"/>
        <v>100</v>
      </c>
      <c r="Q24" s="818">
        <f t="shared" si="8"/>
        <v>1</v>
      </c>
      <c r="R24" s="38"/>
    </row>
    <row r="25" spans="1:18" ht="57" customHeight="1">
      <c r="A25" s="284">
        <v>16</v>
      </c>
      <c r="B25" s="655" t="s">
        <v>10</v>
      </c>
      <c r="C25" s="656">
        <v>3</v>
      </c>
      <c r="D25" s="656">
        <v>8</v>
      </c>
      <c r="E25" s="657"/>
      <c r="F25" s="657"/>
      <c r="G25" s="658">
        <f t="shared" si="0"/>
        <v>3.1333333333333333</v>
      </c>
      <c r="H25" s="659">
        <f t="shared" si="1"/>
        <v>0</v>
      </c>
      <c r="I25" s="660">
        <f t="shared" si="2"/>
        <v>744</v>
      </c>
      <c r="J25" s="661">
        <v>234</v>
      </c>
      <c r="K25" s="661">
        <v>2</v>
      </c>
      <c r="L25" s="660">
        <f t="shared" si="3"/>
        <v>1466.4</v>
      </c>
      <c r="M25" s="661">
        <f t="shared" si="4"/>
        <v>468</v>
      </c>
      <c r="N25" s="662">
        <f t="shared" si="5"/>
        <v>348192</v>
      </c>
      <c r="O25" s="819">
        <f t="shared" si="6"/>
        <v>4.2114695340501797E-3</v>
      </c>
      <c r="P25" s="661">
        <f t="shared" si="7"/>
        <v>99.578853046594986</v>
      </c>
      <c r="Q25" s="818">
        <f t="shared" si="8"/>
        <v>0.99578853046594984</v>
      </c>
      <c r="R25" s="38"/>
    </row>
    <row r="26" spans="1:18" ht="64.5" customHeight="1">
      <c r="A26" s="284">
        <v>17</v>
      </c>
      <c r="B26" s="655" t="s">
        <v>53</v>
      </c>
      <c r="C26" s="656"/>
      <c r="D26" s="656"/>
      <c r="E26" s="656"/>
      <c r="F26" s="656"/>
      <c r="G26" s="658">
        <f t="shared" si="0"/>
        <v>0</v>
      </c>
      <c r="H26" s="659">
        <f t="shared" si="1"/>
        <v>0</v>
      </c>
      <c r="I26" s="660">
        <f t="shared" si="2"/>
        <v>744</v>
      </c>
      <c r="J26" s="661">
        <v>196.64</v>
      </c>
      <c r="K26" s="661">
        <v>2</v>
      </c>
      <c r="L26" s="660">
        <f t="shared" si="3"/>
        <v>0</v>
      </c>
      <c r="M26" s="661">
        <f t="shared" si="4"/>
        <v>393.28</v>
      </c>
      <c r="N26" s="662">
        <f t="shared" si="5"/>
        <v>292600.32000000001</v>
      </c>
      <c r="O26" s="819">
        <f t="shared" si="6"/>
        <v>0</v>
      </c>
      <c r="P26" s="661">
        <f t="shared" si="7"/>
        <v>100</v>
      </c>
      <c r="Q26" s="818">
        <f t="shared" si="8"/>
        <v>1</v>
      </c>
      <c r="R26" s="38"/>
    </row>
    <row r="27" spans="1:18" ht="60.75" customHeight="1">
      <c r="A27" s="284">
        <v>18</v>
      </c>
      <c r="B27" s="655" t="s">
        <v>54</v>
      </c>
      <c r="C27" s="656"/>
      <c r="D27" s="656"/>
      <c r="E27" s="657"/>
      <c r="F27" s="657"/>
      <c r="G27" s="658">
        <f t="shared" si="0"/>
        <v>0</v>
      </c>
      <c r="H27" s="659">
        <f t="shared" si="1"/>
        <v>0</v>
      </c>
      <c r="I27" s="660">
        <f t="shared" si="2"/>
        <v>744</v>
      </c>
      <c r="J27" s="661">
        <v>196.64</v>
      </c>
      <c r="K27" s="661">
        <v>2</v>
      </c>
      <c r="L27" s="660">
        <f t="shared" si="3"/>
        <v>0</v>
      </c>
      <c r="M27" s="661">
        <f t="shared" si="4"/>
        <v>393.28</v>
      </c>
      <c r="N27" s="662">
        <f t="shared" si="5"/>
        <v>292600.32000000001</v>
      </c>
      <c r="O27" s="819">
        <f t="shared" si="6"/>
        <v>0</v>
      </c>
      <c r="P27" s="661">
        <f t="shared" si="7"/>
        <v>100</v>
      </c>
      <c r="Q27" s="818">
        <f t="shared" si="8"/>
        <v>1</v>
      </c>
      <c r="R27" s="38"/>
    </row>
    <row r="28" spans="1:18" ht="54.75" customHeight="1">
      <c r="A28" s="284">
        <v>19</v>
      </c>
      <c r="B28" s="655" t="s">
        <v>55</v>
      </c>
      <c r="C28" s="656"/>
      <c r="D28" s="656"/>
      <c r="E28" s="657"/>
      <c r="F28" s="657"/>
      <c r="G28" s="658">
        <f t="shared" si="0"/>
        <v>0</v>
      </c>
      <c r="H28" s="659">
        <f t="shared" si="1"/>
        <v>0</v>
      </c>
      <c r="I28" s="660">
        <f t="shared" si="2"/>
        <v>744</v>
      </c>
      <c r="J28" s="661">
        <v>261.77999999999997</v>
      </c>
      <c r="K28" s="661">
        <v>2</v>
      </c>
      <c r="L28" s="660">
        <f t="shared" si="3"/>
        <v>0</v>
      </c>
      <c r="M28" s="661">
        <f t="shared" si="4"/>
        <v>523.55999999999995</v>
      </c>
      <c r="N28" s="662">
        <f t="shared" si="5"/>
        <v>389528.63999999996</v>
      </c>
      <c r="O28" s="819">
        <f t="shared" si="6"/>
        <v>0</v>
      </c>
      <c r="P28" s="661">
        <f t="shared" si="7"/>
        <v>100</v>
      </c>
      <c r="Q28" s="818">
        <f t="shared" si="8"/>
        <v>1</v>
      </c>
      <c r="R28" s="38"/>
    </row>
    <row r="29" spans="1:18" ht="42.75" customHeight="1">
      <c r="A29" s="284">
        <v>20</v>
      </c>
      <c r="B29" s="655" t="s">
        <v>56</v>
      </c>
      <c r="C29" s="656"/>
      <c r="D29" s="656"/>
      <c r="E29" s="656"/>
      <c r="F29" s="656"/>
      <c r="G29" s="658">
        <f t="shared" si="0"/>
        <v>0</v>
      </c>
      <c r="H29" s="659">
        <f t="shared" si="1"/>
        <v>0</v>
      </c>
      <c r="I29" s="660">
        <f t="shared" si="2"/>
        <v>744</v>
      </c>
      <c r="J29" s="661">
        <v>261.77999999999997</v>
      </c>
      <c r="K29" s="661">
        <v>2</v>
      </c>
      <c r="L29" s="660">
        <f t="shared" si="3"/>
        <v>0</v>
      </c>
      <c r="M29" s="661">
        <f t="shared" si="4"/>
        <v>523.55999999999995</v>
      </c>
      <c r="N29" s="662">
        <f t="shared" si="5"/>
        <v>389528.63999999996</v>
      </c>
      <c r="O29" s="819">
        <f t="shared" si="6"/>
        <v>0</v>
      </c>
      <c r="P29" s="661">
        <f t="shared" si="7"/>
        <v>100</v>
      </c>
      <c r="Q29" s="818">
        <f t="shared" si="8"/>
        <v>1</v>
      </c>
      <c r="R29" s="38"/>
    </row>
    <row r="30" spans="1:18" ht="59.25" customHeight="1">
      <c r="A30" s="284">
        <v>21</v>
      </c>
      <c r="B30" s="655" t="s">
        <v>152</v>
      </c>
      <c r="C30" s="656"/>
      <c r="D30" s="656"/>
      <c r="E30" s="657"/>
      <c r="F30" s="657"/>
      <c r="G30" s="658">
        <f t="shared" si="0"/>
        <v>0</v>
      </c>
      <c r="H30" s="659">
        <f t="shared" si="1"/>
        <v>0</v>
      </c>
      <c r="I30" s="660">
        <f t="shared" si="2"/>
        <v>744</v>
      </c>
      <c r="J30" s="664">
        <v>57</v>
      </c>
      <c r="K30" s="661">
        <v>2</v>
      </c>
      <c r="L30" s="660">
        <f t="shared" si="3"/>
        <v>0</v>
      </c>
      <c r="M30" s="661">
        <f t="shared" si="4"/>
        <v>114</v>
      </c>
      <c r="N30" s="662">
        <f t="shared" si="5"/>
        <v>84816</v>
      </c>
      <c r="O30" s="819">
        <f t="shared" si="6"/>
        <v>0</v>
      </c>
      <c r="P30" s="661">
        <f t="shared" si="7"/>
        <v>100</v>
      </c>
      <c r="Q30" s="818">
        <f t="shared" si="8"/>
        <v>1</v>
      </c>
      <c r="R30" s="38"/>
    </row>
    <row r="31" spans="1:18" ht="49.5" customHeight="1">
      <c r="A31" s="284">
        <v>22</v>
      </c>
      <c r="B31" s="655" t="s">
        <v>124</v>
      </c>
      <c r="C31" s="665"/>
      <c r="D31" s="665"/>
      <c r="E31" s="657"/>
      <c r="F31" s="657"/>
      <c r="G31" s="658">
        <f t="shared" si="0"/>
        <v>0</v>
      </c>
      <c r="H31" s="659">
        <f t="shared" si="1"/>
        <v>0</v>
      </c>
      <c r="I31" s="660">
        <f t="shared" si="2"/>
        <v>744</v>
      </c>
      <c r="J31" s="664">
        <v>110</v>
      </c>
      <c r="K31" s="661">
        <v>2</v>
      </c>
      <c r="L31" s="660">
        <f t="shared" si="3"/>
        <v>0</v>
      </c>
      <c r="M31" s="661">
        <f t="shared" si="4"/>
        <v>220</v>
      </c>
      <c r="N31" s="662">
        <f t="shared" si="5"/>
        <v>163680</v>
      </c>
      <c r="O31" s="819">
        <f t="shared" si="6"/>
        <v>0</v>
      </c>
      <c r="P31" s="661">
        <f t="shared" si="7"/>
        <v>100</v>
      </c>
      <c r="Q31" s="818">
        <f t="shared" si="8"/>
        <v>1</v>
      </c>
      <c r="R31" s="38"/>
    </row>
    <row r="32" spans="1:18" ht="52.5" customHeight="1">
      <c r="A32" s="284">
        <v>23</v>
      </c>
      <c r="B32" s="655" t="s">
        <v>95</v>
      </c>
      <c r="C32" s="656"/>
      <c r="D32" s="656"/>
      <c r="E32" s="657"/>
      <c r="F32" s="657"/>
      <c r="G32" s="658">
        <f t="shared" si="0"/>
        <v>0</v>
      </c>
      <c r="H32" s="659">
        <f t="shared" si="1"/>
        <v>0</v>
      </c>
      <c r="I32" s="660">
        <f t="shared" si="2"/>
        <v>744</v>
      </c>
      <c r="J32" s="661">
        <v>13</v>
      </c>
      <c r="K32" s="661">
        <v>2</v>
      </c>
      <c r="L32" s="660">
        <f t="shared" si="3"/>
        <v>0</v>
      </c>
      <c r="M32" s="661">
        <f t="shared" si="4"/>
        <v>26</v>
      </c>
      <c r="N32" s="662">
        <f t="shared" si="5"/>
        <v>19344</v>
      </c>
      <c r="O32" s="819">
        <f t="shared" si="6"/>
        <v>0</v>
      </c>
      <c r="P32" s="661">
        <f t="shared" si="7"/>
        <v>100</v>
      </c>
      <c r="Q32" s="818">
        <f t="shared" si="8"/>
        <v>1</v>
      </c>
      <c r="R32" s="38"/>
    </row>
    <row r="33" spans="1:18" ht="82.5" customHeight="1">
      <c r="A33" s="284">
        <v>24</v>
      </c>
      <c r="B33" s="655" t="s">
        <v>70</v>
      </c>
      <c r="C33" s="666"/>
      <c r="D33" s="666"/>
      <c r="E33" s="657"/>
      <c r="F33" s="657"/>
      <c r="G33" s="658">
        <f t="shared" si="0"/>
        <v>0</v>
      </c>
      <c r="H33" s="659">
        <f t="shared" si="1"/>
        <v>0</v>
      </c>
      <c r="I33" s="660">
        <f t="shared" si="2"/>
        <v>744</v>
      </c>
      <c r="J33" s="661">
        <v>13</v>
      </c>
      <c r="K33" s="661">
        <v>1</v>
      </c>
      <c r="L33" s="660">
        <f t="shared" si="3"/>
        <v>0</v>
      </c>
      <c r="M33" s="661">
        <f t="shared" si="4"/>
        <v>13</v>
      </c>
      <c r="N33" s="662">
        <f t="shared" si="5"/>
        <v>9672</v>
      </c>
      <c r="O33" s="819">
        <f t="shared" si="6"/>
        <v>0</v>
      </c>
      <c r="P33" s="661">
        <f t="shared" si="7"/>
        <v>100</v>
      </c>
      <c r="Q33" s="818">
        <f t="shared" si="8"/>
        <v>1</v>
      </c>
      <c r="R33" s="38"/>
    </row>
    <row r="34" spans="1:18" ht="84" customHeight="1">
      <c r="A34" s="284">
        <v>25</v>
      </c>
      <c r="B34" s="655" t="s">
        <v>71</v>
      </c>
      <c r="C34" s="665"/>
      <c r="D34" s="665"/>
      <c r="E34" s="657"/>
      <c r="F34" s="657"/>
      <c r="G34" s="658">
        <f t="shared" si="0"/>
        <v>0</v>
      </c>
      <c r="H34" s="659">
        <f t="shared" si="1"/>
        <v>0</v>
      </c>
      <c r="I34" s="660">
        <f t="shared" si="2"/>
        <v>744</v>
      </c>
      <c r="J34" s="661">
        <v>13</v>
      </c>
      <c r="K34" s="661">
        <v>1</v>
      </c>
      <c r="L34" s="660">
        <f t="shared" si="3"/>
        <v>0</v>
      </c>
      <c r="M34" s="661">
        <f t="shared" si="4"/>
        <v>13</v>
      </c>
      <c r="N34" s="662">
        <f t="shared" si="5"/>
        <v>9672</v>
      </c>
      <c r="O34" s="819">
        <f t="shared" si="6"/>
        <v>0</v>
      </c>
      <c r="P34" s="661">
        <f t="shared" si="7"/>
        <v>100</v>
      </c>
      <c r="Q34" s="818">
        <f t="shared" si="8"/>
        <v>1</v>
      </c>
      <c r="R34" s="38"/>
    </row>
    <row r="35" spans="1:18" ht="66.75" customHeight="1">
      <c r="A35" s="284">
        <v>26</v>
      </c>
      <c r="B35" s="655" t="s">
        <v>190</v>
      </c>
      <c r="C35" s="656"/>
      <c r="D35" s="656"/>
      <c r="E35" s="656"/>
      <c r="F35" s="656"/>
      <c r="G35" s="658">
        <f t="shared" si="0"/>
        <v>0</v>
      </c>
      <c r="H35" s="659">
        <f t="shared" si="1"/>
        <v>0</v>
      </c>
      <c r="I35" s="660">
        <f t="shared" si="2"/>
        <v>744</v>
      </c>
      <c r="J35" s="661">
        <v>58.149000000000001</v>
      </c>
      <c r="K35" s="661">
        <v>1</v>
      </c>
      <c r="L35" s="660">
        <f t="shared" si="3"/>
        <v>0</v>
      </c>
      <c r="M35" s="661">
        <f t="shared" si="4"/>
        <v>58.149000000000001</v>
      </c>
      <c r="N35" s="662">
        <f t="shared" si="5"/>
        <v>43262.856</v>
      </c>
      <c r="O35" s="819">
        <f t="shared" si="6"/>
        <v>0</v>
      </c>
      <c r="P35" s="661">
        <f t="shared" si="7"/>
        <v>100</v>
      </c>
      <c r="Q35" s="818">
        <f t="shared" si="8"/>
        <v>1</v>
      </c>
      <c r="R35" s="38"/>
    </row>
    <row r="36" spans="1:18" ht="63" customHeight="1">
      <c r="A36" s="284">
        <v>27</v>
      </c>
      <c r="B36" s="655" t="s">
        <v>191</v>
      </c>
      <c r="C36" s="656"/>
      <c r="D36" s="656"/>
      <c r="E36" s="657"/>
      <c r="F36" s="657"/>
      <c r="G36" s="658">
        <f>C36+(D36/60)</f>
        <v>0</v>
      </c>
      <c r="H36" s="659">
        <f>E36+F36/60</f>
        <v>0</v>
      </c>
      <c r="I36" s="660">
        <f t="shared" si="2"/>
        <v>744</v>
      </c>
      <c r="J36" s="661">
        <v>58.149000000000001</v>
      </c>
      <c r="K36" s="661">
        <v>1</v>
      </c>
      <c r="L36" s="660">
        <f t="shared" si="3"/>
        <v>0</v>
      </c>
      <c r="M36" s="661">
        <f t="shared" si="4"/>
        <v>58.149000000000001</v>
      </c>
      <c r="N36" s="662">
        <f t="shared" si="5"/>
        <v>43262.856</v>
      </c>
      <c r="O36" s="819">
        <f t="shared" si="6"/>
        <v>0</v>
      </c>
      <c r="P36" s="661">
        <f t="shared" si="7"/>
        <v>100</v>
      </c>
      <c r="Q36" s="818">
        <f t="shared" si="8"/>
        <v>1</v>
      </c>
      <c r="R36" s="38"/>
    </row>
    <row r="37" spans="1:18" ht="66.75" customHeight="1">
      <c r="A37" s="284">
        <v>28</v>
      </c>
      <c r="B37" s="655" t="s">
        <v>192</v>
      </c>
      <c r="C37" s="656"/>
      <c r="D37" s="656"/>
      <c r="E37" s="657"/>
      <c r="F37" s="657"/>
      <c r="G37" s="658">
        <f>C37+(D37/60)</f>
        <v>0</v>
      </c>
      <c r="H37" s="659">
        <f>E37+F37/60</f>
        <v>0</v>
      </c>
      <c r="I37" s="660">
        <f t="shared" si="2"/>
        <v>744</v>
      </c>
      <c r="J37" s="661">
        <v>31.334</v>
      </c>
      <c r="K37" s="661">
        <v>1</v>
      </c>
      <c r="L37" s="660">
        <f t="shared" si="3"/>
        <v>0</v>
      </c>
      <c r="M37" s="661">
        <f t="shared" si="4"/>
        <v>31.334</v>
      </c>
      <c r="N37" s="662">
        <f t="shared" si="5"/>
        <v>23312.495999999999</v>
      </c>
      <c r="O37" s="819">
        <f t="shared" si="6"/>
        <v>0</v>
      </c>
      <c r="P37" s="661">
        <f t="shared" si="7"/>
        <v>100</v>
      </c>
      <c r="Q37" s="818">
        <f t="shared" si="8"/>
        <v>1</v>
      </c>
      <c r="R37" s="38"/>
    </row>
    <row r="38" spans="1:18" ht="57.75" customHeight="1">
      <c r="A38" s="284">
        <v>29</v>
      </c>
      <c r="B38" s="655" t="s">
        <v>195</v>
      </c>
      <c r="C38" s="656">
        <v>55</v>
      </c>
      <c r="D38" s="656">
        <v>30</v>
      </c>
      <c r="E38" s="657"/>
      <c r="F38" s="657"/>
      <c r="G38" s="658">
        <f>C38+(D38/60)</f>
        <v>55.5</v>
      </c>
      <c r="H38" s="659">
        <f>E38+F38/60</f>
        <v>0</v>
      </c>
      <c r="I38" s="660">
        <f t="shared" si="2"/>
        <v>744</v>
      </c>
      <c r="J38" s="661">
        <v>31.334</v>
      </c>
      <c r="K38" s="661">
        <v>1</v>
      </c>
      <c r="L38" s="660">
        <f t="shared" si="3"/>
        <v>1739.037</v>
      </c>
      <c r="M38" s="661">
        <f t="shared" si="4"/>
        <v>31.334</v>
      </c>
      <c r="N38" s="662">
        <f t="shared" si="5"/>
        <v>23312.495999999999</v>
      </c>
      <c r="O38" s="819">
        <f t="shared" si="6"/>
        <v>7.459677419354839E-2</v>
      </c>
      <c r="P38" s="661">
        <f t="shared" si="7"/>
        <v>92.540322580645167</v>
      </c>
      <c r="Q38" s="818">
        <f t="shared" si="8"/>
        <v>0.92540322580645162</v>
      </c>
      <c r="R38" s="38"/>
    </row>
    <row r="39" spans="1:18" ht="57" customHeight="1">
      <c r="A39" s="284">
        <v>30</v>
      </c>
      <c r="B39" s="655" t="s">
        <v>188</v>
      </c>
      <c r="C39" s="656"/>
      <c r="D39" s="656"/>
      <c r="E39" s="657"/>
      <c r="F39" s="657"/>
      <c r="G39" s="658">
        <f t="shared" ref="G39:G102" si="9">C39+(D39/60)</f>
        <v>0</v>
      </c>
      <c r="H39" s="659">
        <f t="shared" ref="H39:H95" si="10">E39+F39/60</f>
        <v>0</v>
      </c>
      <c r="I39" s="660">
        <f t="shared" si="2"/>
        <v>744</v>
      </c>
      <c r="J39" s="661">
        <v>37</v>
      </c>
      <c r="K39" s="661">
        <v>1</v>
      </c>
      <c r="L39" s="660">
        <f t="shared" si="3"/>
        <v>0</v>
      </c>
      <c r="M39" s="661">
        <f t="shared" si="4"/>
        <v>37</v>
      </c>
      <c r="N39" s="662">
        <f t="shared" si="5"/>
        <v>27528</v>
      </c>
      <c r="O39" s="819">
        <f t="shared" si="6"/>
        <v>0</v>
      </c>
      <c r="P39" s="661">
        <f t="shared" si="7"/>
        <v>100</v>
      </c>
      <c r="Q39" s="818">
        <f t="shared" si="8"/>
        <v>1</v>
      </c>
      <c r="R39" s="38"/>
    </row>
    <row r="40" spans="1:18" ht="72.75" customHeight="1">
      <c r="A40" s="284">
        <v>31</v>
      </c>
      <c r="B40" s="655" t="s">
        <v>189</v>
      </c>
      <c r="C40" s="656"/>
      <c r="D40" s="656"/>
      <c r="E40" s="657"/>
      <c r="F40" s="657"/>
      <c r="G40" s="658">
        <f t="shared" si="9"/>
        <v>0</v>
      </c>
      <c r="H40" s="659">
        <f t="shared" si="10"/>
        <v>0</v>
      </c>
      <c r="I40" s="660">
        <f t="shared" si="2"/>
        <v>744</v>
      </c>
      <c r="J40" s="661">
        <v>37</v>
      </c>
      <c r="K40" s="661">
        <v>1</v>
      </c>
      <c r="L40" s="660">
        <f t="shared" si="3"/>
        <v>0</v>
      </c>
      <c r="M40" s="661">
        <f t="shared" si="4"/>
        <v>37</v>
      </c>
      <c r="N40" s="662">
        <f t="shared" si="5"/>
        <v>27528</v>
      </c>
      <c r="O40" s="819">
        <f t="shared" si="6"/>
        <v>0</v>
      </c>
      <c r="P40" s="661">
        <f t="shared" si="7"/>
        <v>100</v>
      </c>
      <c r="Q40" s="818">
        <f t="shared" si="8"/>
        <v>1</v>
      </c>
      <c r="R40" s="38"/>
    </row>
    <row r="41" spans="1:18" ht="72.75" customHeight="1">
      <c r="A41" s="284">
        <v>32</v>
      </c>
      <c r="B41" s="655" t="s">
        <v>13</v>
      </c>
      <c r="C41" s="656"/>
      <c r="D41" s="656"/>
      <c r="E41" s="657"/>
      <c r="F41" s="656"/>
      <c r="G41" s="658">
        <f t="shared" si="9"/>
        <v>0</v>
      </c>
      <c r="H41" s="659">
        <f t="shared" si="10"/>
        <v>0</v>
      </c>
      <c r="I41" s="660">
        <f t="shared" si="2"/>
        <v>744</v>
      </c>
      <c r="J41" s="661">
        <v>81</v>
      </c>
      <c r="K41" s="661">
        <v>1</v>
      </c>
      <c r="L41" s="660">
        <f t="shared" si="3"/>
        <v>0</v>
      </c>
      <c r="M41" s="661">
        <f t="shared" si="4"/>
        <v>81</v>
      </c>
      <c r="N41" s="662">
        <f t="shared" si="5"/>
        <v>60264</v>
      </c>
      <c r="O41" s="819">
        <f t="shared" si="6"/>
        <v>0</v>
      </c>
      <c r="P41" s="661">
        <f t="shared" si="7"/>
        <v>100</v>
      </c>
      <c r="Q41" s="818">
        <f t="shared" si="8"/>
        <v>1</v>
      </c>
      <c r="R41" s="38"/>
    </row>
    <row r="42" spans="1:18" ht="63" customHeight="1">
      <c r="A42" s="284">
        <v>33</v>
      </c>
      <c r="B42" s="655" t="s">
        <v>48</v>
      </c>
      <c r="C42" s="656"/>
      <c r="D42" s="656"/>
      <c r="E42" s="657"/>
      <c r="F42" s="657"/>
      <c r="G42" s="658">
        <f t="shared" si="9"/>
        <v>0</v>
      </c>
      <c r="H42" s="659">
        <f t="shared" si="10"/>
        <v>0</v>
      </c>
      <c r="I42" s="660">
        <f t="shared" si="2"/>
        <v>744</v>
      </c>
      <c r="J42" s="661">
        <v>81</v>
      </c>
      <c r="K42" s="661">
        <v>1</v>
      </c>
      <c r="L42" s="660">
        <f t="shared" si="3"/>
        <v>0</v>
      </c>
      <c r="M42" s="661">
        <f t="shared" si="4"/>
        <v>81</v>
      </c>
      <c r="N42" s="662">
        <f t="shared" si="5"/>
        <v>60264</v>
      </c>
      <c r="O42" s="819">
        <f t="shared" si="6"/>
        <v>0</v>
      </c>
      <c r="P42" s="661">
        <f t="shared" si="7"/>
        <v>100</v>
      </c>
      <c r="Q42" s="818">
        <f t="shared" si="8"/>
        <v>1</v>
      </c>
      <c r="R42" s="38"/>
    </row>
    <row r="43" spans="1:18" ht="68.25" customHeight="1">
      <c r="A43" s="284">
        <v>34</v>
      </c>
      <c r="B43" s="655" t="s">
        <v>43</v>
      </c>
      <c r="C43" s="656">
        <v>8</v>
      </c>
      <c r="D43" s="656">
        <v>36</v>
      </c>
      <c r="E43" s="657">
        <v>14</v>
      </c>
      <c r="F43" s="657">
        <v>0</v>
      </c>
      <c r="G43" s="658">
        <f t="shared" si="9"/>
        <v>8.6</v>
      </c>
      <c r="H43" s="659">
        <f t="shared" si="10"/>
        <v>14</v>
      </c>
      <c r="I43" s="660">
        <f t="shared" si="2"/>
        <v>730</v>
      </c>
      <c r="J43" s="661">
        <v>74</v>
      </c>
      <c r="K43" s="661">
        <v>1</v>
      </c>
      <c r="L43" s="660">
        <f t="shared" si="3"/>
        <v>636.4</v>
      </c>
      <c r="M43" s="661">
        <f t="shared" si="4"/>
        <v>74</v>
      </c>
      <c r="N43" s="662">
        <f t="shared" si="5"/>
        <v>54020</v>
      </c>
      <c r="O43" s="819">
        <f t="shared" si="6"/>
        <v>1.1780821917808219E-2</v>
      </c>
      <c r="P43" s="661">
        <f t="shared" si="7"/>
        <v>98.821917808219183</v>
      </c>
      <c r="Q43" s="818">
        <f t="shared" si="8"/>
        <v>0.98821917808219173</v>
      </c>
      <c r="R43" s="38"/>
    </row>
    <row r="44" spans="1:18" ht="64.5" customHeight="1">
      <c r="A44" s="284">
        <v>35</v>
      </c>
      <c r="B44" s="655" t="s">
        <v>14</v>
      </c>
      <c r="C44" s="656"/>
      <c r="D44" s="656"/>
      <c r="E44" s="657">
        <v>1</v>
      </c>
      <c r="F44" s="657">
        <v>32</v>
      </c>
      <c r="G44" s="658">
        <f t="shared" si="9"/>
        <v>0</v>
      </c>
      <c r="H44" s="659">
        <f t="shared" si="10"/>
        <v>1.5333333333333332</v>
      </c>
      <c r="I44" s="660">
        <f t="shared" si="2"/>
        <v>742.4666666666667</v>
      </c>
      <c r="J44" s="661">
        <v>74</v>
      </c>
      <c r="K44" s="661">
        <v>1</v>
      </c>
      <c r="L44" s="660">
        <f t="shared" si="3"/>
        <v>0</v>
      </c>
      <c r="M44" s="661">
        <f t="shared" si="4"/>
        <v>74</v>
      </c>
      <c r="N44" s="662">
        <f t="shared" si="5"/>
        <v>54942.533333333333</v>
      </c>
      <c r="O44" s="819">
        <f t="shared" si="6"/>
        <v>0</v>
      </c>
      <c r="P44" s="661">
        <f t="shared" si="7"/>
        <v>100</v>
      </c>
      <c r="Q44" s="818">
        <f t="shared" si="8"/>
        <v>1</v>
      </c>
      <c r="R44" s="38"/>
    </row>
    <row r="45" spans="1:18" ht="60.75" customHeight="1">
      <c r="A45" s="284">
        <v>36</v>
      </c>
      <c r="B45" s="655" t="s">
        <v>15</v>
      </c>
      <c r="C45" s="656"/>
      <c r="D45" s="656"/>
      <c r="E45" s="657"/>
      <c r="F45" s="657"/>
      <c r="G45" s="658">
        <f t="shared" si="9"/>
        <v>0</v>
      </c>
      <c r="H45" s="659">
        <f t="shared" si="10"/>
        <v>0</v>
      </c>
      <c r="I45" s="660">
        <f t="shared" si="2"/>
        <v>744</v>
      </c>
      <c r="J45" s="661">
        <v>43</v>
      </c>
      <c r="K45" s="661">
        <v>1</v>
      </c>
      <c r="L45" s="660">
        <f t="shared" si="3"/>
        <v>0</v>
      </c>
      <c r="M45" s="661">
        <f t="shared" si="4"/>
        <v>43</v>
      </c>
      <c r="N45" s="662">
        <f t="shared" si="5"/>
        <v>31992</v>
      </c>
      <c r="O45" s="819">
        <f t="shared" si="6"/>
        <v>0</v>
      </c>
      <c r="P45" s="661">
        <f t="shared" si="7"/>
        <v>100</v>
      </c>
      <c r="Q45" s="818">
        <f t="shared" si="8"/>
        <v>1</v>
      </c>
      <c r="R45" s="38"/>
    </row>
    <row r="46" spans="1:18" s="137" customFormat="1" ht="62.25" customHeight="1">
      <c r="A46" s="284">
        <v>37</v>
      </c>
      <c r="B46" s="655" t="s">
        <v>44</v>
      </c>
      <c r="C46" s="656"/>
      <c r="D46" s="656"/>
      <c r="E46" s="657"/>
      <c r="F46" s="657"/>
      <c r="G46" s="658">
        <f t="shared" si="9"/>
        <v>0</v>
      </c>
      <c r="H46" s="659">
        <f t="shared" si="10"/>
        <v>0</v>
      </c>
      <c r="I46" s="660">
        <f t="shared" si="2"/>
        <v>744</v>
      </c>
      <c r="J46" s="661">
        <v>43</v>
      </c>
      <c r="K46" s="661">
        <v>1</v>
      </c>
      <c r="L46" s="660">
        <f t="shared" si="3"/>
        <v>0</v>
      </c>
      <c r="M46" s="661">
        <f t="shared" si="4"/>
        <v>43</v>
      </c>
      <c r="N46" s="662">
        <f t="shared" si="5"/>
        <v>31992</v>
      </c>
      <c r="O46" s="819">
        <f t="shared" si="6"/>
        <v>0</v>
      </c>
      <c r="P46" s="661">
        <f t="shared" si="7"/>
        <v>100</v>
      </c>
      <c r="Q46" s="818">
        <f t="shared" si="8"/>
        <v>1</v>
      </c>
      <c r="R46" s="38"/>
    </row>
    <row r="47" spans="1:18" ht="70.5" customHeight="1">
      <c r="A47" s="284">
        <v>38</v>
      </c>
      <c r="B47" s="655" t="s">
        <v>45</v>
      </c>
      <c r="C47" s="656"/>
      <c r="D47" s="656"/>
      <c r="E47" s="657"/>
      <c r="F47" s="657"/>
      <c r="G47" s="658">
        <f t="shared" si="9"/>
        <v>0</v>
      </c>
      <c r="H47" s="659">
        <f t="shared" si="10"/>
        <v>0</v>
      </c>
      <c r="I47" s="660">
        <f t="shared" si="2"/>
        <v>744</v>
      </c>
      <c r="J47" s="661">
        <v>117</v>
      </c>
      <c r="K47" s="661">
        <v>1</v>
      </c>
      <c r="L47" s="660">
        <f t="shared" si="3"/>
        <v>0</v>
      </c>
      <c r="M47" s="661">
        <f t="shared" si="4"/>
        <v>117</v>
      </c>
      <c r="N47" s="662">
        <f t="shared" si="5"/>
        <v>87048</v>
      </c>
      <c r="O47" s="819">
        <f t="shared" si="6"/>
        <v>0</v>
      </c>
      <c r="P47" s="661">
        <f t="shared" si="7"/>
        <v>100</v>
      </c>
      <c r="Q47" s="818">
        <f t="shared" si="8"/>
        <v>1</v>
      </c>
      <c r="R47" s="38"/>
    </row>
    <row r="48" spans="1:18" ht="76.5" customHeight="1">
      <c r="A48" s="284">
        <v>39</v>
      </c>
      <c r="B48" s="655" t="s">
        <v>46</v>
      </c>
      <c r="C48" s="656"/>
      <c r="D48" s="656"/>
      <c r="E48" s="657"/>
      <c r="F48" s="657"/>
      <c r="G48" s="658">
        <f t="shared" si="9"/>
        <v>0</v>
      </c>
      <c r="H48" s="659">
        <f t="shared" si="10"/>
        <v>0</v>
      </c>
      <c r="I48" s="660">
        <f t="shared" si="2"/>
        <v>744</v>
      </c>
      <c r="J48" s="661">
        <v>117</v>
      </c>
      <c r="K48" s="661">
        <v>1</v>
      </c>
      <c r="L48" s="660">
        <f t="shared" si="3"/>
        <v>0</v>
      </c>
      <c r="M48" s="661">
        <f t="shared" si="4"/>
        <v>117</v>
      </c>
      <c r="N48" s="662">
        <f t="shared" si="5"/>
        <v>87048</v>
      </c>
      <c r="O48" s="819">
        <f t="shared" si="6"/>
        <v>0</v>
      </c>
      <c r="P48" s="661">
        <f t="shared" si="7"/>
        <v>100</v>
      </c>
      <c r="Q48" s="818">
        <f t="shared" si="8"/>
        <v>1</v>
      </c>
      <c r="R48" s="38"/>
    </row>
    <row r="49" spans="1:20" ht="61.5" customHeight="1">
      <c r="A49" s="284">
        <v>40</v>
      </c>
      <c r="B49" s="655" t="s">
        <v>41</v>
      </c>
      <c r="C49" s="656"/>
      <c r="D49" s="656"/>
      <c r="E49" s="657"/>
      <c r="F49" s="657"/>
      <c r="G49" s="658">
        <f t="shared" si="9"/>
        <v>0</v>
      </c>
      <c r="H49" s="659">
        <f t="shared" si="10"/>
        <v>0</v>
      </c>
      <c r="I49" s="660">
        <f t="shared" si="2"/>
        <v>744</v>
      </c>
      <c r="J49" s="661">
        <v>267</v>
      </c>
      <c r="K49" s="661">
        <v>2</v>
      </c>
      <c r="L49" s="660">
        <f t="shared" si="3"/>
        <v>0</v>
      </c>
      <c r="M49" s="661">
        <f t="shared" si="4"/>
        <v>534</v>
      </c>
      <c r="N49" s="662">
        <f t="shared" si="5"/>
        <v>397296</v>
      </c>
      <c r="O49" s="819">
        <f t="shared" si="6"/>
        <v>0</v>
      </c>
      <c r="P49" s="661">
        <f t="shared" si="7"/>
        <v>100</v>
      </c>
      <c r="Q49" s="818">
        <f t="shared" si="8"/>
        <v>1</v>
      </c>
      <c r="R49" s="38"/>
    </row>
    <row r="50" spans="1:20" ht="80.25" customHeight="1">
      <c r="A50" s="284">
        <v>41</v>
      </c>
      <c r="B50" s="655" t="s">
        <v>47</v>
      </c>
      <c r="C50" s="656"/>
      <c r="D50" s="656"/>
      <c r="E50" s="657"/>
      <c r="F50" s="657"/>
      <c r="G50" s="658">
        <f t="shared" si="9"/>
        <v>0</v>
      </c>
      <c r="H50" s="659">
        <f t="shared" si="10"/>
        <v>0</v>
      </c>
      <c r="I50" s="660">
        <f t="shared" si="2"/>
        <v>744</v>
      </c>
      <c r="J50" s="661">
        <v>267</v>
      </c>
      <c r="K50" s="661">
        <v>2</v>
      </c>
      <c r="L50" s="660">
        <f t="shared" si="3"/>
        <v>0</v>
      </c>
      <c r="M50" s="661">
        <f t="shared" si="4"/>
        <v>534</v>
      </c>
      <c r="N50" s="662">
        <f t="shared" si="5"/>
        <v>397296</v>
      </c>
      <c r="O50" s="819">
        <f t="shared" si="6"/>
        <v>0</v>
      </c>
      <c r="P50" s="661">
        <f t="shared" si="7"/>
        <v>100</v>
      </c>
      <c r="Q50" s="818">
        <f t="shared" si="8"/>
        <v>1</v>
      </c>
      <c r="R50" s="38"/>
    </row>
    <row r="51" spans="1:20" ht="66" customHeight="1">
      <c r="A51" s="284">
        <v>42</v>
      </c>
      <c r="B51" s="655" t="s">
        <v>59</v>
      </c>
      <c r="C51" s="656">
        <v>0</v>
      </c>
      <c r="D51" s="656">
        <v>14</v>
      </c>
      <c r="E51" s="657">
        <v>0</v>
      </c>
      <c r="F51" s="657">
        <v>18</v>
      </c>
      <c r="G51" s="658">
        <f t="shared" si="9"/>
        <v>0.23333333333333334</v>
      </c>
      <c r="H51" s="659">
        <f t="shared" si="10"/>
        <v>0.3</v>
      </c>
      <c r="I51" s="660">
        <f t="shared" si="2"/>
        <v>743.7</v>
      </c>
      <c r="J51" s="667">
        <v>258.31</v>
      </c>
      <c r="K51" s="661">
        <v>2</v>
      </c>
      <c r="L51" s="660">
        <f t="shared" si="3"/>
        <v>120.54466666666667</v>
      </c>
      <c r="M51" s="661">
        <f t="shared" si="4"/>
        <v>516.62</v>
      </c>
      <c r="N51" s="662">
        <f t="shared" si="5"/>
        <v>384210.29400000005</v>
      </c>
      <c r="O51" s="819">
        <f t="shared" si="6"/>
        <v>3.1374658240329877E-4</v>
      </c>
      <c r="P51" s="661">
        <f t="shared" si="7"/>
        <v>99.968625341759676</v>
      </c>
      <c r="Q51" s="818">
        <f t="shared" si="8"/>
        <v>0.99968625341759665</v>
      </c>
      <c r="R51" s="38"/>
    </row>
    <row r="52" spans="1:20" s="669" customFormat="1" ht="70.5" customHeight="1">
      <c r="A52" s="284">
        <v>43</v>
      </c>
      <c r="B52" s="655" t="s">
        <v>224</v>
      </c>
      <c r="C52" s="668"/>
      <c r="D52" s="668"/>
      <c r="E52" s="657"/>
      <c r="F52" s="657"/>
      <c r="G52" s="658">
        <f t="shared" si="9"/>
        <v>0</v>
      </c>
      <c r="H52" s="659">
        <f t="shared" si="10"/>
        <v>0</v>
      </c>
      <c r="I52" s="660">
        <f t="shared" si="2"/>
        <v>744</v>
      </c>
      <c r="J52" s="667">
        <v>100.32</v>
      </c>
      <c r="K52" s="661">
        <v>2</v>
      </c>
      <c r="L52" s="660">
        <f t="shared" si="3"/>
        <v>0</v>
      </c>
      <c r="M52" s="661">
        <f t="shared" si="4"/>
        <v>200.64</v>
      </c>
      <c r="N52" s="662">
        <f t="shared" si="5"/>
        <v>149276.16</v>
      </c>
      <c r="O52" s="819">
        <f t="shared" si="6"/>
        <v>0</v>
      </c>
      <c r="P52" s="661">
        <f t="shared" si="7"/>
        <v>100</v>
      </c>
      <c r="Q52" s="818">
        <f t="shared" si="8"/>
        <v>1</v>
      </c>
      <c r="R52" s="38"/>
      <c r="S52" s="31"/>
      <c r="T52" s="31"/>
    </row>
    <row r="53" spans="1:20" s="669" customFormat="1" ht="70.5" customHeight="1">
      <c r="A53" s="284">
        <v>44</v>
      </c>
      <c r="B53" s="655" t="s">
        <v>225</v>
      </c>
      <c r="C53" s="668">
        <v>0</v>
      </c>
      <c r="D53" s="668">
        <v>7</v>
      </c>
      <c r="E53" s="657"/>
      <c r="F53" s="657"/>
      <c r="G53" s="658">
        <f>C53+(D53/60)</f>
        <v>0.11666666666666667</v>
      </c>
      <c r="H53" s="659">
        <f>E53+F53/60</f>
        <v>0</v>
      </c>
      <c r="I53" s="660">
        <f t="shared" si="2"/>
        <v>744</v>
      </c>
      <c r="J53" s="667">
        <v>161.11000000000001</v>
      </c>
      <c r="K53" s="661">
        <v>2</v>
      </c>
      <c r="L53" s="660">
        <f>G53*J53*K53</f>
        <v>37.592333333333336</v>
      </c>
      <c r="M53" s="661">
        <f>J53*K53</f>
        <v>322.22000000000003</v>
      </c>
      <c r="N53" s="662">
        <f>I53*M53</f>
        <v>239731.68000000002</v>
      </c>
      <c r="O53" s="819">
        <f t="shared" si="6"/>
        <v>1.5681003584229391E-4</v>
      </c>
      <c r="P53" s="661">
        <f t="shared" si="7"/>
        <v>99.984318996415766</v>
      </c>
      <c r="Q53" s="818">
        <f t="shared" si="8"/>
        <v>0.99984318996415766</v>
      </c>
      <c r="R53" s="38"/>
      <c r="S53" s="31"/>
      <c r="T53" s="31"/>
    </row>
    <row r="54" spans="1:20" ht="64.5" customHeight="1">
      <c r="A54" s="284">
        <v>45</v>
      </c>
      <c r="B54" s="655" t="s">
        <v>39</v>
      </c>
      <c r="C54" s="656"/>
      <c r="D54" s="656"/>
      <c r="E54" s="657"/>
      <c r="F54" s="657"/>
      <c r="G54" s="658">
        <f t="shared" si="9"/>
        <v>0</v>
      </c>
      <c r="H54" s="659">
        <f t="shared" si="10"/>
        <v>0</v>
      </c>
      <c r="I54" s="660">
        <f t="shared" si="2"/>
        <v>744</v>
      </c>
      <c r="J54" s="661">
        <v>276</v>
      </c>
      <c r="K54" s="661">
        <v>2</v>
      </c>
      <c r="L54" s="660">
        <f t="shared" si="3"/>
        <v>0</v>
      </c>
      <c r="M54" s="661">
        <f t="shared" si="4"/>
        <v>552</v>
      </c>
      <c r="N54" s="662">
        <f t="shared" si="5"/>
        <v>410688</v>
      </c>
      <c r="O54" s="819">
        <f t="shared" si="6"/>
        <v>0</v>
      </c>
      <c r="P54" s="661">
        <f t="shared" si="7"/>
        <v>100</v>
      </c>
      <c r="Q54" s="818">
        <f t="shared" si="8"/>
        <v>1</v>
      </c>
      <c r="R54" s="38"/>
    </row>
    <row r="55" spans="1:20" ht="72" customHeight="1">
      <c r="A55" s="284">
        <v>46</v>
      </c>
      <c r="B55" s="655" t="s">
        <v>40</v>
      </c>
      <c r="C55" s="656"/>
      <c r="D55" s="656"/>
      <c r="E55" s="657"/>
      <c r="F55" s="657"/>
      <c r="G55" s="658">
        <f t="shared" si="9"/>
        <v>0</v>
      </c>
      <c r="H55" s="659">
        <f t="shared" si="10"/>
        <v>0</v>
      </c>
      <c r="I55" s="660">
        <f t="shared" si="2"/>
        <v>744</v>
      </c>
      <c r="J55" s="661">
        <v>276</v>
      </c>
      <c r="K55" s="661">
        <v>2</v>
      </c>
      <c r="L55" s="660">
        <f t="shared" si="3"/>
        <v>0</v>
      </c>
      <c r="M55" s="661">
        <f t="shared" si="4"/>
        <v>552</v>
      </c>
      <c r="N55" s="662">
        <f t="shared" si="5"/>
        <v>410688</v>
      </c>
      <c r="O55" s="819">
        <f t="shared" si="6"/>
        <v>0</v>
      </c>
      <c r="P55" s="661">
        <f t="shared" si="7"/>
        <v>100</v>
      </c>
      <c r="Q55" s="818">
        <f t="shared" si="8"/>
        <v>1</v>
      </c>
      <c r="R55" s="38"/>
    </row>
    <row r="56" spans="1:20" ht="57.75" customHeight="1">
      <c r="A56" s="284">
        <v>47</v>
      </c>
      <c r="B56" s="655" t="s">
        <v>63</v>
      </c>
      <c r="C56" s="656"/>
      <c r="D56" s="656"/>
      <c r="E56" s="657"/>
      <c r="F56" s="657"/>
      <c r="G56" s="658">
        <f t="shared" si="9"/>
        <v>0</v>
      </c>
      <c r="H56" s="659">
        <f t="shared" si="10"/>
        <v>0</v>
      </c>
      <c r="I56" s="660">
        <f t="shared" si="2"/>
        <v>744</v>
      </c>
      <c r="J56" s="661">
        <v>0.74199999999999999</v>
      </c>
      <c r="K56" s="661">
        <v>2</v>
      </c>
      <c r="L56" s="660">
        <f t="shared" si="3"/>
        <v>0</v>
      </c>
      <c r="M56" s="661">
        <f t="shared" si="4"/>
        <v>1.484</v>
      </c>
      <c r="N56" s="662">
        <f t="shared" si="5"/>
        <v>1104.096</v>
      </c>
      <c r="O56" s="819">
        <f t="shared" si="6"/>
        <v>0</v>
      </c>
      <c r="P56" s="661">
        <f t="shared" si="7"/>
        <v>100</v>
      </c>
      <c r="Q56" s="818">
        <f t="shared" si="8"/>
        <v>1</v>
      </c>
      <c r="R56" s="38"/>
    </row>
    <row r="57" spans="1:20" ht="42" customHeight="1">
      <c r="A57" s="284">
        <v>48</v>
      </c>
      <c r="B57" s="655" t="s">
        <v>64</v>
      </c>
      <c r="C57" s="656"/>
      <c r="D57" s="656"/>
      <c r="E57" s="657"/>
      <c r="F57" s="657"/>
      <c r="G57" s="658">
        <f t="shared" si="9"/>
        <v>0</v>
      </c>
      <c r="H57" s="659">
        <f t="shared" si="10"/>
        <v>0</v>
      </c>
      <c r="I57" s="660">
        <f t="shared" si="2"/>
        <v>744</v>
      </c>
      <c r="J57" s="661">
        <v>0.74199999999999999</v>
      </c>
      <c r="K57" s="661">
        <v>2</v>
      </c>
      <c r="L57" s="660">
        <f t="shared" si="3"/>
        <v>0</v>
      </c>
      <c r="M57" s="661">
        <f t="shared" si="4"/>
        <v>1.484</v>
      </c>
      <c r="N57" s="662">
        <f t="shared" si="5"/>
        <v>1104.096</v>
      </c>
      <c r="O57" s="819">
        <f t="shared" si="6"/>
        <v>0</v>
      </c>
      <c r="P57" s="661">
        <f t="shared" si="7"/>
        <v>100</v>
      </c>
      <c r="Q57" s="818">
        <f t="shared" si="8"/>
        <v>1</v>
      </c>
      <c r="R57" s="38"/>
    </row>
    <row r="58" spans="1:20" ht="40.5" customHeight="1">
      <c r="A58" s="284">
        <v>49</v>
      </c>
      <c r="B58" s="670" t="s">
        <v>217</v>
      </c>
      <c r="C58" s="665"/>
      <c r="D58" s="665"/>
      <c r="E58" s="657"/>
      <c r="F58" s="657"/>
      <c r="G58" s="658">
        <f t="shared" si="9"/>
        <v>0</v>
      </c>
      <c r="H58" s="659">
        <f t="shared" si="10"/>
        <v>0</v>
      </c>
      <c r="I58" s="660">
        <f t="shared" si="2"/>
        <v>744</v>
      </c>
      <c r="J58" s="661">
        <v>234.93100000000001</v>
      </c>
      <c r="K58" s="671">
        <v>4</v>
      </c>
      <c r="L58" s="660">
        <f t="shared" si="3"/>
        <v>0</v>
      </c>
      <c r="M58" s="661">
        <f t="shared" si="4"/>
        <v>939.72400000000005</v>
      </c>
      <c r="N58" s="662">
        <f t="shared" si="5"/>
        <v>699154.65600000008</v>
      </c>
      <c r="O58" s="819">
        <f t="shared" si="6"/>
        <v>0</v>
      </c>
      <c r="P58" s="661">
        <f t="shared" si="7"/>
        <v>100</v>
      </c>
      <c r="Q58" s="818">
        <f t="shared" si="8"/>
        <v>1</v>
      </c>
      <c r="R58" s="672" t="s">
        <v>599</v>
      </c>
    </row>
    <row r="59" spans="1:20" ht="39" customHeight="1">
      <c r="A59" s="284">
        <v>50</v>
      </c>
      <c r="B59" s="655" t="s">
        <v>67</v>
      </c>
      <c r="C59" s="668"/>
      <c r="D59" s="668"/>
      <c r="E59" s="657">
        <v>0</v>
      </c>
      <c r="F59" s="657">
        <v>6</v>
      </c>
      <c r="G59" s="658">
        <f t="shared" si="9"/>
        <v>0</v>
      </c>
      <c r="H59" s="659">
        <f t="shared" si="10"/>
        <v>0.1</v>
      </c>
      <c r="I59" s="660">
        <f t="shared" si="2"/>
        <v>743.9</v>
      </c>
      <c r="J59" s="667">
        <v>272.58600000000001</v>
      </c>
      <c r="K59" s="661">
        <v>2</v>
      </c>
      <c r="L59" s="660">
        <f t="shared" si="3"/>
        <v>0</v>
      </c>
      <c r="M59" s="661">
        <f t="shared" si="4"/>
        <v>545.17200000000003</v>
      </c>
      <c r="N59" s="662">
        <f t="shared" si="5"/>
        <v>405553.45079999999</v>
      </c>
      <c r="O59" s="819">
        <f t="shared" si="6"/>
        <v>0</v>
      </c>
      <c r="P59" s="661">
        <f t="shared" si="7"/>
        <v>100</v>
      </c>
      <c r="Q59" s="818">
        <f t="shared" si="8"/>
        <v>1</v>
      </c>
      <c r="R59" s="38"/>
    </row>
    <row r="60" spans="1:20" ht="59.25" customHeight="1">
      <c r="A60" s="284">
        <v>51</v>
      </c>
      <c r="B60" s="655" t="s">
        <v>69</v>
      </c>
      <c r="C60" s="656">
        <v>0</v>
      </c>
      <c r="D60" s="656">
        <v>5</v>
      </c>
      <c r="E60" s="657">
        <v>0</v>
      </c>
      <c r="F60" s="657">
        <v>4</v>
      </c>
      <c r="G60" s="658">
        <f t="shared" si="9"/>
        <v>8.3333333333333329E-2</v>
      </c>
      <c r="H60" s="659">
        <f t="shared" si="10"/>
        <v>6.6666666666666666E-2</v>
      </c>
      <c r="I60" s="660">
        <f t="shared" si="2"/>
        <v>743.93333333333328</v>
      </c>
      <c r="J60" s="667">
        <v>272.58600000000001</v>
      </c>
      <c r="K60" s="661">
        <v>2</v>
      </c>
      <c r="L60" s="660">
        <f t="shared" si="3"/>
        <v>45.430999999999997</v>
      </c>
      <c r="M60" s="661">
        <f t="shared" si="4"/>
        <v>545.17200000000003</v>
      </c>
      <c r="N60" s="662">
        <f t="shared" si="5"/>
        <v>405571.62319999997</v>
      </c>
      <c r="O60" s="819">
        <f t="shared" si="6"/>
        <v>1.1201720584281746E-4</v>
      </c>
      <c r="P60" s="661">
        <f t="shared" si="7"/>
        <v>99.988798279415718</v>
      </c>
      <c r="Q60" s="818">
        <f t="shared" si="8"/>
        <v>0.99988798279415714</v>
      </c>
      <c r="R60" s="38"/>
    </row>
    <row r="61" spans="1:20" ht="42" customHeight="1">
      <c r="A61" s="284">
        <v>52</v>
      </c>
      <c r="B61" s="655" t="s">
        <v>161</v>
      </c>
      <c r="C61" s="656"/>
      <c r="D61" s="656"/>
      <c r="E61" s="657"/>
      <c r="F61" s="657"/>
      <c r="G61" s="658">
        <f t="shared" si="9"/>
        <v>0</v>
      </c>
      <c r="H61" s="659">
        <f t="shared" si="10"/>
        <v>0</v>
      </c>
      <c r="I61" s="660">
        <f t="shared" si="2"/>
        <v>744</v>
      </c>
      <c r="J61" s="667">
        <v>199.93600000000001</v>
      </c>
      <c r="K61" s="661">
        <v>2</v>
      </c>
      <c r="L61" s="660">
        <f t="shared" si="3"/>
        <v>0</v>
      </c>
      <c r="M61" s="661">
        <f t="shared" si="4"/>
        <v>399.87200000000001</v>
      </c>
      <c r="N61" s="662">
        <f t="shared" si="5"/>
        <v>297504.76799999998</v>
      </c>
      <c r="O61" s="819">
        <f t="shared" si="6"/>
        <v>0</v>
      </c>
      <c r="P61" s="661">
        <f t="shared" si="7"/>
        <v>100</v>
      </c>
      <c r="Q61" s="818">
        <f t="shared" si="8"/>
        <v>1</v>
      </c>
      <c r="R61" s="38"/>
    </row>
    <row r="62" spans="1:20" ht="44.25" customHeight="1">
      <c r="A62" s="284">
        <v>53</v>
      </c>
      <c r="B62" s="655" t="s">
        <v>162</v>
      </c>
      <c r="C62" s="656"/>
      <c r="D62" s="656"/>
      <c r="E62" s="657"/>
      <c r="F62" s="657"/>
      <c r="G62" s="658">
        <f t="shared" si="9"/>
        <v>0</v>
      </c>
      <c r="H62" s="659">
        <f t="shared" si="10"/>
        <v>0</v>
      </c>
      <c r="I62" s="660">
        <f t="shared" si="2"/>
        <v>744</v>
      </c>
      <c r="J62" s="667">
        <v>199.93600000000001</v>
      </c>
      <c r="K62" s="661">
        <v>2</v>
      </c>
      <c r="L62" s="660">
        <f t="shared" si="3"/>
        <v>0</v>
      </c>
      <c r="M62" s="661">
        <f t="shared" si="4"/>
        <v>399.87200000000001</v>
      </c>
      <c r="N62" s="662">
        <f t="shared" si="5"/>
        <v>297504.76799999998</v>
      </c>
      <c r="O62" s="819">
        <f t="shared" si="6"/>
        <v>0</v>
      </c>
      <c r="P62" s="661">
        <f t="shared" si="7"/>
        <v>100</v>
      </c>
      <c r="Q62" s="818">
        <f t="shared" si="8"/>
        <v>1</v>
      </c>
      <c r="R62" s="38"/>
    </row>
    <row r="63" spans="1:20" ht="42" customHeight="1">
      <c r="A63" s="284">
        <v>54</v>
      </c>
      <c r="B63" s="655" t="s">
        <v>163</v>
      </c>
      <c r="C63" s="656"/>
      <c r="D63" s="656"/>
      <c r="E63" s="657"/>
      <c r="F63" s="657"/>
      <c r="G63" s="658">
        <f t="shared" si="9"/>
        <v>0</v>
      </c>
      <c r="H63" s="659">
        <f t="shared" si="10"/>
        <v>0</v>
      </c>
      <c r="I63" s="660">
        <f t="shared" si="2"/>
        <v>744</v>
      </c>
      <c r="J63" s="667">
        <v>152.22900000000001</v>
      </c>
      <c r="K63" s="661">
        <v>2</v>
      </c>
      <c r="L63" s="660">
        <f t="shared" si="3"/>
        <v>0</v>
      </c>
      <c r="M63" s="661">
        <f t="shared" si="4"/>
        <v>304.45800000000003</v>
      </c>
      <c r="N63" s="662">
        <f t="shared" si="5"/>
        <v>226516.75200000001</v>
      </c>
      <c r="O63" s="819">
        <f t="shared" si="6"/>
        <v>0</v>
      </c>
      <c r="P63" s="661">
        <f t="shared" si="7"/>
        <v>100</v>
      </c>
      <c r="Q63" s="818">
        <f t="shared" si="8"/>
        <v>1</v>
      </c>
      <c r="R63" s="38"/>
    </row>
    <row r="64" spans="1:20" ht="44.25" customHeight="1">
      <c r="A64" s="284">
        <v>55</v>
      </c>
      <c r="B64" s="655" t="s">
        <v>164</v>
      </c>
      <c r="C64" s="656"/>
      <c r="D64" s="656"/>
      <c r="E64" s="657"/>
      <c r="F64" s="657"/>
      <c r="G64" s="658">
        <f t="shared" si="9"/>
        <v>0</v>
      </c>
      <c r="H64" s="659">
        <f t="shared" si="10"/>
        <v>0</v>
      </c>
      <c r="I64" s="660">
        <f t="shared" si="2"/>
        <v>744</v>
      </c>
      <c r="J64" s="667">
        <v>152.22900000000001</v>
      </c>
      <c r="K64" s="661">
        <v>2</v>
      </c>
      <c r="L64" s="660">
        <f t="shared" si="3"/>
        <v>0</v>
      </c>
      <c r="M64" s="661">
        <f t="shared" si="4"/>
        <v>304.45800000000003</v>
      </c>
      <c r="N64" s="662">
        <f t="shared" si="5"/>
        <v>226516.75200000001</v>
      </c>
      <c r="O64" s="819">
        <f t="shared" si="6"/>
        <v>0</v>
      </c>
      <c r="P64" s="661">
        <f t="shared" si="7"/>
        <v>100</v>
      </c>
      <c r="Q64" s="818">
        <f t="shared" si="8"/>
        <v>1</v>
      </c>
      <c r="R64" s="38"/>
    </row>
    <row r="65" spans="1:18" ht="34.5" customHeight="1">
      <c r="A65" s="284">
        <v>56</v>
      </c>
      <c r="B65" s="655" t="s">
        <v>76</v>
      </c>
      <c r="C65" s="656"/>
      <c r="D65" s="656"/>
      <c r="E65" s="657"/>
      <c r="F65" s="657"/>
      <c r="G65" s="658">
        <f t="shared" si="9"/>
        <v>0</v>
      </c>
      <c r="H65" s="659">
        <f t="shared" si="10"/>
        <v>0</v>
      </c>
      <c r="I65" s="660">
        <f t="shared" si="2"/>
        <v>744</v>
      </c>
      <c r="J65" s="667">
        <v>331.44200000000001</v>
      </c>
      <c r="K65" s="661">
        <v>2</v>
      </c>
      <c r="L65" s="660">
        <f t="shared" si="3"/>
        <v>0</v>
      </c>
      <c r="M65" s="661">
        <f t="shared" si="4"/>
        <v>662.88400000000001</v>
      </c>
      <c r="N65" s="662">
        <f t="shared" si="5"/>
        <v>493185.696</v>
      </c>
      <c r="O65" s="819">
        <f t="shared" si="6"/>
        <v>0</v>
      </c>
      <c r="P65" s="661">
        <f t="shared" si="7"/>
        <v>100</v>
      </c>
      <c r="Q65" s="818">
        <f t="shared" si="8"/>
        <v>1</v>
      </c>
      <c r="R65" s="38"/>
    </row>
    <row r="66" spans="1:18" ht="38.25" customHeight="1">
      <c r="A66" s="284">
        <v>57</v>
      </c>
      <c r="B66" s="655" t="s">
        <v>77</v>
      </c>
      <c r="C66" s="656"/>
      <c r="D66" s="656"/>
      <c r="E66" s="657">
        <v>0</v>
      </c>
      <c r="F66" s="657">
        <v>18</v>
      </c>
      <c r="G66" s="658">
        <f t="shared" si="9"/>
        <v>0</v>
      </c>
      <c r="H66" s="659">
        <f t="shared" si="10"/>
        <v>0.3</v>
      </c>
      <c r="I66" s="660">
        <f t="shared" si="2"/>
        <v>743.7</v>
      </c>
      <c r="J66" s="667">
        <v>331.44200000000001</v>
      </c>
      <c r="K66" s="661">
        <v>2</v>
      </c>
      <c r="L66" s="660">
        <f t="shared" si="3"/>
        <v>0</v>
      </c>
      <c r="M66" s="661">
        <f t="shared" si="4"/>
        <v>662.88400000000001</v>
      </c>
      <c r="N66" s="662">
        <f t="shared" si="5"/>
        <v>492986.83080000005</v>
      </c>
      <c r="O66" s="819">
        <f t="shared" si="6"/>
        <v>0</v>
      </c>
      <c r="P66" s="661">
        <f t="shared" si="7"/>
        <v>100</v>
      </c>
      <c r="Q66" s="818">
        <f t="shared" si="8"/>
        <v>1</v>
      </c>
      <c r="R66" s="38"/>
    </row>
    <row r="67" spans="1:18" ht="56.25" customHeight="1">
      <c r="A67" s="284">
        <v>58</v>
      </c>
      <c r="B67" s="673" t="s">
        <v>80</v>
      </c>
      <c r="C67" s="656"/>
      <c r="D67" s="656"/>
      <c r="E67" s="657">
        <v>0</v>
      </c>
      <c r="F67" s="657">
        <v>10</v>
      </c>
      <c r="G67" s="658">
        <f t="shared" si="9"/>
        <v>0</v>
      </c>
      <c r="H67" s="659">
        <f t="shared" si="10"/>
        <v>0.16666666666666666</v>
      </c>
      <c r="I67" s="660">
        <f t="shared" si="2"/>
        <v>743.83333333333337</v>
      </c>
      <c r="J67" s="667">
        <v>351.72899999999998</v>
      </c>
      <c r="K67" s="671">
        <v>4</v>
      </c>
      <c r="L67" s="660">
        <f t="shared" si="3"/>
        <v>0</v>
      </c>
      <c r="M67" s="661">
        <f t="shared" si="4"/>
        <v>1406.9159999999999</v>
      </c>
      <c r="N67" s="662">
        <f t="shared" si="5"/>
        <v>1046511.018</v>
      </c>
      <c r="O67" s="819">
        <f t="shared" si="6"/>
        <v>0</v>
      </c>
      <c r="P67" s="661">
        <f t="shared" si="7"/>
        <v>100</v>
      </c>
      <c r="Q67" s="818">
        <f t="shared" si="8"/>
        <v>1</v>
      </c>
      <c r="R67" s="38"/>
    </row>
    <row r="68" spans="1:18" ht="48" customHeight="1">
      <c r="A68" s="284">
        <v>59</v>
      </c>
      <c r="B68" s="673" t="s">
        <v>81</v>
      </c>
      <c r="C68" s="656"/>
      <c r="D68" s="656"/>
      <c r="E68" s="657"/>
      <c r="F68" s="657"/>
      <c r="G68" s="658">
        <f t="shared" si="9"/>
        <v>0</v>
      </c>
      <c r="H68" s="659">
        <f t="shared" si="10"/>
        <v>0</v>
      </c>
      <c r="I68" s="660">
        <f t="shared" si="2"/>
        <v>744</v>
      </c>
      <c r="J68" s="667">
        <v>351.72899999999998</v>
      </c>
      <c r="K68" s="671">
        <v>4</v>
      </c>
      <c r="L68" s="660">
        <f t="shared" si="3"/>
        <v>0</v>
      </c>
      <c r="M68" s="661">
        <f t="shared" si="4"/>
        <v>1406.9159999999999</v>
      </c>
      <c r="N68" s="662">
        <f t="shared" si="5"/>
        <v>1046745.504</v>
      </c>
      <c r="O68" s="819">
        <f t="shared" si="6"/>
        <v>0</v>
      </c>
      <c r="P68" s="661">
        <f t="shared" si="7"/>
        <v>100</v>
      </c>
      <c r="Q68" s="818">
        <f t="shared" si="8"/>
        <v>1</v>
      </c>
      <c r="R68" s="38"/>
    </row>
    <row r="69" spans="1:18" ht="34.5" customHeight="1">
      <c r="A69" s="284">
        <v>60</v>
      </c>
      <c r="B69" s="655" t="s">
        <v>83</v>
      </c>
      <c r="C69" s="656"/>
      <c r="D69" s="656"/>
      <c r="E69" s="657"/>
      <c r="F69" s="657"/>
      <c r="G69" s="658">
        <f t="shared" si="9"/>
        <v>0</v>
      </c>
      <c r="H69" s="659">
        <f t="shared" si="10"/>
        <v>0</v>
      </c>
      <c r="I69" s="660">
        <f t="shared" si="2"/>
        <v>744</v>
      </c>
      <c r="J69" s="667">
        <v>220.58799999999999</v>
      </c>
      <c r="K69" s="661">
        <v>2</v>
      </c>
      <c r="L69" s="660">
        <f t="shared" si="3"/>
        <v>0</v>
      </c>
      <c r="M69" s="661">
        <f t="shared" si="4"/>
        <v>441.17599999999999</v>
      </c>
      <c r="N69" s="662">
        <f t="shared" si="5"/>
        <v>328234.94400000002</v>
      </c>
      <c r="O69" s="819">
        <f t="shared" si="6"/>
        <v>0</v>
      </c>
      <c r="P69" s="661">
        <f t="shared" si="7"/>
        <v>100</v>
      </c>
      <c r="Q69" s="818">
        <f t="shared" si="8"/>
        <v>1</v>
      </c>
      <c r="R69" s="38"/>
    </row>
    <row r="70" spans="1:18" ht="46.5" customHeight="1">
      <c r="A70" s="284">
        <v>61</v>
      </c>
      <c r="B70" s="655" t="s">
        <v>84</v>
      </c>
      <c r="C70" s="656"/>
      <c r="D70" s="656"/>
      <c r="E70" s="656">
        <f>367+90</f>
        <v>457</v>
      </c>
      <c r="F70" s="656">
        <f>29+42+52</f>
        <v>123</v>
      </c>
      <c r="G70" s="658">
        <f t="shared" si="9"/>
        <v>0</v>
      </c>
      <c r="H70" s="659">
        <f t="shared" si="10"/>
        <v>459.05</v>
      </c>
      <c r="I70" s="660">
        <f t="shared" si="2"/>
        <v>284.95</v>
      </c>
      <c r="J70" s="667">
        <v>4.01</v>
      </c>
      <c r="K70" s="661">
        <v>2</v>
      </c>
      <c r="L70" s="660">
        <f t="shared" si="3"/>
        <v>0</v>
      </c>
      <c r="M70" s="661">
        <f t="shared" si="4"/>
        <v>8.02</v>
      </c>
      <c r="N70" s="662">
        <f t="shared" si="5"/>
        <v>2285.299</v>
      </c>
      <c r="O70" s="819">
        <f t="shared" si="6"/>
        <v>0</v>
      </c>
      <c r="P70" s="661">
        <f t="shared" si="7"/>
        <v>100</v>
      </c>
      <c r="Q70" s="818">
        <f t="shared" si="8"/>
        <v>1</v>
      </c>
      <c r="R70" s="38"/>
    </row>
    <row r="71" spans="1:18" ht="40.5" customHeight="1">
      <c r="A71" s="284">
        <v>62</v>
      </c>
      <c r="B71" s="655" t="s">
        <v>85</v>
      </c>
      <c r="C71" s="656"/>
      <c r="D71" s="656"/>
      <c r="E71" s="656">
        <f>145+26</f>
        <v>171</v>
      </c>
      <c r="F71" s="656">
        <f>3+50+10</f>
        <v>63</v>
      </c>
      <c r="G71" s="658">
        <f t="shared" si="9"/>
        <v>0</v>
      </c>
      <c r="H71" s="659">
        <f t="shared" si="10"/>
        <v>172.05</v>
      </c>
      <c r="I71" s="660">
        <f t="shared" si="2"/>
        <v>571.95000000000005</v>
      </c>
      <c r="J71" s="667">
        <v>4.01</v>
      </c>
      <c r="K71" s="661">
        <v>2</v>
      </c>
      <c r="L71" s="660">
        <f t="shared" si="3"/>
        <v>0</v>
      </c>
      <c r="M71" s="661">
        <f t="shared" si="4"/>
        <v>8.02</v>
      </c>
      <c r="N71" s="662">
        <f t="shared" si="5"/>
        <v>4587.0389999999998</v>
      </c>
      <c r="O71" s="819">
        <f t="shared" si="6"/>
        <v>0</v>
      </c>
      <c r="P71" s="661">
        <f t="shared" si="7"/>
        <v>100</v>
      </c>
      <c r="Q71" s="818">
        <f t="shared" si="8"/>
        <v>1</v>
      </c>
      <c r="R71" s="38"/>
    </row>
    <row r="72" spans="1:18" ht="39" customHeight="1">
      <c r="A72" s="284">
        <v>63</v>
      </c>
      <c r="B72" s="655" t="s">
        <v>86</v>
      </c>
      <c r="C72" s="656"/>
      <c r="D72" s="656"/>
      <c r="E72" s="656"/>
      <c r="F72" s="656"/>
      <c r="G72" s="658">
        <f t="shared" si="9"/>
        <v>0</v>
      </c>
      <c r="H72" s="659">
        <f t="shared" si="10"/>
        <v>0</v>
      </c>
      <c r="I72" s="660">
        <f t="shared" si="2"/>
        <v>744</v>
      </c>
      <c r="J72" s="667">
        <v>4.12</v>
      </c>
      <c r="K72" s="661">
        <v>2</v>
      </c>
      <c r="L72" s="660">
        <f t="shared" si="3"/>
        <v>0</v>
      </c>
      <c r="M72" s="661">
        <f t="shared" si="4"/>
        <v>8.24</v>
      </c>
      <c r="N72" s="662">
        <f t="shared" si="5"/>
        <v>6130.56</v>
      </c>
      <c r="O72" s="819">
        <f t="shared" si="6"/>
        <v>0</v>
      </c>
      <c r="P72" s="661">
        <f t="shared" si="7"/>
        <v>100</v>
      </c>
      <c r="Q72" s="818">
        <f t="shared" si="8"/>
        <v>1</v>
      </c>
      <c r="R72" s="38"/>
    </row>
    <row r="73" spans="1:18" ht="46.5" customHeight="1">
      <c r="A73" s="284">
        <v>64</v>
      </c>
      <c r="B73" s="655" t="s">
        <v>87</v>
      </c>
      <c r="C73" s="656"/>
      <c r="D73" s="656"/>
      <c r="E73" s="657"/>
      <c r="F73" s="657"/>
      <c r="G73" s="658">
        <f t="shared" si="9"/>
        <v>0</v>
      </c>
      <c r="H73" s="659">
        <f t="shared" si="10"/>
        <v>0</v>
      </c>
      <c r="I73" s="660">
        <f t="shared" si="2"/>
        <v>744</v>
      </c>
      <c r="J73" s="667">
        <v>4.12</v>
      </c>
      <c r="K73" s="661">
        <v>2</v>
      </c>
      <c r="L73" s="660">
        <f t="shared" si="3"/>
        <v>0</v>
      </c>
      <c r="M73" s="661">
        <f t="shared" si="4"/>
        <v>8.24</v>
      </c>
      <c r="N73" s="662">
        <f t="shared" si="5"/>
        <v>6130.56</v>
      </c>
      <c r="O73" s="819">
        <f t="shared" si="6"/>
        <v>0</v>
      </c>
      <c r="P73" s="661">
        <f t="shared" si="7"/>
        <v>100</v>
      </c>
      <c r="Q73" s="818">
        <f t="shared" si="8"/>
        <v>1</v>
      </c>
      <c r="R73" s="38"/>
    </row>
    <row r="74" spans="1:18" ht="44.25" customHeight="1">
      <c r="A74" s="284">
        <v>65</v>
      </c>
      <c r="B74" s="655" t="s">
        <v>90</v>
      </c>
      <c r="C74" s="656"/>
      <c r="D74" s="656"/>
      <c r="E74" s="657"/>
      <c r="F74" s="657"/>
      <c r="G74" s="658">
        <f t="shared" si="9"/>
        <v>0</v>
      </c>
      <c r="H74" s="659">
        <f t="shared" si="10"/>
        <v>0</v>
      </c>
      <c r="I74" s="660">
        <f t="shared" si="2"/>
        <v>744</v>
      </c>
      <c r="J74" s="667">
        <v>220.58799999999999</v>
      </c>
      <c r="K74" s="661">
        <v>2</v>
      </c>
      <c r="L74" s="660">
        <f t="shared" si="3"/>
        <v>0</v>
      </c>
      <c r="M74" s="661">
        <f t="shared" si="4"/>
        <v>441.17599999999999</v>
      </c>
      <c r="N74" s="662">
        <f t="shared" si="5"/>
        <v>328234.94400000002</v>
      </c>
      <c r="O74" s="819">
        <f t="shared" si="6"/>
        <v>0</v>
      </c>
      <c r="P74" s="661">
        <f t="shared" si="7"/>
        <v>100</v>
      </c>
      <c r="Q74" s="818">
        <f t="shared" si="8"/>
        <v>1</v>
      </c>
      <c r="R74" s="38"/>
    </row>
    <row r="75" spans="1:18" ht="44.25" customHeight="1">
      <c r="A75" s="284">
        <v>66</v>
      </c>
      <c r="B75" s="655" t="s">
        <v>91</v>
      </c>
      <c r="C75" s="656"/>
      <c r="D75" s="656"/>
      <c r="E75" s="657"/>
      <c r="F75" s="657"/>
      <c r="G75" s="658">
        <f t="shared" si="9"/>
        <v>0</v>
      </c>
      <c r="H75" s="659">
        <f t="shared" si="10"/>
        <v>0</v>
      </c>
      <c r="I75" s="660">
        <f t="shared" ref="I75:I114" si="11">31*24-H75</f>
        <v>744</v>
      </c>
      <c r="J75" s="661">
        <v>25.71</v>
      </c>
      <c r="K75" s="661">
        <v>1</v>
      </c>
      <c r="L75" s="660">
        <f t="shared" si="3"/>
        <v>0</v>
      </c>
      <c r="M75" s="661">
        <f t="shared" si="4"/>
        <v>25.71</v>
      </c>
      <c r="N75" s="662">
        <f t="shared" si="5"/>
        <v>19128.240000000002</v>
      </c>
      <c r="O75" s="819">
        <f t="shared" ref="O75:O114" si="12">L75/N75</f>
        <v>0</v>
      </c>
      <c r="P75" s="661">
        <f t="shared" ref="P75:P114" si="13">100-100*O75</f>
        <v>100</v>
      </c>
      <c r="Q75" s="818">
        <f t="shared" ref="Q75:Q114" si="14">1-L75/N75</f>
        <v>1</v>
      </c>
      <c r="R75" s="38"/>
    </row>
    <row r="76" spans="1:18" ht="29.25" customHeight="1">
      <c r="A76" s="284">
        <v>67</v>
      </c>
      <c r="B76" s="655" t="s">
        <v>92</v>
      </c>
      <c r="C76" s="656"/>
      <c r="D76" s="656"/>
      <c r="E76" s="657"/>
      <c r="F76" s="657"/>
      <c r="G76" s="658">
        <f t="shared" si="9"/>
        <v>0</v>
      </c>
      <c r="H76" s="659">
        <f t="shared" si="10"/>
        <v>0</v>
      </c>
      <c r="I76" s="660">
        <f t="shared" si="11"/>
        <v>744</v>
      </c>
      <c r="J76" s="661">
        <v>25.71</v>
      </c>
      <c r="K76" s="661">
        <v>1</v>
      </c>
      <c r="L76" s="660">
        <f t="shared" ref="L76:L114" si="15">G76*J76*K76</f>
        <v>0</v>
      </c>
      <c r="M76" s="661">
        <f t="shared" ref="M76:M114" si="16">J76*K76</f>
        <v>25.71</v>
      </c>
      <c r="N76" s="662">
        <f t="shared" ref="N76:N114" si="17">I76*M76</f>
        <v>19128.240000000002</v>
      </c>
      <c r="O76" s="819">
        <f t="shared" si="12"/>
        <v>0</v>
      </c>
      <c r="P76" s="661">
        <f t="shared" si="13"/>
        <v>100</v>
      </c>
      <c r="Q76" s="818">
        <f t="shared" si="14"/>
        <v>1</v>
      </c>
      <c r="R76" s="38"/>
    </row>
    <row r="77" spans="1:18" ht="36.75" customHeight="1">
      <c r="A77" s="284">
        <v>68</v>
      </c>
      <c r="B77" s="655" t="s">
        <v>93</v>
      </c>
      <c r="C77" s="656"/>
      <c r="D77" s="656"/>
      <c r="E77" s="657"/>
      <c r="F77" s="657"/>
      <c r="G77" s="658">
        <f t="shared" si="9"/>
        <v>0</v>
      </c>
      <c r="H77" s="659">
        <f t="shared" si="10"/>
        <v>0</v>
      </c>
      <c r="I77" s="660">
        <f t="shared" si="11"/>
        <v>744</v>
      </c>
      <c r="J77" s="661">
        <v>29.66</v>
      </c>
      <c r="K77" s="661">
        <v>1</v>
      </c>
      <c r="L77" s="660">
        <f t="shared" si="15"/>
        <v>0</v>
      </c>
      <c r="M77" s="661">
        <f t="shared" si="16"/>
        <v>29.66</v>
      </c>
      <c r="N77" s="662">
        <f t="shared" si="17"/>
        <v>22067.040000000001</v>
      </c>
      <c r="O77" s="819">
        <f t="shared" si="12"/>
        <v>0</v>
      </c>
      <c r="P77" s="661">
        <f t="shared" si="13"/>
        <v>100</v>
      </c>
      <c r="Q77" s="818">
        <f t="shared" si="14"/>
        <v>1</v>
      </c>
      <c r="R77" s="38"/>
    </row>
    <row r="78" spans="1:18" ht="39" customHeight="1">
      <c r="A78" s="284">
        <v>69</v>
      </c>
      <c r="B78" s="655" t="s">
        <v>94</v>
      </c>
      <c r="C78" s="665"/>
      <c r="D78" s="665"/>
      <c r="E78" s="657"/>
      <c r="F78" s="657"/>
      <c r="G78" s="658">
        <f t="shared" si="9"/>
        <v>0</v>
      </c>
      <c r="H78" s="659">
        <f t="shared" si="10"/>
        <v>0</v>
      </c>
      <c r="I78" s="660">
        <f t="shared" si="11"/>
        <v>744</v>
      </c>
      <c r="J78" s="661">
        <v>29.66</v>
      </c>
      <c r="K78" s="661">
        <v>1</v>
      </c>
      <c r="L78" s="660">
        <f t="shared" si="15"/>
        <v>0</v>
      </c>
      <c r="M78" s="661">
        <f t="shared" si="16"/>
        <v>29.66</v>
      </c>
      <c r="N78" s="662">
        <f t="shared" si="17"/>
        <v>22067.040000000001</v>
      </c>
      <c r="O78" s="819">
        <f t="shared" si="12"/>
        <v>0</v>
      </c>
      <c r="P78" s="661">
        <f t="shared" si="13"/>
        <v>100</v>
      </c>
      <c r="Q78" s="818">
        <f t="shared" si="14"/>
        <v>1</v>
      </c>
      <c r="R78" s="38"/>
    </row>
    <row r="79" spans="1:18" ht="39" customHeight="1">
      <c r="A79" s="284">
        <v>70</v>
      </c>
      <c r="B79" s="670" t="s">
        <v>216</v>
      </c>
      <c r="C79" s="656"/>
      <c r="D79" s="656"/>
      <c r="E79" s="657"/>
      <c r="F79" s="657"/>
      <c r="G79" s="658">
        <f t="shared" si="9"/>
        <v>0</v>
      </c>
      <c r="H79" s="659">
        <f t="shared" si="10"/>
        <v>0</v>
      </c>
      <c r="I79" s="660">
        <f t="shared" si="11"/>
        <v>744</v>
      </c>
      <c r="J79" s="661">
        <v>233.65199999999999</v>
      </c>
      <c r="K79" s="671">
        <v>4</v>
      </c>
      <c r="L79" s="660">
        <f t="shared" si="15"/>
        <v>0</v>
      </c>
      <c r="M79" s="661">
        <f t="shared" si="16"/>
        <v>934.60799999999995</v>
      </c>
      <c r="N79" s="662">
        <f t="shared" si="17"/>
        <v>695348.35199999996</v>
      </c>
      <c r="O79" s="819">
        <f t="shared" si="12"/>
        <v>0</v>
      </c>
      <c r="P79" s="661">
        <f t="shared" si="13"/>
        <v>100</v>
      </c>
      <c r="Q79" s="818">
        <f t="shared" si="14"/>
        <v>1</v>
      </c>
      <c r="R79" s="674" t="s">
        <v>599</v>
      </c>
    </row>
    <row r="80" spans="1:18" ht="42.75" customHeight="1">
      <c r="A80" s="284">
        <v>71</v>
      </c>
      <c r="B80" s="670" t="s">
        <v>181</v>
      </c>
      <c r="C80" s="656"/>
      <c r="D80" s="656"/>
      <c r="E80" s="657"/>
      <c r="F80" s="657"/>
      <c r="G80" s="658">
        <f t="shared" si="9"/>
        <v>0</v>
      </c>
      <c r="H80" s="659">
        <f t="shared" si="10"/>
        <v>0</v>
      </c>
      <c r="I80" s="660">
        <f t="shared" si="11"/>
        <v>744</v>
      </c>
      <c r="J80" s="661">
        <v>292.45</v>
      </c>
      <c r="K80" s="671">
        <v>4</v>
      </c>
      <c r="L80" s="660">
        <f t="shared" si="15"/>
        <v>0</v>
      </c>
      <c r="M80" s="661">
        <f t="shared" si="16"/>
        <v>1169.8</v>
      </c>
      <c r="N80" s="662">
        <f t="shared" si="17"/>
        <v>870331.2</v>
      </c>
      <c r="O80" s="819">
        <f t="shared" si="12"/>
        <v>0</v>
      </c>
      <c r="P80" s="661">
        <f t="shared" si="13"/>
        <v>100</v>
      </c>
      <c r="Q80" s="818">
        <f t="shared" si="14"/>
        <v>1</v>
      </c>
      <c r="R80" s="38"/>
    </row>
    <row r="81" spans="1:18" ht="38.25" customHeight="1">
      <c r="A81" s="284">
        <v>72</v>
      </c>
      <c r="B81" s="655" t="s">
        <v>125</v>
      </c>
      <c r="C81" s="656"/>
      <c r="D81" s="656"/>
      <c r="E81" s="656"/>
      <c r="F81" s="656"/>
      <c r="G81" s="658">
        <f t="shared" si="9"/>
        <v>0</v>
      </c>
      <c r="H81" s="659">
        <f t="shared" si="10"/>
        <v>0</v>
      </c>
      <c r="I81" s="660">
        <f t="shared" si="11"/>
        <v>744</v>
      </c>
      <c r="J81" s="667">
        <v>214.471</v>
      </c>
      <c r="K81" s="661">
        <v>2</v>
      </c>
      <c r="L81" s="660">
        <f t="shared" si="15"/>
        <v>0</v>
      </c>
      <c r="M81" s="661">
        <f t="shared" si="16"/>
        <v>428.94200000000001</v>
      </c>
      <c r="N81" s="662">
        <f t="shared" si="17"/>
        <v>319132.848</v>
      </c>
      <c r="O81" s="819">
        <f t="shared" si="12"/>
        <v>0</v>
      </c>
      <c r="P81" s="661">
        <f t="shared" si="13"/>
        <v>100</v>
      </c>
      <c r="Q81" s="818">
        <f t="shared" si="14"/>
        <v>1</v>
      </c>
      <c r="R81" s="38"/>
    </row>
    <row r="82" spans="1:18" ht="38.25" customHeight="1">
      <c r="A82" s="284">
        <v>73</v>
      </c>
      <c r="B82" s="655" t="s">
        <v>126</v>
      </c>
      <c r="C82" s="656"/>
      <c r="D82" s="656"/>
      <c r="E82" s="657"/>
      <c r="F82" s="657"/>
      <c r="G82" s="658">
        <f t="shared" si="9"/>
        <v>0</v>
      </c>
      <c r="H82" s="659">
        <f t="shared" si="10"/>
        <v>0</v>
      </c>
      <c r="I82" s="660">
        <f t="shared" si="11"/>
        <v>744</v>
      </c>
      <c r="J82" s="667">
        <v>213.8</v>
      </c>
      <c r="K82" s="661">
        <v>2</v>
      </c>
      <c r="L82" s="660">
        <f t="shared" si="15"/>
        <v>0</v>
      </c>
      <c r="M82" s="661">
        <f t="shared" si="16"/>
        <v>427.6</v>
      </c>
      <c r="N82" s="662">
        <f t="shared" si="17"/>
        <v>318134.40000000002</v>
      </c>
      <c r="O82" s="819">
        <f t="shared" si="12"/>
        <v>0</v>
      </c>
      <c r="P82" s="661">
        <f t="shared" si="13"/>
        <v>100</v>
      </c>
      <c r="Q82" s="818">
        <f t="shared" si="14"/>
        <v>1</v>
      </c>
      <c r="R82" s="38"/>
    </row>
    <row r="83" spans="1:18" ht="60.75" customHeight="1">
      <c r="A83" s="284">
        <v>74</v>
      </c>
      <c r="B83" s="655" t="s">
        <v>135</v>
      </c>
      <c r="C83" s="665"/>
      <c r="D83" s="665"/>
      <c r="E83" s="656"/>
      <c r="F83" s="656"/>
      <c r="G83" s="663">
        <f t="shared" si="9"/>
        <v>0</v>
      </c>
      <c r="H83" s="663">
        <f t="shared" si="10"/>
        <v>0</v>
      </c>
      <c r="I83" s="660">
        <f t="shared" si="11"/>
        <v>744</v>
      </c>
      <c r="J83" s="661">
        <v>28.548999999999999</v>
      </c>
      <c r="K83" s="675">
        <v>1</v>
      </c>
      <c r="L83" s="660">
        <f t="shared" si="15"/>
        <v>0</v>
      </c>
      <c r="M83" s="661">
        <f t="shared" si="16"/>
        <v>28.548999999999999</v>
      </c>
      <c r="N83" s="662">
        <f t="shared" si="17"/>
        <v>21240.455999999998</v>
      </c>
      <c r="O83" s="819">
        <f t="shared" si="12"/>
        <v>0</v>
      </c>
      <c r="P83" s="661">
        <f t="shared" si="13"/>
        <v>100</v>
      </c>
      <c r="Q83" s="818">
        <f t="shared" si="14"/>
        <v>1</v>
      </c>
      <c r="R83" s="38"/>
    </row>
    <row r="84" spans="1:18" ht="51" customHeight="1">
      <c r="A84" s="284">
        <v>75</v>
      </c>
      <c r="B84" s="655" t="s">
        <v>485</v>
      </c>
      <c r="C84" s="665"/>
      <c r="D84" s="665"/>
      <c r="E84" s="656">
        <v>1</v>
      </c>
      <c r="F84" s="656">
        <v>30</v>
      </c>
      <c r="G84" s="663">
        <f t="shared" si="9"/>
        <v>0</v>
      </c>
      <c r="H84" s="663">
        <f t="shared" si="10"/>
        <v>1.5</v>
      </c>
      <c r="I84" s="660">
        <f t="shared" si="11"/>
        <v>742.5</v>
      </c>
      <c r="J84" s="661">
        <v>18.3</v>
      </c>
      <c r="K84" s="675">
        <v>1</v>
      </c>
      <c r="L84" s="660">
        <f t="shared" si="15"/>
        <v>0</v>
      </c>
      <c r="M84" s="661">
        <f t="shared" si="16"/>
        <v>18.3</v>
      </c>
      <c r="N84" s="662">
        <f t="shared" si="17"/>
        <v>13587.75</v>
      </c>
      <c r="O84" s="819">
        <f t="shared" si="12"/>
        <v>0</v>
      </c>
      <c r="P84" s="661">
        <f t="shared" si="13"/>
        <v>100</v>
      </c>
      <c r="Q84" s="818">
        <f t="shared" si="14"/>
        <v>1</v>
      </c>
      <c r="R84" s="38"/>
    </row>
    <row r="85" spans="1:18" ht="51" customHeight="1">
      <c r="A85" s="284">
        <v>76</v>
      </c>
      <c r="B85" s="655" t="s">
        <v>486</v>
      </c>
      <c r="C85" s="665"/>
      <c r="D85" s="665"/>
      <c r="E85" s="656"/>
      <c r="F85" s="656"/>
      <c r="G85" s="663">
        <f>C85+(D85/60)</f>
        <v>0</v>
      </c>
      <c r="H85" s="663">
        <f>E85+F85/60</f>
        <v>0</v>
      </c>
      <c r="I85" s="660">
        <f t="shared" si="11"/>
        <v>744</v>
      </c>
      <c r="J85" s="661">
        <v>12.234999999999999</v>
      </c>
      <c r="K85" s="675">
        <v>1</v>
      </c>
      <c r="L85" s="660">
        <f>G85*J85*K85</f>
        <v>0</v>
      </c>
      <c r="M85" s="661">
        <f>J85*K85</f>
        <v>12.234999999999999</v>
      </c>
      <c r="N85" s="662">
        <f>I85*M85</f>
        <v>9102.84</v>
      </c>
      <c r="O85" s="819">
        <f t="shared" si="12"/>
        <v>0</v>
      </c>
      <c r="P85" s="661">
        <f t="shared" si="13"/>
        <v>100</v>
      </c>
      <c r="Q85" s="818">
        <f t="shared" si="14"/>
        <v>1</v>
      </c>
      <c r="R85" s="38"/>
    </row>
    <row r="86" spans="1:18" ht="39" customHeight="1">
      <c r="A86" s="284">
        <v>77</v>
      </c>
      <c r="B86" s="655" t="s">
        <v>146</v>
      </c>
      <c r="C86" s="656"/>
      <c r="D86" s="656"/>
      <c r="E86" s="657"/>
      <c r="F86" s="657"/>
      <c r="G86" s="658">
        <f t="shared" si="9"/>
        <v>0</v>
      </c>
      <c r="H86" s="659">
        <f t="shared" si="10"/>
        <v>0</v>
      </c>
      <c r="I86" s="660">
        <f t="shared" si="11"/>
        <v>744</v>
      </c>
      <c r="J86" s="661">
        <v>228.47399999999999</v>
      </c>
      <c r="K86" s="661">
        <v>2</v>
      </c>
      <c r="L86" s="660">
        <f t="shared" si="15"/>
        <v>0</v>
      </c>
      <c r="M86" s="661">
        <f t="shared" si="16"/>
        <v>456.94799999999998</v>
      </c>
      <c r="N86" s="662">
        <f t="shared" si="17"/>
        <v>339969.31199999998</v>
      </c>
      <c r="O86" s="819">
        <f t="shared" si="12"/>
        <v>0</v>
      </c>
      <c r="P86" s="661">
        <f t="shared" si="13"/>
        <v>100</v>
      </c>
      <c r="Q86" s="818">
        <f t="shared" si="14"/>
        <v>1</v>
      </c>
      <c r="R86" s="38"/>
    </row>
    <row r="87" spans="1:18" ht="40.5" customHeight="1">
      <c r="A87" s="284">
        <v>78</v>
      </c>
      <c r="B87" s="655" t="s">
        <v>147</v>
      </c>
      <c r="C87" s="656"/>
      <c r="D87" s="656"/>
      <c r="E87" s="657"/>
      <c r="F87" s="657"/>
      <c r="G87" s="658">
        <f t="shared" si="9"/>
        <v>0</v>
      </c>
      <c r="H87" s="659">
        <f t="shared" si="10"/>
        <v>0</v>
      </c>
      <c r="I87" s="660">
        <f t="shared" si="11"/>
        <v>744</v>
      </c>
      <c r="J87" s="661">
        <v>228.47399999999999</v>
      </c>
      <c r="K87" s="661">
        <v>2</v>
      </c>
      <c r="L87" s="660">
        <f t="shared" si="15"/>
        <v>0</v>
      </c>
      <c r="M87" s="661">
        <f t="shared" si="16"/>
        <v>456.94799999999998</v>
      </c>
      <c r="N87" s="662">
        <f t="shared" si="17"/>
        <v>339969.31199999998</v>
      </c>
      <c r="O87" s="819">
        <f t="shared" si="12"/>
        <v>0</v>
      </c>
      <c r="P87" s="661">
        <f t="shared" si="13"/>
        <v>100</v>
      </c>
      <c r="Q87" s="818">
        <f t="shared" si="14"/>
        <v>1</v>
      </c>
      <c r="R87" s="38"/>
    </row>
    <row r="88" spans="1:18" ht="45.75" customHeight="1">
      <c r="A88" s="284">
        <v>79</v>
      </c>
      <c r="B88" s="655" t="s">
        <v>148</v>
      </c>
      <c r="C88" s="656">
        <v>2</v>
      </c>
      <c r="D88" s="656">
        <v>24</v>
      </c>
      <c r="E88" s="657"/>
      <c r="F88" s="657"/>
      <c r="G88" s="658">
        <f t="shared" si="9"/>
        <v>2.4</v>
      </c>
      <c r="H88" s="659">
        <f t="shared" si="10"/>
        <v>0</v>
      </c>
      <c r="I88" s="660">
        <f t="shared" si="11"/>
        <v>744</v>
      </c>
      <c r="J88" s="661">
        <v>46.67</v>
      </c>
      <c r="K88" s="661">
        <v>2</v>
      </c>
      <c r="L88" s="660">
        <f t="shared" si="15"/>
        <v>224.01599999999999</v>
      </c>
      <c r="M88" s="661">
        <f t="shared" si="16"/>
        <v>93.34</v>
      </c>
      <c r="N88" s="662">
        <f t="shared" si="17"/>
        <v>69444.960000000006</v>
      </c>
      <c r="O88" s="819">
        <f t="shared" si="12"/>
        <v>3.2258064516129028E-3</v>
      </c>
      <c r="P88" s="661">
        <f t="shared" si="13"/>
        <v>99.677419354838705</v>
      </c>
      <c r="Q88" s="818">
        <f t="shared" si="14"/>
        <v>0.99677419354838714</v>
      </c>
      <c r="R88" s="38"/>
    </row>
    <row r="89" spans="1:18" ht="45.75" customHeight="1">
      <c r="A89" s="284">
        <v>80</v>
      </c>
      <c r="B89" s="655" t="s">
        <v>149</v>
      </c>
      <c r="C89" s="656"/>
      <c r="D89" s="656"/>
      <c r="E89" s="657"/>
      <c r="F89" s="657"/>
      <c r="G89" s="658">
        <f t="shared" si="9"/>
        <v>0</v>
      </c>
      <c r="H89" s="659">
        <f t="shared" si="10"/>
        <v>0</v>
      </c>
      <c r="I89" s="660">
        <f t="shared" si="11"/>
        <v>744</v>
      </c>
      <c r="J89" s="661">
        <v>46.67</v>
      </c>
      <c r="K89" s="661">
        <v>2</v>
      </c>
      <c r="L89" s="660">
        <f t="shared" si="15"/>
        <v>0</v>
      </c>
      <c r="M89" s="661">
        <f t="shared" si="16"/>
        <v>93.34</v>
      </c>
      <c r="N89" s="662">
        <f t="shared" si="17"/>
        <v>69444.960000000006</v>
      </c>
      <c r="O89" s="819">
        <f t="shared" si="12"/>
        <v>0</v>
      </c>
      <c r="P89" s="661">
        <f t="shared" si="13"/>
        <v>100</v>
      </c>
      <c r="Q89" s="818">
        <f t="shared" si="14"/>
        <v>1</v>
      </c>
      <c r="R89" s="38"/>
    </row>
    <row r="90" spans="1:18" ht="42" customHeight="1">
      <c r="A90" s="284">
        <v>81</v>
      </c>
      <c r="B90" s="655" t="s">
        <v>165</v>
      </c>
      <c r="C90" s="656"/>
      <c r="D90" s="656"/>
      <c r="E90" s="657"/>
      <c r="F90" s="657"/>
      <c r="G90" s="658">
        <f t="shared" si="9"/>
        <v>0</v>
      </c>
      <c r="H90" s="659">
        <f t="shared" si="10"/>
        <v>0</v>
      </c>
      <c r="I90" s="660">
        <f t="shared" si="11"/>
        <v>744</v>
      </c>
      <c r="J90" s="661">
        <v>99.468000000000004</v>
      </c>
      <c r="K90" s="676">
        <v>3</v>
      </c>
      <c r="L90" s="660">
        <f t="shared" si="15"/>
        <v>0</v>
      </c>
      <c r="M90" s="661">
        <f t="shared" si="16"/>
        <v>298.404</v>
      </c>
      <c r="N90" s="662">
        <f t="shared" si="17"/>
        <v>222012.576</v>
      </c>
      <c r="O90" s="819">
        <f t="shared" si="12"/>
        <v>0</v>
      </c>
      <c r="P90" s="661">
        <f t="shared" si="13"/>
        <v>100</v>
      </c>
      <c r="Q90" s="818">
        <f t="shared" si="14"/>
        <v>1</v>
      </c>
      <c r="R90" s="38"/>
    </row>
    <row r="91" spans="1:18" ht="39" customHeight="1">
      <c r="A91" s="284">
        <v>82</v>
      </c>
      <c r="B91" s="655" t="s">
        <v>166</v>
      </c>
      <c r="C91" s="656"/>
      <c r="D91" s="656"/>
      <c r="E91" s="657"/>
      <c r="F91" s="657"/>
      <c r="G91" s="658">
        <f t="shared" si="9"/>
        <v>0</v>
      </c>
      <c r="H91" s="659">
        <f t="shared" si="10"/>
        <v>0</v>
      </c>
      <c r="I91" s="660">
        <f t="shared" si="11"/>
        <v>744</v>
      </c>
      <c r="J91" s="661">
        <v>99.468000000000004</v>
      </c>
      <c r="K91" s="676">
        <v>3</v>
      </c>
      <c r="L91" s="660">
        <f t="shared" si="15"/>
        <v>0</v>
      </c>
      <c r="M91" s="661">
        <f t="shared" si="16"/>
        <v>298.404</v>
      </c>
      <c r="N91" s="662">
        <f t="shared" si="17"/>
        <v>222012.576</v>
      </c>
      <c r="O91" s="819">
        <f t="shared" si="12"/>
        <v>0</v>
      </c>
      <c r="P91" s="661">
        <f t="shared" si="13"/>
        <v>100</v>
      </c>
      <c r="Q91" s="818">
        <f t="shared" si="14"/>
        <v>1</v>
      </c>
      <c r="R91" s="38"/>
    </row>
    <row r="92" spans="1:18" ht="44.25" customHeight="1">
      <c r="A92" s="284">
        <v>83</v>
      </c>
      <c r="B92" s="655" t="s">
        <v>167</v>
      </c>
      <c r="C92" s="656"/>
      <c r="D92" s="656"/>
      <c r="E92" s="657"/>
      <c r="F92" s="657"/>
      <c r="G92" s="658">
        <f t="shared" si="9"/>
        <v>0</v>
      </c>
      <c r="H92" s="659">
        <f t="shared" si="10"/>
        <v>0</v>
      </c>
      <c r="I92" s="660">
        <f t="shared" si="11"/>
        <v>744</v>
      </c>
      <c r="J92" s="661">
        <v>282.85599999999999</v>
      </c>
      <c r="K92" s="676">
        <v>3</v>
      </c>
      <c r="L92" s="660">
        <f t="shared" si="15"/>
        <v>0</v>
      </c>
      <c r="M92" s="661">
        <f t="shared" si="16"/>
        <v>848.56799999999998</v>
      </c>
      <c r="N92" s="662">
        <f t="shared" si="17"/>
        <v>631334.59199999995</v>
      </c>
      <c r="O92" s="819">
        <f t="shared" si="12"/>
        <v>0</v>
      </c>
      <c r="P92" s="661">
        <f t="shared" si="13"/>
        <v>100</v>
      </c>
      <c r="Q92" s="818">
        <f t="shared" si="14"/>
        <v>1</v>
      </c>
      <c r="R92" s="38"/>
    </row>
    <row r="93" spans="1:18" ht="44.25" customHeight="1">
      <c r="A93" s="284">
        <v>84</v>
      </c>
      <c r="B93" s="655" t="s">
        <v>168</v>
      </c>
      <c r="C93" s="656"/>
      <c r="D93" s="656"/>
      <c r="E93" s="657"/>
      <c r="F93" s="657"/>
      <c r="G93" s="658">
        <f t="shared" si="9"/>
        <v>0</v>
      </c>
      <c r="H93" s="659">
        <f t="shared" si="10"/>
        <v>0</v>
      </c>
      <c r="I93" s="660">
        <f t="shared" si="11"/>
        <v>744</v>
      </c>
      <c r="J93" s="661">
        <v>282.85599999999999</v>
      </c>
      <c r="K93" s="676">
        <v>3</v>
      </c>
      <c r="L93" s="660">
        <f t="shared" si="15"/>
        <v>0</v>
      </c>
      <c r="M93" s="661">
        <f t="shared" si="16"/>
        <v>848.56799999999998</v>
      </c>
      <c r="N93" s="662">
        <f t="shared" si="17"/>
        <v>631334.59199999995</v>
      </c>
      <c r="O93" s="819">
        <f t="shared" si="12"/>
        <v>0</v>
      </c>
      <c r="P93" s="661">
        <f t="shared" si="13"/>
        <v>100</v>
      </c>
      <c r="Q93" s="818">
        <f t="shared" si="14"/>
        <v>1</v>
      </c>
      <c r="R93" s="38"/>
    </row>
    <row r="94" spans="1:18" ht="46.5" customHeight="1">
      <c r="A94" s="284">
        <v>85</v>
      </c>
      <c r="B94" s="655" t="s">
        <v>176</v>
      </c>
      <c r="C94" s="665"/>
      <c r="D94" s="665"/>
      <c r="E94" s="657"/>
      <c r="F94" s="657"/>
      <c r="G94" s="658">
        <f t="shared" si="9"/>
        <v>0</v>
      </c>
      <c r="H94" s="659">
        <f t="shared" si="10"/>
        <v>0</v>
      </c>
      <c r="I94" s="660">
        <f t="shared" si="11"/>
        <v>744</v>
      </c>
      <c r="J94" s="661">
        <v>314.053</v>
      </c>
      <c r="K94" s="676">
        <v>3</v>
      </c>
      <c r="L94" s="660">
        <f t="shared" si="15"/>
        <v>0</v>
      </c>
      <c r="M94" s="661">
        <f t="shared" si="16"/>
        <v>942.15899999999999</v>
      </c>
      <c r="N94" s="662">
        <f t="shared" si="17"/>
        <v>700966.29599999997</v>
      </c>
      <c r="O94" s="819">
        <f t="shared" si="12"/>
        <v>0</v>
      </c>
      <c r="P94" s="661">
        <f t="shared" si="13"/>
        <v>100</v>
      </c>
      <c r="Q94" s="818">
        <f t="shared" si="14"/>
        <v>1</v>
      </c>
      <c r="R94" s="38"/>
    </row>
    <row r="95" spans="1:18" ht="48.75" customHeight="1">
      <c r="A95" s="284">
        <v>86</v>
      </c>
      <c r="B95" s="655" t="s">
        <v>177</v>
      </c>
      <c r="C95" s="665"/>
      <c r="D95" s="665"/>
      <c r="E95" s="657"/>
      <c r="F95" s="657"/>
      <c r="G95" s="658">
        <f t="shared" si="9"/>
        <v>0</v>
      </c>
      <c r="H95" s="659">
        <f t="shared" si="10"/>
        <v>0</v>
      </c>
      <c r="I95" s="660">
        <f t="shared" si="11"/>
        <v>744</v>
      </c>
      <c r="J95" s="661">
        <v>314.053</v>
      </c>
      <c r="K95" s="676">
        <v>3</v>
      </c>
      <c r="L95" s="660">
        <f t="shared" si="15"/>
        <v>0</v>
      </c>
      <c r="M95" s="661">
        <f t="shared" si="16"/>
        <v>942.15899999999999</v>
      </c>
      <c r="N95" s="662">
        <f t="shared" si="17"/>
        <v>700966.29599999997</v>
      </c>
      <c r="O95" s="819">
        <f t="shared" si="12"/>
        <v>0</v>
      </c>
      <c r="P95" s="661">
        <f t="shared" si="13"/>
        <v>100</v>
      </c>
      <c r="Q95" s="818">
        <f t="shared" si="14"/>
        <v>1</v>
      </c>
      <c r="R95" s="38"/>
    </row>
    <row r="96" spans="1:18" ht="42" customHeight="1">
      <c r="A96" s="284">
        <v>87</v>
      </c>
      <c r="B96" s="670" t="s">
        <v>182</v>
      </c>
      <c r="C96" s="656"/>
      <c r="D96" s="656"/>
      <c r="E96" s="656"/>
      <c r="F96" s="656"/>
      <c r="G96" s="658">
        <f t="shared" si="9"/>
        <v>0</v>
      </c>
      <c r="H96" s="659">
        <f>E96+(F96/60)</f>
        <v>0</v>
      </c>
      <c r="I96" s="660">
        <f t="shared" si="11"/>
        <v>744</v>
      </c>
      <c r="J96" s="661">
        <v>274.16399999999999</v>
      </c>
      <c r="K96" s="671">
        <v>4</v>
      </c>
      <c r="L96" s="660">
        <f t="shared" si="15"/>
        <v>0</v>
      </c>
      <c r="M96" s="661">
        <f t="shared" si="16"/>
        <v>1096.6559999999999</v>
      </c>
      <c r="N96" s="662">
        <f t="shared" si="17"/>
        <v>815912.06400000001</v>
      </c>
      <c r="O96" s="819">
        <f t="shared" si="12"/>
        <v>0</v>
      </c>
      <c r="P96" s="661">
        <f t="shared" si="13"/>
        <v>100</v>
      </c>
      <c r="Q96" s="818">
        <f t="shared" si="14"/>
        <v>1</v>
      </c>
      <c r="R96" s="38"/>
    </row>
    <row r="97" spans="1:18" ht="42.75" customHeight="1">
      <c r="A97" s="284">
        <v>88</v>
      </c>
      <c r="B97" s="670" t="s">
        <v>183</v>
      </c>
      <c r="C97" s="656"/>
      <c r="D97" s="656"/>
      <c r="E97" s="657">
        <v>22</v>
      </c>
      <c r="F97" s="657">
        <v>11</v>
      </c>
      <c r="G97" s="658">
        <f t="shared" si="9"/>
        <v>0</v>
      </c>
      <c r="H97" s="659">
        <f t="shared" ref="H97:H114" si="18">E97+F97/60</f>
        <v>22.183333333333334</v>
      </c>
      <c r="I97" s="660">
        <f t="shared" si="11"/>
        <v>721.81666666666672</v>
      </c>
      <c r="J97" s="661">
        <v>275.63499999999999</v>
      </c>
      <c r="K97" s="671">
        <v>4</v>
      </c>
      <c r="L97" s="660">
        <f t="shared" si="15"/>
        <v>0</v>
      </c>
      <c r="M97" s="661">
        <f t="shared" si="16"/>
        <v>1102.54</v>
      </c>
      <c r="N97" s="662">
        <f t="shared" si="17"/>
        <v>795831.74766666675</v>
      </c>
      <c r="O97" s="819">
        <f t="shared" si="12"/>
        <v>0</v>
      </c>
      <c r="P97" s="661">
        <f t="shared" si="13"/>
        <v>100</v>
      </c>
      <c r="Q97" s="818">
        <f t="shared" si="14"/>
        <v>1</v>
      </c>
      <c r="R97" s="38"/>
    </row>
    <row r="98" spans="1:18" ht="60.75" customHeight="1">
      <c r="A98" s="284">
        <v>89</v>
      </c>
      <c r="B98" s="673" t="s">
        <v>229</v>
      </c>
      <c r="C98" s="656"/>
      <c r="D98" s="656"/>
      <c r="E98" s="657"/>
      <c r="F98" s="657">
        <f>10+10+12</f>
        <v>32</v>
      </c>
      <c r="G98" s="658">
        <f t="shared" si="9"/>
        <v>0</v>
      </c>
      <c r="H98" s="659">
        <f t="shared" si="18"/>
        <v>0.53333333333333333</v>
      </c>
      <c r="I98" s="660">
        <f t="shared" si="11"/>
        <v>743.4666666666667</v>
      </c>
      <c r="J98" s="661">
        <v>311</v>
      </c>
      <c r="K98" s="671">
        <v>4</v>
      </c>
      <c r="L98" s="660">
        <f t="shared" si="15"/>
        <v>0</v>
      </c>
      <c r="M98" s="661">
        <f t="shared" si="16"/>
        <v>1244</v>
      </c>
      <c r="N98" s="662">
        <f t="shared" si="17"/>
        <v>924872.53333333333</v>
      </c>
      <c r="O98" s="819">
        <f t="shared" si="12"/>
        <v>0</v>
      </c>
      <c r="P98" s="661">
        <f t="shared" si="13"/>
        <v>100</v>
      </c>
      <c r="Q98" s="818">
        <f t="shared" si="14"/>
        <v>1</v>
      </c>
      <c r="R98" s="677" t="s">
        <v>600</v>
      </c>
    </row>
    <row r="99" spans="1:18" ht="38.25" customHeight="1">
      <c r="A99" s="284">
        <v>90</v>
      </c>
      <c r="B99" s="655" t="s">
        <v>185</v>
      </c>
      <c r="C99" s="656"/>
      <c r="D99" s="656"/>
      <c r="E99" s="657"/>
      <c r="F99" s="657"/>
      <c r="G99" s="658">
        <f t="shared" si="9"/>
        <v>0</v>
      </c>
      <c r="H99" s="659">
        <f t="shared" si="18"/>
        <v>0</v>
      </c>
      <c r="I99" s="660">
        <f t="shared" si="11"/>
        <v>744</v>
      </c>
      <c r="J99" s="661">
        <v>102.152</v>
      </c>
      <c r="K99" s="675">
        <v>2</v>
      </c>
      <c r="L99" s="660">
        <f t="shared" si="15"/>
        <v>0</v>
      </c>
      <c r="M99" s="661">
        <f t="shared" si="16"/>
        <v>204.304</v>
      </c>
      <c r="N99" s="662">
        <f t="shared" si="17"/>
        <v>152002.17600000001</v>
      </c>
      <c r="O99" s="819">
        <f t="shared" si="12"/>
        <v>0</v>
      </c>
      <c r="P99" s="661">
        <f t="shared" si="13"/>
        <v>100</v>
      </c>
      <c r="Q99" s="818">
        <f t="shared" si="14"/>
        <v>1</v>
      </c>
      <c r="R99" s="38"/>
    </row>
    <row r="100" spans="1:18" ht="40.5" customHeight="1">
      <c r="A100" s="284">
        <v>91</v>
      </c>
      <c r="B100" s="655" t="s">
        <v>199</v>
      </c>
      <c r="C100" s="656"/>
      <c r="D100" s="656"/>
      <c r="E100" s="657"/>
      <c r="F100" s="657"/>
      <c r="G100" s="658">
        <f t="shared" si="9"/>
        <v>0</v>
      </c>
      <c r="H100" s="659">
        <f t="shared" si="18"/>
        <v>0</v>
      </c>
      <c r="I100" s="660">
        <f t="shared" si="11"/>
        <v>744</v>
      </c>
      <c r="J100" s="661">
        <v>102.152</v>
      </c>
      <c r="K100" s="675">
        <v>2</v>
      </c>
      <c r="L100" s="660">
        <f t="shared" si="15"/>
        <v>0</v>
      </c>
      <c r="M100" s="661">
        <f t="shared" si="16"/>
        <v>204.304</v>
      </c>
      <c r="N100" s="662">
        <f t="shared" si="17"/>
        <v>152002.17600000001</v>
      </c>
      <c r="O100" s="819">
        <f t="shared" si="12"/>
        <v>0</v>
      </c>
      <c r="P100" s="661">
        <f t="shared" si="13"/>
        <v>100</v>
      </c>
      <c r="Q100" s="818">
        <f t="shared" si="14"/>
        <v>1</v>
      </c>
      <c r="R100" s="38"/>
    </row>
    <row r="101" spans="1:18" ht="40.5" customHeight="1">
      <c r="A101" s="284">
        <v>92</v>
      </c>
      <c r="B101" s="678" t="s">
        <v>200</v>
      </c>
      <c r="C101" s="656"/>
      <c r="D101" s="656"/>
      <c r="E101" s="656"/>
      <c r="F101" s="656"/>
      <c r="G101" s="658">
        <f t="shared" si="9"/>
        <v>0</v>
      </c>
      <c r="H101" s="659">
        <f t="shared" si="18"/>
        <v>0</v>
      </c>
      <c r="I101" s="660">
        <f t="shared" si="11"/>
        <v>744</v>
      </c>
      <c r="J101" s="661">
        <v>337</v>
      </c>
      <c r="K101" s="679">
        <v>3</v>
      </c>
      <c r="L101" s="660">
        <f t="shared" si="15"/>
        <v>0</v>
      </c>
      <c r="M101" s="661">
        <f t="shared" si="16"/>
        <v>1011</v>
      </c>
      <c r="N101" s="662">
        <f t="shared" si="17"/>
        <v>752184</v>
      </c>
      <c r="O101" s="819">
        <f t="shared" si="12"/>
        <v>0</v>
      </c>
      <c r="P101" s="661">
        <f t="shared" si="13"/>
        <v>100</v>
      </c>
      <c r="Q101" s="818">
        <f t="shared" si="14"/>
        <v>1</v>
      </c>
      <c r="R101" s="38"/>
    </row>
    <row r="102" spans="1:18" ht="34.5" customHeight="1">
      <c r="A102" s="284">
        <v>93</v>
      </c>
      <c r="B102" s="678" t="s">
        <v>201</v>
      </c>
      <c r="C102" s="665"/>
      <c r="D102" s="665"/>
      <c r="E102" s="656"/>
      <c r="F102" s="656"/>
      <c r="G102" s="658">
        <f t="shared" si="9"/>
        <v>0</v>
      </c>
      <c r="H102" s="659">
        <f t="shared" si="18"/>
        <v>0</v>
      </c>
      <c r="I102" s="660">
        <f t="shared" si="11"/>
        <v>744</v>
      </c>
      <c r="J102" s="661">
        <v>337</v>
      </c>
      <c r="K102" s="679">
        <v>3</v>
      </c>
      <c r="L102" s="660">
        <f t="shared" si="15"/>
        <v>0</v>
      </c>
      <c r="M102" s="661">
        <f t="shared" si="16"/>
        <v>1011</v>
      </c>
      <c r="N102" s="662">
        <f t="shared" si="17"/>
        <v>752184</v>
      </c>
      <c r="O102" s="819">
        <f t="shared" si="12"/>
        <v>0</v>
      </c>
      <c r="P102" s="661">
        <f t="shared" si="13"/>
        <v>100</v>
      </c>
      <c r="Q102" s="818">
        <f t="shared" si="14"/>
        <v>1</v>
      </c>
      <c r="R102" s="38"/>
    </row>
    <row r="103" spans="1:18" ht="34.5" customHeight="1">
      <c r="A103" s="284">
        <v>94</v>
      </c>
      <c r="B103" s="680" t="s">
        <v>203</v>
      </c>
      <c r="C103" s="665"/>
      <c r="D103" s="665"/>
      <c r="E103" s="665"/>
      <c r="F103" s="665"/>
      <c r="G103" s="658">
        <f t="shared" ref="G103:G114" si="19">C103+(D103/60)</f>
        <v>0</v>
      </c>
      <c r="H103" s="659">
        <f t="shared" si="18"/>
        <v>0</v>
      </c>
      <c r="I103" s="660">
        <f t="shared" si="11"/>
        <v>744</v>
      </c>
      <c r="J103" s="661">
        <v>28.55</v>
      </c>
      <c r="K103" s="671">
        <v>4</v>
      </c>
      <c r="L103" s="660">
        <f t="shared" si="15"/>
        <v>0</v>
      </c>
      <c r="M103" s="661">
        <f t="shared" si="16"/>
        <v>114.2</v>
      </c>
      <c r="N103" s="662">
        <f t="shared" si="17"/>
        <v>84964.800000000003</v>
      </c>
      <c r="O103" s="819">
        <f t="shared" si="12"/>
        <v>0</v>
      </c>
      <c r="P103" s="661">
        <f t="shared" si="13"/>
        <v>100</v>
      </c>
      <c r="Q103" s="818">
        <f t="shared" si="14"/>
        <v>1</v>
      </c>
      <c r="R103" s="38"/>
    </row>
    <row r="104" spans="1:18" ht="34.5" customHeight="1">
      <c r="A104" s="284">
        <v>95</v>
      </c>
      <c r="B104" s="680" t="s">
        <v>204</v>
      </c>
      <c r="C104" s="665"/>
      <c r="D104" s="665"/>
      <c r="E104" s="665"/>
      <c r="F104" s="665"/>
      <c r="G104" s="658">
        <f t="shared" si="19"/>
        <v>0</v>
      </c>
      <c r="H104" s="659">
        <f t="shared" si="18"/>
        <v>0</v>
      </c>
      <c r="I104" s="660">
        <f t="shared" si="11"/>
        <v>744</v>
      </c>
      <c r="J104" s="661">
        <v>28.55</v>
      </c>
      <c r="K104" s="671">
        <v>4</v>
      </c>
      <c r="L104" s="660">
        <f t="shared" si="15"/>
        <v>0</v>
      </c>
      <c r="M104" s="661">
        <f t="shared" si="16"/>
        <v>114.2</v>
      </c>
      <c r="N104" s="662">
        <f t="shared" si="17"/>
        <v>84964.800000000003</v>
      </c>
      <c r="O104" s="819">
        <f t="shared" si="12"/>
        <v>0</v>
      </c>
      <c r="P104" s="661">
        <f t="shared" si="13"/>
        <v>100</v>
      </c>
      <c r="Q104" s="818">
        <f t="shared" si="14"/>
        <v>1</v>
      </c>
      <c r="R104" s="38"/>
    </row>
    <row r="105" spans="1:18" ht="34.5" customHeight="1">
      <c r="A105" s="284">
        <v>96</v>
      </c>
      <c r="B105" s="681" t="s">
        <v>205</v>
      </c>
      <c r="C105" s="665"/>
      <c r="D105" s="665"/>
      <c r="E105" s="665"/>
      <c r="F105" s="665"/>
      <c r="G105" s="658">
        <f t="shared" si="19"/>
        <v>0</v>
      </c>
      <c r="H105" s="659">
        <f t="shared" si="18"/>
        <v>0</v>
      </c>
      <c r="I105" s="660">
        <f t="shared" si="11"/>
        <v>744</v>
      </c>
      <c r="J105" s="661">
        <v>5.4429999999999996</v>
      </c>
      <c r="K105" s="675">
        <v>2</v>
      </c>
      <c r="L105" s="660">
        <f t="shared" si="15"/>
        <v>0</v>
      </c>
      <c r="M105" s="661">
        <f t="shared" si="16"/>
        <v>10.885999999999999</v>
      </c>
      <c r="N105" s="662">
        <f t="shared" si="17"/>
        <v>8099.1839999999993</v>
      </c>
      <c r="O105" s="819">
        <f t="shared" si="12"/>
        <v>0</v>
      </c>
      <c r="P105" s="661">
        <f t="shared" si="13"/>
        <v>100</v>
      </c>
      <c r="Q105" s="818">
        <f t="shared" si="14"/>
        <v>1</v>
      </c>
      <c r="R105" s="38"/>
    </row>
    <row r="106" spans="1:18" ht="40.5" customHeight="1">
      <c r="A106" s="284">
        <v>97</v>
      </c>
      <c r="B106" s="681" t="s">
        <v>206</v>
      </c>
      <c r="C106" s="665"/>
      <c r="D106" s="665"/>
      <c r="E106" s="665"/>
      <c r="F106" s="665"/>
      <c r="G106" s="658">
        <f t="shared" si="19"/>
        <v>0</v>
      </c>
      <c r="H106" s="659">
        <f t="shared" si="18"/>
        <v>0</v>
      </c>
      <c r="I106" s="660">
        <f t="shared" si="11"/>
        <v>744</v>
      </c>
      <c r="J106" s="661">
        <v>5.4429999999999996</v>
      </c>
      <c r="K106" s="675">
        <v>2</v>
      </c>
      <c r="L106" s="660">
        <f t="shared" si="15"/>
        <v>0</v>
      </c>
      <c r="M106" s="661">
        <f t="shared" si="16"/>
        <v>10.885999999999999</v>
      </c>
      <c r="N106" s="662">
        <f t="shared" si="17"/>
        <v>8099.1839999999993</v>
      </c>
      <c r="O106" s="819">
        <f t="shared" si="12"/>
        <v>0</v>
      </c>
      <c r="P106" s="661">
        <f t="shared" si="13"/>
        <v>100</v>
      </c>
      <c r="Q106" s="818">
        <f t="shared" si="14"/>
        <v>1</v>
      </c>
      <c r="R106" s="38"/>
    </row>
    <row r="107" spans="1:18" ht="47.25" customHeight="1">
      <c r="A107" s="284">
        <v>98</v>
      </c>
      <c r="B107" s="682" t="s">
        <v>202</v>
      </c>
      <c r="C107" s="656"/>
      <c r="D107" s="656"/>
      <c r="E107" s="657"/>
      <c r="F107" s="656"/>
      <c r="G107" s="658">
        <f t="shared" si="19"/>
        <v>0</v>
      </c>
      <c r="H107" s="659">
        <f t="shared" si="18"/>
        <v>0</v>
      </c>
      <c r="I107" s="660">
        <f t="shared" si="11"/>
        <v>744</v>
      </c>
      <c r="J107" s="661">
        <v>245.7</v>
      </c>
      <c r="K107" s="671">
        <v>4</v>
      </c>
      <c r="L107" s="660">
        <f t="shared" si="15"/>
        <v>0</v>
      </c>
      <c r="M107" s="661">
        <f t="shared" si="16"/>
        <v>982.8</v>
      </c>
      <c r="N107" s="662">
        <f t="shared" si="17"/>
        <v>731203.2</v>
      </c>
      <c r="O107" s="819">
        <f t="shared" si="12"/>
        <v>0</v>
      </c>
      <c r="P107" s="661">
        <f t="shared" si="13"/>
        <v>100</v>
      </c>
      <c r="Q107" s="818">
        <f t="shared" si="14"/>
        <v>1</v>
      </c>
      <c r="R107" s="38"/>
    </row>
    <row r="108" spans="1:18" ht="54.75" customHeight="1">
      <c r="A108" s="284">
        <v>99</v>
      </c>
      <c r="B108" s="681" t="s">
        <v>207</v>
      </c>
      <c r="C108" s="656"/>
      <c r="D108" s="656"/>
      <c r="E108" s="657"/>
      <c r="F108" s="656"/>
      <c r="G108" s="658">
        <f t="shared" si="19"/>
        <v>0</v>
      </c>
      <c r="H108" s="659">
        <f t="shared" si="18"/>
        <v>0</v>
      </c>
      <c r="I108" s="660">
        <f t="shared" si="11"/>
        <v>744</v>
      </c>
      <c r="J108" s="661">
        <v>0.8</v>
      </c>
      <c r="K108" s="675">
        <v>2</v>
      </c>
      <c r="L108" s="660">
        <f t="shared" si="15"/>
        <v>0</v>
      </c>
      <c r="M108" s="661">
        <f t="shared" si="16"/>
        <v>1.6</v>
      </c>
      <c r="N108" s="662">
        <f t="shared" si="17"/>
        <v>1190.4000000000001</v>
      </c>
      <c r="O108" s="819">
        <f t="shared" si="12"/>
        <v>0</v>
      </c>
      <c r="P108" s="661">
        <f t="shared" si="13"/>
        <v>100</v>
      </c>
      <c r="Q108" s="818">
        <f t="shared" si="14"/>
        <v>1</v>
      </c>
      <c r="R108" s="683" t="s">
        <v>601</v>
      </c>
    </row>
    <row r="109" spans="1:18" ht="54.75" customHeight="1">
      <c r="A109" s="284">
        <v>100</v>
      </c>
      <c r="B109" s="681" t="s">
        <v>209</v>
      </c>
      <c r="C109" s="656"/>
      <c r="D109" s="656"/>
      <c r="E109" s="657"/>
      <c r="F109" s="656"/>
      <c r="G109" s="658">
        <f t="shared" si="19"/>
        <v>0</v>
      </c>
      <c r="H109" s="659">
        <f t="shared" si="18"/>
        <v>0</v>
      </c>
      <c r="I109" s="660">
        <f t="shared" si="11"/>
        <v>744</v>
      </c>
      <c r="J109" s="661">
        <v>116.85</v>
      </c>
      <c r="K109" s="675">
        <v>2</v>
      </c>
      <c r="L109" s="660">
        <f t="shared" si="15"/>
        <v>0</v>
      </c>
      <c r="M109" s="661">
        <f t="shared" si="16"/>
        <v>233.7</v>
      </c>
      <c r="N109" s="662">
        <f t="shared" si="17"/>
        <v>173872.8</v>
      </c>
      <c r="O109" s="819">
        <f t="shared" si="12"/>
        <v>0</v>
      </c>
      <c r="P109" s="661">
        <f t="shared" si="13"/>
        <v>100</v>
      </c>
      <c r="Q109" s="818">
        <f t="shared" si="14"/>
        <v>1</v>
      </c>
      <c r="R109" s="929" t="s">
        <v>602</v>
      </c>
    </row>
    <row r="110" spans="1:18" ht="54.75" customHeight="1">
      <c r="A110" s="284">
        <v>101</v>
      </c>
      <c r="B110" s="681" t="s">
        <v>210</v>
      </c>
      <c r="C110" s="656">
        <v>4</v>
      </c>
      <c r="D110" s="656">
        <v>21</v>
      </c>
      <c r="E110" s="657"/>
      <c r="F110" s="656"/>
      <c r="G110" s="658">
        <f t="shared" si="19"/>
        <v>4.3499999999999996</v>
      </c>
      <c r="H110" s="659">
        <f t="shared" si="18"/>
        <v>0</v>
      </c>
      <c r="I110" s="660">
        <f t="shared" si="11"/>
        <v>744</v>
      </c>
      <c r="J110" s="661">
        <v>116.85</v>
      </c>
      <c r="K110" s="675">
        <v>2</v>
      </c>
      <c r="L110" s="660">
        <f t="shared" si="15"/>
        <v>1016.5949999999999</v>
      </c>
      <c r="M110" s="661">
        <f t="shared" si="16"/>
        <v>233.7</v>
      </c>
      <c r="N110" s="662">
        <f t="shared" si="17"/>
        <v>173872.8</v>
      </c>
      <c r="O110" s="819">
        <f t="shared" si="12"/>
        <v>5.8467741935483873E-3</v>
      </c>
      <c r="P110" s="661">
        <f t="shared" si="13"/>
        <v>99.415322580645167</v>
      </c>
      <c r="Q110" s="818">
        <f t="shared" si="14"/>
        <v>0.9941532258064516</v>
      </c>
      <c r="R110" s="929"/>
    </row>
    <row r="111" spans="1:18" s="492" customFormat="1" ht="66" customHeight="1">
      <c r="A111" s="284">
        <v>102</v>
      </c>
      <c r="B111" s="682" t="s">
        <v>221</v>
      </c>
      <c r="C111" s="656"/>
      <c r="D111" s="656"/>
      <c r="E111" s="657"/>
      <c r="F111" s="656"/>
      <c r="G111" s="658">
        <f t="shared" si="19"/>
        <v>0</v>
      </c>
      <c r="H111" s="659">
        <f t="shared" si="18"/>
        <v>0</v>
      </c>
      <c r="I111" s="660">
        <f t="shared" si="11"/>
        <v>744</v>
      </c>
      <c r="J111" s="661">
        <v>242.23</v>
      </c>
      <c r="K111" s="671">
        <v>4</v>
      </c>
      <c r="L111" s="660">
        <f t="shared" si="15"/>
        <v>0</v>
      </c>
      <c r="M111" s="661">
        <f t="shared" si="16"/>
        <v>968.92</v>
      </c>
      <c r="N111" s="662">
        <f t="shared" si="17"/>
        <v>720876.48</v>
      </c>
      <c r="O111" s="819">
        <f t="shared" si="12"/>
        <v>0</v>
      </c>
      <c r="P111" s="661">
        <f t="shared" si="13"/>
        <v>100</v>
      </c>
      <c r="Q111" s="818">
        <f t="shared" si="14"/>
        <v>1</v>
      </c>
      <c r="R111" s="684" t="s">
        <v>603</v>
      </c>
    </row>
    <row r="112" spans="1:18" s="492" customFormat="1" ht="72" customHeight="1" thickBot="1">
      <c r="A112" s="284">
        <v>103</v>
      </c>
      <c r="B112" s="681" t="s">
        <v>223</v>
      </c>
      <c r="C112" s="656"/>
      <c r="D112" s="656"/>
      <c r="E112" s="657"/>
      <c r="F112" s="656"/>
      <c r="G112" s="658">
        <f t="shared" si="19"/>
        <v>0</v>
      </c>
      <c r="H112" s="659">
        <f t="shared" si="18"/>
        <v>0</v>
      </c>
      <c r="I112" s="660">
        <f t="shared" si="11"/>
        <v>744</v>
      </c>
      <c r="J112" s="661">
        <v>0.8</v>
      </c>
      <c r="K112" s="675">
        <v>2</v>
      </c>
      <c r="L112" s="660">
        <f t="shared" si="15"/>
        <v>0</v>
      </c>
      <c r="M112" s="661">
        <f t="shared" si="16"/>
        <v>1.6</v>
      </c>
      <c r="N112" s="662">
        <f t="shared" si="17"/>
        <v>1190.4000000000001</v>
      </c>
      <c r="O112" s="819">
        <f t="shared" si="12"/>
        <v>0</v>
      </c>
      <c r="P112" s="661">
        <f t="shared" si="13"/>
        <v>100</v>
      </c>
      <c r="Q112" s="818">
        <f t="shared" si="14"/>
        <v>1</v>
      </c>
      <c r="R112" s="684" t="s">
        <v>604</v>
      </c>
    </row>
    <row r="113" spans="1:18" s="492" customFormat="1" ht="36" customHeight="1">
      <c r="A113" s="284">
        <v>104</v>
      </c>
      <c r="B113" s="681" t="s">
        <v>227</v>
      </c>
      <c r="C113" s="656"/>
      <c r="D113" s="656"/>
      <c r="E113" s="657"/>
      <c r="F113" s="656"/>
      <c r="G113" s="658">
        <f t="shared" si="19"/>
        <v>0</v>
      </c>
      <c r="H113" s="659">
        <f t="shared" si="18"/>
        <v>0</v>
      </c>
      <c r="I113" s="660">
        <f t="shared" si="11"/>
        <v>744</v>
      </c>
      <c r="J113" s="661">
        <v>49.7</v>
      </c>
      <c r="K113" s="675">
        <v>4</v>
      </c>
      <c r="L113" s="660">
        <f t="shared" si="15"/>
        <v>0</v>
      </c>
      <c r="M113" s="661">
        <f t="shared" si="16"/>
        <v>198.8</v>
      </c>
      <c r="N113" s="662">
        <f t="shared" si="17"/>
        <v>147907.20000000001</v>
      </c>
      <c r="O113" s="819">
        <f t="shared" si="12"/>
        <v>0</v>
      </c>
      <c r="P113" s="661">
        <f t="shared" si="13"/>
        <v>100</v>
      </c>
      <c r="Q113" s="818">
        <f t="shared" si="14"/>
        <v>1</v>
      </c>
      <c r="R113" s="930" t="s">
        <v>605</v>
      </c>
    </row>
    <row r="114" spans="1:18" s="492" customFormat="1" ht="44.25" customHeight="1" thickBot="1">
      <c r="A114" s="284">
        <v>105</v>
      </c>
      <c r="B114" s="681" t="s">
        <v>228</v>
      </c>
      <c r="C114" s="656"/>
      <c r="D114" s="656"/>
      <c r="E114" s="657"/>
      <c r="F114" s="656"/>
      <c r="G114" s="658">
        <f t="shared" si="19"/>
        <v>0</v>
      </c>
      <c r="H114" s="659">
        <f t="shared" si="18"/>
        <v>0</v>
      </c>
      <c r="I114" s="660">
        <f t="shared" si="11"/>
        <v>744</v>
      </c>
      <c r="J114" s="661">
        <v>49.7</v>
      </c>
      <c r="K114" s="675">
        <v>4</v>
      </c>
      <c r="L114" s="660">
        <f t="shared" si="15"/>
        <v>0</v>
      </c>
      <c r="M114" s="661">
        <f t="shared" si="16"/>
        <v>198.8</v>
      </c>
      <c r="N114" s="662">
        <f t="shared" si="17"/>
        <v>147907.20000000001</v>
      </c>
      <c r="O114" s="819">
        <f t="shared" si="12"/>
        <v>0</v>
      </c>
      <c r="P114" s="661">
        <f t="shared" si="13"/>
        <v>100</v>
      </c>
      <c r="Q114" s="818">
        <f t="shared" si="14"/>
        <v>1</v>
      </c>
      <c r="R114" s="931"/>
    </row>
    <row r="115" spans="1:18" s="492" customFormat="1" ht="48" customHeight="1">
      <c r="A115" s="284"/>
      <c r="B115" s="655" t="s">
        <v>487</v>
      </c>
      <c r="C115" s="686">
        <f>SUM(C10:C114)</f>
        <v>75</v>
      </c>
      <c r="D115" s="686">
        <f>SUM(D10:D114)</f>
        <v>158</v>
      </c>
      <c r="E115" s="686">
        <f>SUM(E10:E114)</f>
        <v>666</v>
      </c>
      <c r="F115" s="686">
        <f>SUM(F10:F114)</f>
        <v>347</v>
      </c>
      <c r="G115" s="663"/>
      <c r="H115" s="660"/>
      <c r="I115" s="660"/>
      <c r="J115" s="685">
        <f>SUM(J10:J114)</f>
        <v>16432.198999999997</v>
      </c>
      <c r="K115" s="687"/>
      <c r="L115" s="685">
        <f>SUM(L10:L114)</f>
        <v>7602.0159999999987</v>
      </c>
      <c r="M115" s="675"/>
      <c r="N115" s="685">
        <f>SUM(N10:N114)</f>
        <v>29573061.671133336</v>
      </c>
      <c r="O115" s="685"/>
      <c r="P115" s="685"/>
      <c r="Q115" s="685"/>
      <c r="R115" s="688"/>
    </row>
    <row r="116" spans="1:18" ht="23.25" customHeight="1">
      <c r="A116" s="689"/>
      <c r="B116" s="626"/>
      <c r="C116" s="690"/>
      <c r="D116" s="690"/>
      <c r="E116" s="690"/>
      <c r="F116" s="690"/>
      <c r="G116" s="691"/>
      <c r="H116" s="692"/>
      <c r="I116" s="692"/>
      <c r="J116" s="691"/>
      <c r="K116" s="693"/>
      <c r="L116" s="691"/>
      <c r="M116" s="694"/>
      <c r="N116" s="691"/>
      <c r="O116" s="691"/>
      <c r="P116" s="691"/>
      <c r="Q116" s="691"/>
    </row>
    <row r="117" spans="1:18" ht="36.75" customHeight="1">
      <c r="A117" s="689" t="s">
        <v>174</v>
      </c>
      <c r="B117" s="626" t="s">
        <v>175</v>
      </c>
      <c r="C117" s="695"/>
      <c r="D117" s="695"/>
      <c r="E117" s="695"/>
      <c r="F117" s="695"/>
      <c r="G117" s="692"/>
      <c r="H117" s="692"/>
      <c r="I117" s="692"/>
      <c r="J117" s="692"/>
      <c r="K117" s="634"/>
      <c r="L117" s="692"/>
      <c r="M117" s="634"/>
      <c r="N117" s="634"/>
      <c r="O117" s="634"/>
      <c r="P117" s="634"/>
      <c r="Q117" s="634"/>
    </row>
    <row r="118" spans="1:18" ht="40.5" customHeight="1">
      <c r="A118" s="689"/>
      <c r="B118" s="626"/>
      <c r="C118" s="932">
        <f>C115+D115/60</f>
        <v>77.63333333333334</v>
      </c>
      <c r="D118" s="932"/>
      <c r="E118" s="932">
        <f>E115+F115/60</f>
        <v>671.7833333333333</v>
      </c>
      <c r="F118" s="932"/>
      <c r="G118" s="692"/>
      <c r="H118" s="692"/>
      <c r="I118" s="692"/>
      <c r="J118" s="692"/>
      <c r="K118" s="634"/>
      <c r="L118" s="692"/>
      <c r="M118" s="634"/>
      <c r="N118" s="634"/>
      <c r="O118" s="634"/>
      <c r="P118" s="634"/>
      <c r="Q118" s="634"/>
    </row>
    <row r="119" spans="1:18" ht="60" customHeight="1">
      <c r="A119" s="492"/>
      <c r="C119" s="698"/>
      <c r="D119" s="698"/>
      <c r="E119" s="698"/>
      <c r="K119" s="638" t="s">
        <v>102</v>
      </c>
      <c r="L119" s="700">
        <f>L115/N115</f>
        <v>2.5705880860555025E-4</v>
      </c>
      <c r="M119" s="634"/>
      <c r="N119" s="634"/>
      <c r="O119" s="634"/>
      <c r="P119" s="634"/>
      <c r="Q119" s="634"/>
    </row>
    <row r="120" spans="1:18" ht="60" customHeight="1">
      <c r="A120" s="933" t="s">
        <v>606</v>
      </c>
      <c r="B120" s="933"/>
      <c r="C120" s="933"/>
      <c r="D120" s="933"/>
      <c r="E120" s="933"/>
      <c r="F120" s="933"/>
      <c r="G120" s="933"/>
      <c r="H120" s="933"/>
      <c r="I120" s="933"/>
      <c r="J120" s="933"/>
      <c r="K120" s="701" t="s">
        <v>114</v>
      </c>
      <c r="L120" s="702">
        <f>100-100*L119</f>
        <v>99.974294119139444</v>
      </c>
      <c r="M120" s="703"/>
      <c r="N120" s="634"/>
      <c r="O120" s="634"/>
      <c r="P120" s="634"/>
      <c r="Q120" s="634"/>
    </row>
    <row r="121" spans="1:18" ht="60" customHeight="1">
      <c r="A121" s="821"/>
      <c r="B121" s="822"/>
      <c r="C121" s="822"/>
      <c r="D121" s="822"/>
      <c r="E121" s="822"/>
      <c r="F121" s="822"/>
      <c r="G121" s="822"/>
      <c r="H121" s="822"/>
      <c r="I121" s="822"/>
      <c r="J121" s="822"/>
      <c r="K121" s="823"/>
      <c r="L121" s="824"/>
      <c r="M121" s="703"/>
      <c r="N121" s="634"/>
      <c r="O121" s="634"/>
      <c r="P121" s="634"/>
      <c r="Q121" s="634"/>
    </row>
    <row r="122" spans="1:18" s="492" customFormat="1" ht="44.25" customHeight="1">
      <c r="A122" s="284">
        <v>106</v>
      </c>
      <c r="B122" s="681" t="s">
        <v>220</v>
      </c>
      <c r="C122" s="656">
        <v>0</v>
      </c>
      <c r="D122" s="656">
        <v>0</v>
      </c>
      <c r="E122" s="657">
        <v>0</v>
      </c>
      <c r="F122" s="656">
        <v>26</v>
      </c>
      <c r="G122" s="658">
        <f>C122+(D122/60)</f>
        <v>0</v>
      </c>
      <c r="H122" s="659">
        <f>E122+F122/60</f>
        <v>0.43333333333333335</v>
      </c>
      <c r="I122" s="660">
        <f>31*24-H122</f>
        <v>743.56666666666672</v>
      </c>
      <c r="J122" s="661">
        <v>129.435</v>
      </c>
      <c r="K122" s="675">
        <v>4</v>
      </c>
      <c r="L122" s="660">
        <f>G122*J122*K122</f>
        <v>0</v>
      </c>
      <c r="M122" s="661">
        <f>J122*K122</f>
        <v>517.74</v>
      </c>
      <c r="N122" s="662">
        <f>I122*M122</f>
        <v>384974.20600000001</v>
      </c>
      <c r="O122" s="819">
        <f>L122/N122</f>
        <v>0</v>
      </c>
      <c r="P122" s="661">
        <f>100-100*O122</f>
        <v>100</v>
      </c>
      <c r="Q122" s="818">
        <f>1-L122/N122</f>
        <v>1</v>
      </c>
    </row>
    <row r="123" spans="1:18" s="492" customFormat="1" ht="44.25" customHeight="1">
      <c r="A123" s="284">
        <v>107</v>
      </c>
      <c r="B123" s="681" t="s">
        <v>222</v>
      </c>
      <c r="C123" s="656">
        <v>0</v>
      </c>
      <c r="D123" s="656">
        <v>0</v>
      </c>
      <c r="E123" s="657">
        <v>0</v>
      </c>
      <c r="F123" s="656">
        <v>0</v>
      </c>
      <c r="G123" s="658">
        <f>C123+(D123/60)</f>
        <v>0</v>
      </c>
      <c r="H123" s="659">
        <f>E123+F123/60</f>
        <v>0</v>
      </c>
      <c r="I123" s="660">
        <f>31*24-H123</f>
        <v>744</v>
      </c>
      <c r="J123" s="661">
        <v>127.934</v>
      </c>
      <c r="K123" s="675">
        <v>4</v>
      </c>
      <c r="L123" s="660">
        <f>G123*J123*K123</f>
        <v>0</v>
      </c>
      <c r="M123" s="661">
        <f>J123*K123</f>
        <v>511.73599999999999</v>
      </c>
      <c r="N123" s="662">
        <f>I123*M123</f>
        <v>380731.58399999997</v>
      </c>
      <c r="O123" s="819">
        <f>L123/N123</f>
        <v>0</v>
      </c>
      <c r="P123" s="661">
        <f>100-100*O123</f>
        <v>100</v>
      </c>
      <c r="Q123" s="818">
        <f>1-L123/N123</f>
        <v>1</v>
      </c>
    </row>
    <row r="124" spans="1:18" ht="34.5" customHeight="1">
      <c r="A124" s="934" t="s">
        <v>219</v>
      </c>
      <c r="B124" s="935"/>
      <c r="C124" s="935"/>
      <c r="D124" s="935"/>
      <c r="E124" s="935"/>
      <c r="F124" s="935"/>
      <c r="G124" s="935"/>
      <c r="H124" s="935"/>
      <c r="I124" s="935"/>
      <c r="J124" s="935"/>
      <c r="K124" s="935"/>
      <c r="L124" s="935"/>
      <c r="M124" s="935"/>
      <c r="N124" s="935"/>
      <c r="O124" s="816"/>
      <c r="P124" s="816"/>
      <c r="Q124" s="816"/>
    </row>
    <row r="125" spans="1:18" ht="20.25" customHeight="1">
      <c r="A125" s="93" t="s">
        <v>19</v>
      </c>
      <c r="B125" s="937" t="s">
        <v>31</v>
      </c>
      <c r="C125" s="916" t="s">
        <v>111</v>
      </c>
      <c r="D125" s="917"/>
      <c r="E125" s="916" t="s">
        <v>108</v>
      </c>
      <c r="F125" s="917"/>
      <c r="G125" s="635" t="s">
        <v>17</v>
      </c>
      <c r="H125" s="704" t="s">
        <v>17</v>
      </c>
      <c r="I125" s="635"/>
      <c r="J125" s="704" t="s">
        <v>115</v>
      </c>
      <c r="K125" s="705" t="s">
        <v>106</v>
      </c>
      <c r="L125" s="638"/>
      <c r="M125" s="638"/>
      <c r="N125" s="937" t="s">
        <v>116</v>
      </c>
      <c r="O125" s="675"/>
      <c r="P125" s="675"/>
      <c r="Q125" s="938" t="s">
        <v>242</v>
      </c>
    </row>
    <row r="126" spans="1:18">
      <c r="A126" s="923" t="s">
        <v>20</v>
      </c>
      <c r="B126" s="927"/>
      <c r="C126" s="918"/>
      <c r="D126" s="919"/>
      <c r="E126" s="918"/>
      <c r="F126" s="919"/>
      <c r="G126" s="643" t="s">
        <v>18</v>
      </c>
      <c r="H126" s="647" t="s">
        <v>18</v>
      </c>
      <c r="I126" s="643" t="s">
        <v>112</v>
      </c>
      <c r="J126" s="707" t="s">
        <v>32</v>
      </c>
      <c r="K126" s="708"/>
      <c r="L126" s="925" t="s">
        <v>103</v>
      </c>
      <c r="M126" s="927" t="s">
        <v>104</v>
      </c>
      <c r="N126" s="927"/>
      <c r="O126" s="675"/>
      <c r="P126" s="675"/>
      <c r="Q126" s="939"/>
    </row>
    <row r="127" spans="1:18" ht="33" customHeight="1">
      <c r="A127" s="923"/>
      <c r="B127" s="927"/>
      <c r="C127" s="647"/>
      <c r="D127" s="648"/>
      <c r="E127" s="647"/>
      <c r="F127" s="647"/>
      <c r="G127" s="643" t="s">
        <v>11</v>
      </c>
      <c r="H127" s="647" t="s">
        <v>109</v>
      </c>
      <c r="I127" s="643" t="s">
        <v>101</v>
      </c>
      <c r="J127" s="709" t="s">
        <v>33</v>
      </c>
      <c r="K127" s="710">
        <v>2.5</v>
      </c>
      <c r="L127" s="925"/>
      <c r="M127" s="927"/>
      <c r="N127" s="927"/>
      <c r="O127" s="675" t="s">
        <v>102</v>
      </c>
      <c r="P127" s="675" t="s">
        <v>243</v>
      </c>
      <c r="Q127" s="939"/>
    </row>
    <row r="128" spans="1:18" ht="29.25" customHeight="1">
      <c r="A128" s="923"/>
      <c r="B128" s="927"/>
      <c r="C128" s="665" t="s">
        <v>26</v>
      </c>
      <c r="D128" s="711" t="s">
        <v>49</v>
      </c>
      <c r="E128" s="711" t="s">
        <v>26</v>
      </c>
      <c r="F128" s="711" t="s">
        <v>49</v>
      </c>
      <c r="G128" s="687"/>
      <c r="H128" s="665" t="s">
        <v>110</v>
      </c>
      <c r="I128" s="712" t="s">
        <v>144</v>
      </c>
      <c r="J128" s="711"/>
      <c r="K128" s="713"/>
      <c r="L128" s="925"/>
      <c r="M128" s="927"/>
      <c r="N128" s="927"/>
      <c r="O128" s="675"/>
      <c r="P128" s="820" t="s">
        <v>244</v>
      </c>
      <c r="Q128" s="939"/>
    </row>
    <row r="129" spans="1:21" ht="50.25" customHeight="1">
      <c r="A129" s="924"/>
      <c r="B129" s="928"/>
      <c r="C129" s="714"/>
      <c r="D129" s="714"/>
      <c r="E129" s="714"/>
      <c r="F129" s="714"/>
      <c r="G129" s="687" t="s">
        <v>26</v>
      </c>
      <c r="H129" s="665" t="s">
        <v>26</v>
      </c>
      <c r="I129" s="687"/>
      <c r="J129" s="711"/>
      <c r="K129" s="687"/>
      <c r="L129" s="926"/>
      <c r="M129" s="928"/>
      <c r="N129" s="928"/>
      <c r="O129" s="675"/>
      <c r="P129" s="675"/>
      <c r="Q129" s="940"/>
    </row>
    <row r="130" spans="1:21" ht="53.25" customHeight="1">
      <c r="A130" s="284">
        <v>1</v>
      </c>
      <c r="B130" s="716" t="s">
        <v>34</v>
      </c>
      <c r="C130" s="665">
        <v>4</v>
      </c>
      <c r="D130" s="665">
        <v>29</v>
      </c>
      <c r="E130" s="717"/>
      <c r="F130" s="718"/>
      <c r="G130" s="660">
        <f t="shared" ref="G130:G165" si="20">C130+(D130/60)</f>
        <v>4.4833333333333334</v>
      </c>
      <c r="H130" s="660">
        <f t="shared" ref="H130:H165" si="21">E130+F130/60</f>
        <v>0</v>
      </c>
      <c r="I130" s="660">
        <f t="shared" ref="I130:I165" si="22">31*24-H130</f>
        <v>744</v>
      </c>
      <c r="J130" s="661">
        <v>315</v>
      </c>
      <c r="K130" s="719">
        <f t="shared" ref="K130:K165" si="23">2.5</f>
        <v>2.5</v>
      </c>
      <c r="L130" s="661">
        <f t="shared" ref="L130:L160" si="24">G130*J130*K130</f>
        <v>3530.625</v>
      </c>
      <c r="M130" s="661">
        <f>J130*K130</f>
        <v>787.5</v>
      </c>
      <c r="N130" s="662">
        <f>I130*M130</f>
        <v>585900</v>
      </c>
      <c r="O130" s="819">
        <f>L130/N130</f>
        <v>6.0259856630824372E-3</v>
      </c>
      <c r="P130" s="661">
        <f>100-100*O130</f>
        <v>99.397401433691755</v>
      </c>
      <c r="Q130" s="818">
        <f>1-L130/N130</f>
        <v>0.99397401433691757</v>
      </c>
    </row>
    <row r="131" spans="1:21" ht="53.25" customHeight="1">
      <c r="A131" s="284">
        <v>2</v>
      </c>
      <c r="B131" s="716" t="s">
        <v>35</v>
      </c>
      <c r="C131" s="665">
        <v>3</v>
      </c>
      <c r="D131" s="665">
        <v>13</v>
      </c>
      <c r="E131" s="656"/>
      <c r="F131" s="656"/>
      <c r="G131" s="660">
        <f t="shared" si="20"/>
        <v>3.2166666666666668</v>
      </c>
      <c r="H131" s="660">
        <f t="shared" si="21"/>
        <v>0</v>
      </c>
      <c r="I131" s="660">
        <f t="shared" si="22"/>
        <v>744</v>
      </c>
      <c r="J131" s="661">
        <v>315</v>
      </c>
      <c r="K131" s="719">
        <f t="shared" si="23"/>
        <v>2.5</v>
      </c>
      <c r="L131" s="661">
        <f t="shared" si="24"/>
        <v>2533.125</v>
      </c>
      <c r="M131" s="661">
        <f t="shared" ref="M131:M160" si="25">J131*K131</f>
        <v>787.5</v>
      </c>
      <c r="N131" s="662">
        <f t="shared" ref="N131:N160" si="26">I131*M131</f>
        <v>585900</v>
      </c>
      <c r="O131" s="819">
        <f t="shared" ref="O131:O165" si="27">L131/N131</f>
        <v>4.3234767025089604E-3</v>
      </c>
      <c r="P131" s="661">
        <f t="shared" ref="P131:P165" si="28">100-100*O131</f>
        <v>99.567652329749109</v>
      </c>
      <c r="Q131" s="818">
        <f t="shared" ref="Q131:Q165" si="29">1-L131/N131</f>
        <v>0.99567652329749101</v>
      </c>
    </row>
    <row r="132" spans="1:21" ht="60.75" customHeight="1">
      <c r="A132" s="284">
        <v>3</v>
      </c>
      <c r="B132" s="716" t="s">
        <v>50</v>
      </c>
      <c r="C132" s="665"/>
      <c r="D132" s="665"/>
      <c r="E132" s="657"/>
      <c r="F132" s="657"/>
      <c r="G132" s="660">
        <f t="shared" si="20"/>
        <v>0</v>
      </c>
      <c r="H132" s="660">
        <f t="shared" si="21"/>
        <v>0</v>
      </c>
      <c r="I132" s="660">
        <f t="shared" si="22"/>
        <v>744</v>
      </c>
      <c r="J132" s="661">
        <v>315</v>
      </c>
      <c r="K132" s="719">
        <f t="shared" si="23"/>
        <v>2.5</v>
      </c>
      <c r="L132" s="661">
        <f t="shared" si="24"/>
        <v>0</v>
      </c>
      <c r="M132" s="661">
        <f t="shared" si="25"/>
        <v>787.5</v>
      </c>
      <c r="N132" s="662">
        <f t="shared" si="26"/>
        <v>585900</v>
      </c>
      <c r="O132" s="819">
        <f t="shared" si="27"/>
        <v>0</v>
      </c>
      <c r="P132" s="661">
        <f t="shared" si="28"/>
        <v>100</v>
      </c>
      <c r="Q132" s="818">
        <f t="shared" si="29"/>
        <v>1</v>
      </c>
    </row>
    <row r="133" spans="1:21" ht="59.25" customHeight="1">
      <c r="A133" s="284">
        <v>4</v>
      </c>
      <c r="B133" s="716" t="s">
        <v>51</v>
      </c>
      <c r="C133" s="720"/>
      <c r="D133" s="720"/>
      <c r="E133" s="721"/>
      <c r="F133" s="722"/>
      <c r="G133" s="660">
        <f t="shared" si="20"/>
        <v>0</v>
      </c>
      <c r="H133" s="660">
        <f t="shared" si="21"/>
        <v>0</v>
      </c>
      <c r="I133" s="660">
        <f t="shared" si="22"/>
        <v>744</v>
      </c>
      <c r="J133" s="661">
        <v>315</v>
      </c>
      <c r="K133" s="719">
        <f t="shared" si="23"/>
        <v>2.5</v>
      </c>
      <c r="L133" s="661">
        <f t="shared" si="24"/>
        <v>0</v>
      </c>
      <c r="M133" s="661">
        <f t="shared" si="25"/>
        <v>787.5</v>
      </c>
      <c r="N133" s="662">
        <f t="shared" si="26"/>
        <v>585900</v>
      </c>
      <c r="O133" s="819">
        <f t="shared" si="27"/>
        <v>0</v>
      </c>
      <c r="P133" s="661">
        <f t="shared" si="28"/>
        <v>100</v>
      </c>
      <c r="Q133" s="818">
        <f t="shared" si="29"/>
        <v>1</v>
      </c>
      <c r="S133" s="31">
        <f>50/60</f>
        <v>0.83333333333333337</v>
      </c>
    </row>
    <row r="134" spans="1:21" ht="49.5" customHeight="1">
      <c r="A134" s="284">
        <v>5</v>
      </c>
      <c r="B134" s="716" t="s">
        <v>61</v>
      </c>
      <c r="C134" s="665"/>
      <c r="D134" s="665"/>
      <c r="E134" s="721"/>
      <c r="F134" s="722"/>
      <c r="G134" s="660">
        <f t="shared" si="20"/>
        <v>0</v>
      </c>
      <c r="H134" s="660">
        <f t="shared" si="21"/>
        <v>0</v>
      </c>
      <c r="I134" s="660">
        <f t="shared" si="22"/>
        <v>744</v>
      </c>
      <c r="J134" s="661">
        <v>315</v>
      </c>
      <c r="K134" s="719">
        <f t="shared" si="23"/>
        <v>2.5</v>
      </c>
      <c r="L134" s="661">
        <f t="shared" si="24"/>
        <v>0</v>
      </c>
      <c r="M134" s="661">
        <f t="shared" si="25"/>
        <v>787.5</v>
      </c>
      <c r="N134" s="662">
        <f t="shared" si="26"/>
        <v>585900</v>
      </c>
      <c r="O134" s="819">
        <f t="shared" si="27"/>
        <v>0</v>
      </c>
      <c r="P134" s="661">
        <f t="shared" si="28"/>
        <v>100</v>
      </c>
      <c r="Q134" s="818">
        <f t="shared" si="29"/>
        <v>1</v>
      </c>
    </row>
    <row r="135" spans="1:21" ht="45.75" customHeight="1">
      <c r="A135" s="284">
        <v>6</v>
      </c>
      <c r="B135" s="716" t="s">
        <v>62</v>
      </c>
      <c r="C135" s="665"/>
      <c r="D135" s="665"/>
      <c r="E135" s="721"/>
      <c r="F135" s="722"/>
      <c r="G135" s="660">
        <f t="shared" si="20"/>
        <v>0</v>
      </c>
      <c r="H135" s="660">
        <f t="shared" si="21"/>
        <v>0</v>
      </c>
      <c r="I135" s="660">
        <f t="shared" si="22"/>
        <v>744</v>
      </c>
      <c r="J135" s="661">
        <v>315</v>
      </c>
      <c r="K135" s="719">
        <f t="shared" si="23"/>
        <v>2.5</v>
      </c>
      <c r="L135" s="661">
        <f t="shared" si="24"/>
        <v>0</v>
      </c>
      <c r="M135" s="661">
        <f t="shared" si="25"/>
        <v>787.5</v>
      </c>
      <c r="N135" s="662">
        <f t="shared" si="26"/>
        <v>585900</v>
      </c>
      <c r="O135" s="819">
        <f t="shared" si="27"/>
        <v>0</v>
      </c>
      <c r="P135" s="661">
        <f t="shared" si="28"/>
        <v>100</v>
      </c>
      <c r="Q135" s="818">
        <f t="shared" si="29"/>
        <v>1</v>
      </c>
    </row>
    <row r="136" spans="1:21" ht="53.25" customHeight="1">
      <c r="A136" s="284">
        <v>7</v>
      </c>
      <c r="B136" s="716" t="s">
        <v>65</v>
      </c>
      <c r="C136" s="657"/>
      <c r="D136" s="657"/>
      <c r="E136" s="657"/>
      <c r="F136" s="657"/>
      <c r="G136" s="660">
        <f t="shared" si="20"/>
        <v>0</v>
      </c>
      <c r="H136" s="660">
        <f t="shared" si="21"/>
        <v>0</v>
      </c>
      <c r="I136" s="660">
        <f t="shared" si="22"/>
        <v>744</v>
      </c>
      <c r="J136" s="661">
        <v>315</v>
      </c>
      <c r="K136" s="719">
        <f t="shared" si="23"/>
        <v>2.5</v>
      </c>
      <c r="L136" s="661">
        <f t="shared" si="24"/>
        <v>0</v>
      </c>
      <c r="M136" s="661">
        <f t="shared" si="25"/>
        <v>787.5</v>
      </c>
      <c r="N136" s="662">
        <f t="shared" si="26"/>
        <v>585900</v>
      </c>
      <c r="O136" s="819">
        <f t="shared" si="27"/>
        <v>0</v>
      </c>
      <c r="P136" s="661">
        <f t="shared" si="28"/>
        <v>100</v>
      </c>
      <c r="Q136" s="818">
        <f t="shared" si="29"/>
        <v>1</v>
      </c>
    </row>
    <row r="137" spans="1:21" ht="54" customHeight="1">
      <c r="A137" s="284">
        <v>8</v>
      </c>
      <c r="B137" s="716" t="s">
        <v>66</v>
      </c>
      <c r="C137" s="720"/>
      <c r="D137" s="720"/>
      <c r="E137" s="665"/>
      <c r="F137" s="665"/>
      <c r="G137" s="660">
        <f t="shared" si="20"/>
        <v>0</v>
      </c>
      <c r="H137" s="660">
        <f t="shared" si="21"/>
        <v>0</v>
      </c>
      <c r="I137" s="660">
        <f t="shared" si="22"/>
        <v>744</v>
      </c>
      <c r="J137" s="661">
        <v>315</v>
      </c>
      <c r="K137" s="719">
        <f t="shared" si="23"/>
        <v>2.5</v>
      </c>
      <c r="L137" s="661">
        <f t="shared" si="24"/>
        <v>0</v>
      </c>
      <c r="M137" s="661">
        <f t="shared" si="25"/>
        <v>787.5</v>
      </c>
      <c r="N137" s="662">
        <f t="shared" si="26"/>
        <v>585900</v>
      </c>
      <c r="O137" s="819">
        <f t="shared" si="27"/>
        <v>0</v>
      </c>
      <c r="P137" s="661">
        <f t="shared" si="28"/>
        <v>100</v>
      </c>
      <c r="Q137" s="818">
        <f t="shared" si="29"/>
        <v>1</v>
      </c>
    </row>
    <row r="138" spans="1:21" s="35" customFormat="1" ht="53.25" customHeight="1">
      <c r="A138" s="284">
        <v>9</v>
      </c>
      <c r="B138" s="716" t="s">
        <v>58</v>
      </c>
      <c r="C138" s="720"/>
      <c r="D138" s="720"/>
      <c r="E138" s="721"/>
      <c r="F138" s="722"/>
      <c r="G138" s="660">
        <f t="shared" si="20"/>
        <v>0</v>
      </c>
      <c r="H138" s="660">
        <f t="shared" si="21"/>
        <v>0</v>
      </c>
      <c r="I138" s="660">
        <f t="shared" si="22"/>
        <v>744</v>
      </c>
      <c r="J138" s="661">
        <v>315</v>
      </c>
      <c r="K138" s="719">
        <f t="shared" si="23"/>
        <v>2.5</v>
      </c>
      <c r="L138" s="661">
        <f t="shared" si="24"/>
        <v>0</v>
      </c>
      <c r="M138" s="661">
        <f t="shared" si="25"/>
        <v>787.5</v>
      </c>
      <c r="N138" s="662">
        <f t="shared" si="26"/>
        <v>585900</v>
      </c>
      <c r="O138" s="819">
        <f t="shared" si="27"/>
        <v>0</v>
      </c>
      <c r="P138" s="661">
        <f t="shared" si="28"/>
        <v>100</v>
      </c>
      <c r="Q138" s="818">
        <f t="shared" si="29"/>
        <v>1</v>
      </c>
      <c r="S138" s="31"/>
      <c r="T138" s="31"/>
      <c r="U138" s="31"/>
    </row>
    <row r="139" spans="1:21" s="35" customFormat="1" ht="54" customHeight="1">
      <c r="A139" s="284">
        <v>10</v>
      </c>
      <c r="B139" s="716" t="s">
        <v>57</v>
      </c>
      <c r="C139" s="657"/>
      <c r="D139" s="657"/>
      <c r="E139" s="657"/>
      <c r="F139" s="723"/>
      <c r="G139" s="660">
        <f t="shared" si="20"/>
        <v>0</v>
      </c>
      <c r="H139" s="660">
        <f t="shared" si="21"/>
        <v>0</v>
      </c>
      <c r="I139" s="660">
        <f t="shared" si="22"/>
        <v>744</v>
      </c>
      <c r="J139" s="661">
        <v>315</v>
      </c>
      <c r="K139" s="719">
        <f t="shared" si="23"/>
        <v>2.5</v>
      </c>
      <c r="L139" s="661">
        <f t="shared" si="24"/>
        <v>0</v>
      </c>
      <c r="M139" s="661">
        <f t="shared" si="25"/>
        <v>787.5</v>
      </c>
      <c r="N139" s="662">
        <f t="shared" si="26"/>
        <v>585900</v>
      </c>
      <c r="O139" s="819">
        <f t="shared" si="27"/>
        <v>0</v>
      </c>
      <c r="P139" s="661">
        <f t="shared" si="28"/>
        <v>100</v>
      </c>
      <c r="Q139" s="818">
        <f t="shared" si="29"/>
        <v>1</v>
      </c>
      <c r="S139" s="31"/>
      <c r="T139" s="31"/>
      <c r="U139" s="31"/>
    </row>
    <row r="140" spans="1:21" s="35" customFormat="1" ht="49.5" customHeight="1">
      <c r="A140" s="284">
        <v>11</v>
      </c>
      <c r="B140" s="716" t="s">
        <v>78</v>
      </c>
      <c r="C140" s="724"/>
      <c r="D140" s="720"/>
      <c r="E140" s="657"/>
      <c r="F140" s="723"/>
      <c r="G140" s="660">
        <f t="shared" si="20"/>
        <v>0</v>
      </c>
      <c r="H140" s="660">
        <f t="shared" si="21"/>
        <v>0</v>
      </c>
      <c r="I140" s="660">
        <f t="shared" si="22"/>
        <v>744</v>
      </c>
      <c r="J140" s="661">
        <v>315</v>
      </c>
      <c r="K140" s="719">
        <f t="shared" si="23"/>
        <v>2.5</v>
      </c>
      <c r="L140" s="661">
        <f t="shared" si="24"/>
        <v>0</v>
      </c>
      <c r="M140" s="661">
        <f t="shared" si="25"/>
        <v>787.5</v>
      </c>
      <c r="N140" s="662">
        <f t="shared" si="26"/>
        <v>585900</v>
      </c>
      <c r="O140" s="819">
        <f t="shared" si="27"/>
        <v>0</v>
      </c>
      <c r="P140" s="661">
        <f t="shared" si="28"/>
        <v>100</v>
      </c>
      <c r="Q140" s="818">
        <f t="shared" si="29"/>
        <v>1</v>
      </c>
      <c r="S140" s="31"/>
      <c r="T140" s="31"/>
      <c r="U140" s="31"/>
    </row>
    <row r="141" spans="1:21" s="35" customFormat="1" ht="48" customHeight="1">
      <c r="A141" s="284">
        <v>12</v>
      </c>
      <c r="B141" s="716" t="s">
        <v>79</v>
      </c>
      <c r="C141" s="720"/>
      <c r="D141" s="720"/>
      <c r="E141" s="657"/>
      <c r="F141" s="723"/>
      <c r="G141" s="660">
        <f t="shared" si="20"/>
        <v>0</v>
      </c>
      <c r="H141" s="660">
        <f t="shared" si="21"/>
        <v>0</v>
      </c>
      <c r="I141" s="660">
        <f t="shared" si="22"/>
        <v>744</v>
      </c>
      <c r="J141" s="661">
        <v>315</v>
      </c>
      <c r="K141" s="719">
        <f t="shared" si="23"/>
        <v>2.5</v>
      </c>
      <c r="L141" s="661">
        <f t="shared" si="24"/>
        <v>0</v>
      </c>
      <c r="M141" s="661">
        <f t="shared" si="25"/>
        <v>787.5</v>
      </c>
      <c r="N141" s="662">
        <f t="shared" si="26"/>
        <v>585900</v>
      </c>
      <c r="O141" s="819">
        <f t="shared" si="27"/>
        <v>0</v>
      </c>
      <c r="P141" s="661">
        <f t="shared" si="28"/>
        <v>100</v>
      </c>
      <c r="Q141" s="818">
        <f t="shared" si="29"/>
        <v>1</v>
      </c>
      <c r="S141" s="31"/>
      <c r="T141" s="31"/>
      <c r="U141" s="31"/>
    </row>
    <row r="142" spans="1:21" s="35" customFormat="1" ht="50.25" customHeight="1">
      <c r="A142" s="284">
        <v>13</v>
      </c>
      <c r="B142" s="716" t="s">
        <v>82</v>
      </c>
      <c r="C142" s="725"/>
      <c r="D142" s="725"/>
      <c r="E142" s="657"/>
      <c r="F142" s="723"/>
      <c r="G142" s="660">
        <f t="shared" si="20"/>
        <v>0</v>
      </c>
      <c r="H142" s="660">
        <f t="shared" si="21"/>
        <v>0</v>
      </c>
      <c r="I142" s="660">
        <f t="shared" si="22"/>
        <v>744</v>
      </c>
      <c r="J142" s="661">
        <v>315</v>
      </c>
      <c r="K142" s="719">
        <f t="shared" si="23"/>
        <v>2.5</v>
      </c>
      <c r="L142" s="661">
        <f t="shared" si="24"/>
        <v>0</v>
      </c>
      <c r="M142" s="661">
        <f t="shared" si="25"/>
        <v>787.5</v>
      </c>
      <c r="N142" s="662">
        <f t="shared" si="26"/>
        <v>585900</v>
      </c>
      <c r="O142" s="819">
        <f t="shared" si="27"/>
        <v>0</v>
      </c>
      <c r="P142" s="661">
        <f t="shared" si="28"/>
        <v>100</v>
      </c>
      <c r="Q142" s="818">
        <f t="shared" si="29"/>
        <v>1</v>
      </c>
      <c r="S142" s="31"/>
      <c r="T142" s="31"/>
      <c r="U142" s="31"/>
    </row>
    <row r="143" spans="1:21" s="35" customFormat="1" ht="57.75" customHeight="1">
      <c r="A143" s="284">
        <v>14</v>
      </c>
      <c r="B143" s="716" t="s">
        <v>88</v>
      </c>
      <c r="C143" s="665">
        <v>2</v>
      </c>
      <c r="D143" s="665">
        <v>56</v>
      </c>
      <c r="E143" s="657"/>
      <c r="F143" s="723"/>
      <c r="G143" s="660">
        <f t="shared" si="20"/>
        <v>2.9333333333333336</v>
      </c>
      <c r="H143" s="660">
        <f t="shared" si="21"/>
        <v>0</v>
      </c>
      <c r="I143" s="660">
        <f t="shared" si="22"/>
        <v>744</v>
      </c>
      <c r="J143" s="661">
        <v>315</v>
      </c>
      <c r="K143" s="719">
        <f t="shared" si="23"/>
        <v>2.5</v>
      </c>
      <c r="L143" s="661">
        <f t="shared" si="24"/>
        <v>2310.0000000000005</v>
      </c>
      <c r="M143" s="661">
        <f t="shared" si="25"/>
        <v>787.5</v>
      </c>
      <c r="N143" s="662">
        <f t="shared" si="26"/>
        <v>585900</v>
      </c>
      <c r="O143" s="819">
        <f t="shared" si="27"/>
        <v>3.9426523297491044E-3</v>
      </c>
      <c r="P143" s="661">
        <f t="shared" si="28"/>
        <v>99.605734767025083</v>
      </c>
      <c r="Q143" s="818">
        <f t="shared" si="29"/>
        <v>0.99605734767025089</v>
      </c>
      <c r="S143" s="31"/>
      <c r="T143" s="31"/>
      <c r="U143" s="31"/>
    </row>
    <row r="144" spans="1:21" s="35" customFormat="1" ht="46.5" customHeight="1">
      <c r="A144" s="284">
        <v>15</v>
      </c>
      <c r="B144" s="716" t="s">
        <v>96</v>
      </c>
      <c r="C144" s="724"/>
      <c r="D144" s="724"/>
      <c r="E144" s="657"/>
      <c r="F144" s="723"/>
      <c r="G144" s="660">
        <f t="shared" si="20"/>
        <v>0</v>
      </c>
      <c r="H144" s="660">
        <f t="shared" si="21"/>
        <v>0</v>
      </c>
      <c r="I144" s="660">
        <f t="shared" si="22"/>
        <v>744</v>
      </c>
      <c r="J144" s="661">
        <v>315</v>
      </c>
      <c r="K144" s="719">
        <f t="shared" si="23"/>
        <v>2.5</v>
      </c>
      <c r="L144" s="661">
        <f t="shared" si="24"/>
        <v>0</v>
      </c>
      <c r="M144" s="661">
        <f t="shared" si="25"/>
        <v>787.5</v>
      </c>
      <c r="N144" s="662">
        <f t="shared" si="26"/>
        <v>585900</v>
      </c>
      <c r="O144" s="819">
        <f t="shared" si="27"/>
        <v>0</v>
      </c>
      <c r="P144" s="661">
        <f t="shared" si="28"/>
        <v>100</v>
      </c>
      <c r="Q144" s="818">
        <f t="shared" si="29"/>
        <v>1</v>
      </c>
      <c r="S144" s="31"/>
      <c r="T144" s="31"/>
      <c r="U144" s="31"/>
    </row>
    <row r="145" spans="1:21" s="35" customFormat="1" ht="50.25" customHeight="1">
      <c r="A145" s="284">
        <v>16</v>
      </c>
      <c r="B145" s="716" t="s">
        <v>97</v>
      </c>
      <c r="C145" s="725"/>
      <c r="D145" s="725"/>
      <c r="E145" s="657"/>
      <c r="F145" s="723"/>
      <c r="G145" s="660">
        <f t="shared" si="20"/>
        <v>0</v>
      </c>
      <c r="H145" s="660">
        <f t="shared" si="21"/>
        <v>0</v>
      </c>
      <c r="I145" s="660">
        <f t="shared" si="22"/>
        <v>744</v>
      </c>
      <c r="J145" s="661">
        <v>315</v>
      </c>
      <c r="K145" s="719">
        <f t="shared" si="23"/>
        <v>2.5</v>
      </c>
      <c r="L145" s="661">
        <f t="shared" si="24"/>
        <v>0</v>
      </c>
      <c r="M145" s="661">
        <f t="shared" si="25"/>
        <v>787.5</v>
      </c>
      <c r="N145" s="662">
        <f t="shared" si="26"/>
        <v>585900</v>
      </c>
      <c r="O145" s="819">
        <f t="shared" si="27"/>
        <v>0</v>
      </c>
      <c r="P145" s="661">
        <f t="shared" si="28"/>
        <v>100</v>
      </c>
      <c r="Q145" s="818">
        <f t="shared" si="29"/>
        <v>1</v>
      </c>
      <c r="S145" s="31"/>
      <c r="T145" s="31"/>
      <c r="U145" s="31"/>
    </row>
    <row r="146" spans="1:21" s="35" customFormat="1" ht="54" customHeight="1">
      <c r="A146" s="284">
        <v>17</v>
      </c>
      <c r="B146" s="716" t="s">
        <v>107</v>
      </c>
      <c r="C146" s="725">
        <v>2</v>
      </c>
      <c r="D146" s="725">
        <v>58</v>
      </c>
      <c r="E146" s="657"/>
      <c r="F146" s="723"/>
      <c r="G146" s="726">
        <f t="shared" si="20"/>
        <v>2.9666666666666668</v>
      </c>
      <c r="H146" s="660">
        <f t="shared" si="21"/>
        <v>0</v>
      </c>
      <c r="I146" s="660">
        <f t="shared" si="22"/>
        <v>744</v>
      </c>
      <c r="J146" s="661">
        <v>315</v>
      </c>
      <c r="K146" s="719">
        <f t="shared" si="23"/>
        <v>2.5</v>
      </c>
      <c r="L146" s="661">
        <f t="shared" si="24"/>
        <v>2336.25</v>
      </c>
      <c r="M146" s="661">
        <f t="shared" si="25"/>
        <v>787.5</v>
      </c>
      <c r="N146" s="662">
        <f t="shared" si="26"/>
        <v>585900</v>
      </c>
      <c r="O146" s="819">
        <f t="shared" si="27"/>
        <v>3.9874551971326166E-3</v>
      </c>
      <c r="P146" s="661">
        <f t="shared" si="28"/>
        <v>99.601254480286741</v>
      </c>
      <c r="Q146" s="818">
        <f t="shared" si="29"/>
        <v>0.99601254480286738</v>
      </c>
      <c r="S146" s="31"/>
      <c r="T146" s="31"/>
      <c r="U146" s="31"/>
    </row>
    <row r="147" spans="1:21" s="727" customFormat="1" ht="55.5" customHeight="1">
      <c r="A147" s="284">
        <v>18</v>
      </c>
      <c r="B147" s="716" t="s">
        <v>138</v>
      </c>
      <c r="C147" s="724"/>
      <c r="D147" s="724"/>
      <c r="E147" s="721"/>
      <c r="F147" s="722"/>
      <c r="G147" s="660">
        <f t="shared" si="20"/>
        <v>0</v>
      </c>
      <c r="H147" s="660">
        <f t="shared" si="21"/>
        <v>0</v>
      </c>
      <c r="I147" s="660">
        <f t="shared" si="22"/>
        <v>744</v>
      </c>
      <c r="J147" s="661">
        <v>315</v>
      </c>
      <c r="K147" s="719">
        <f t="shared" si="23"/>
        <v>2.5</v>
      </c>
      <c r="L147" s="661">
        <f t="shared" si="24"/>
        <v>0</v>
      </c>
      <c r="M147" s="661">
        <f t="shared" si="25"/>
        <v>787.5</v>
      </c>
      <c r="N147" s="662">
        <f t="shared" si="26"/>
        <v>585900</v>
      </c>
      <c r="O147" s="819">
        <f t="shared" si="27"/>
        <v>0</v>
      </c>
      <c r="P147" s="661">
        <f t="shared" si="28"/>
        <v>100</v>
      </c>
      <c r="Q147" s="818">
        <f t="shared" si="29"/>
        <v>1</v>
      </c>
      <c r="S147" s="492"/>
      <c r="T147" s="492"/>
      <c r="U147" s="492"/>
    </row>
    <row r="148" spans="1:21" s="35" customFormat="1" ht="39" customHeight="1">
      <c r="A148" s="284">
        <v>19</v>
      </c>
      <c r="B148" s="716" t="s">
        <v>145</v>
      </c>
      <c r="C148" s="724"/>
      <c r="D148" s="724"/>
      <c r="E148" s="721"/>
      <c r="F148" s="722"/>
      <c r="G148" s="660">
        <f t="shared" si="20"/>
        <v>0</v>
      </c>
      <c r="H148" s="660">
        <f t="shared" si="21"/>
        <v>0</v>
      </c>
      <c r="I148" s="660">
        <f t="shared" si="22"/>
        <v>744</v>
      </c>
      <c r="J148" s="661">
        <v>315</v>
      </c>
      <c r="K148" s="719">
        <f t="shared" si="23"/>
        <v>2.5</v>
      </c>
      <c r="L148" s="661">
        <f t="shared" si="24"/>
        <v>0</v>
      </c>
      <c r="M148" s="661">
        <f t="shared" si="25"/>
        <v>787.5</v>
      </c>
      <c r="N148" s="662">
        <f t="shared" si="26"/>
        <v>585900</v>
      </c>
      <c r="O148" s="819">
        <f t="shared" si="27"/>
        <v>0</v>
      </c>
      <c r="P148" s="661">
        <f t="shared" si="28"/>
        <v>100</v>
      </c>
      <c r="Q148" s="818">
        <f t="shared" si="29"/>
        <v>1</v>
      </c>
      <c r="S148" s="31"/>
      <c r="T148" s="31"/>
      <c r="U148" s="31"/>
    </row>
    <row r="149" spans="1:21" s="35" customFormat="1" ht="57" customHeight="1">
      <c r="A149" s="284">
        <v>20</v>
      </c>
      <c r="B149" s="716" t="s">
        <v>159</v>
      </c>
      <c r="C149" s="724"/>
      <c r="D149" s="724"/>
      <c r="E149" s="721"/>
      <c r="F149" s="722"/>
      <c r="G149" s="660">
        <f t="shared" si="20"/>
        <v>0</v>
      </c>
      <c r="H149" s="660">
        <f t="shared" si="21"/>
        <v>0</v>
      </c>
      <c r="I149" s="660">
        <f t="shared" si="22"/>
        <v>744</v>
      </c>
      <c r="J149" s="661">
        <v>315</v>
      </c>
      <c r="K149" s="719">
        <f t="shared" si="23"/>
        <v>2.5</v>
      </c>
      <c r="L149" s="661">
        <f t="shared" si="24"/>
        <v>0</v>
      </c>
      <c r="M149" s="661">
        <f t="shared" si="25"/>
        <v>787.5</v>
      </c>
      <c r="N149" s="662">
        <f t="shared" si="26"/>
        <v>585900</v>
      </c>
      <c r="O149" s="819">
        <f t="shared" si="27"/>
        <v>0</v>
      </c>
      <c r="P149" s="661">
        <f t="shared" si="28"/>
        <v>100</v>
      </c>
      <c r="Q149" s="818">
        <f t="shared" si="29"/>
        <v>1</v>
      </c>
      <c r="S149" s="31"/>
      <c r="T149" s="31"/>
      <c r="U149" s="31"/>
    </row>
    <row r="150" spans="1:21" s="35" customFormat="1" ht="46.5" customHeight="1">
      <c r="A150" s="284">
        <v>21</v>
      </c>
      <c r="B150" s="716" t="s">
        <v>160</v>
      </c>
      <c r="C150" s="724"/>
      <c r="D150" s="724"/>
      <c r="E150" s="657"/>
      <c r="F150" s="723"/>
      <c r="G150" s="660">
        <f t="shared" si="20"/>
        <v>0</v>
      </c>
      <c r="H150" s="660">
        <f t="shared" si="21"/>
        <v>0</v>
      </c>
      <c r="I150" s="660">
        <f t="shared" si="22"/>
        <v>744</v>
      </c>
      <c r="J150" s="661">
        <v>315</v>
      </c>
      <c r="K150" s="719">
        <f t="shared" si="23"/>
        <v>2.5</v>
      </c>
      <c r="L150" s="661">
        <f t="shared" si="24"/>
        <v>0</v>
      </c>
      <c r="M150" s="661">
        <f t="shared" si="25"/>
        <v>787.5</v>
      </c>
      <c r="N150" s="662">
        <f t="shared" si="26"/>
        <v>585900</v>
      </c>
      <c r="O150" s="819">
        <f t="shared" si="27"/>
        <v>0</v>
      </c>
      <c r="P150" s="661">
        <f t="shared" si="28"/>
        <v>100</v>
      </c>
      <c r="Q150" s="818">
        <f t="shared" si="29"/>
        <v>1</v>
      </c>
      <c r="S150" s="31"/>
      <c r="T150" s="31"/>
      <c r="U150" s="31"/>
    </row>
    <row r="151" spans="1:21" s="35" customFormat="1" ht="48" customHeight="1">
      <c r="A151" s="284">
        <v>22</v>
      </c>
      <c r="B151" s="716" t="s">
        <v>169</v>
      </c>
      <c r="C151" s="724"/>
      <c r="D151" s="724"/>
      <c r="E151" s="721"/>
      <c r="F151" s="722"/>
      <c r="G151" s="660">
        <f t="shared" si="20"/>
        <v>0</v>
      </c>
      <c r="H151" s="660">
        <f t="shared" si="21"/>
        <v>0</v>
      </c>
      <c r="I151" s="660">
        <f t="shared" si="22"/>
        <v>744</v>
      </c>
      <c r="J151" s="661">
        <v>315</v>
      </c>
      <c r="K151" s="719">
        <f t="shared" si="23"/>
        <v>2.5</v>
      </c>
      <c r="L151" s="661">
        <f t="shared" si="24"/>
        <v>0</v>
      </c>
      <c r="M151" s="661">
        <f t="shared" si="25"/>
        <v>787.5</v>
      </c>
      <c r="N151" s="662">
        <f t="shared" si="26"/>
        <v>585900</v>
      </c>
      <c r="O151" s="819">
        <f t="shared" si="27"/>
        <v>0</v>
      </c>
      <c r="P151" s="661">
        <f t="shared" si="28"/>
        <v>100</v>
      </c>
      <c r="Q151" s="818">
        <f t="shared" si="29"/>
        <v>1</v>
      </c>
      <c r="S151" s="31"/>
      <c r="T151" s="31"/>
      <c r="U151" s="31"/>
    </row>
    <row r="152" spans="1:21" s="35" customFormat="1" ht="50.25" customHeight="1">
      <c r="A152" s="284">
        <v>23</v>
      </c>
      <c r="B152" s="716" t="s">
        <v>170</v>
      </c>
      <c r="C152" s="724"/>
      <c r="D152" s="724"/>
      <c r="E152" s="721"/>
      <c r="F152" s="722"/>
      <c r="G152" s="660">
        <f t="shared" si="20"/>
        <v>0</v>
      </c>
      <c r="H152" s="660">
        <f t="shared" si="21"/>
        <v>0</v>
      </c>
      <c r="I152" s="660">
        <f t="shared" si="22"/>
        <v>744</v>
      </c>
      <c r="J152" s="661">
        <v>315</v>
      </c>
      <c r="K152" s="719">
        <f t="shared" si="23"/>
        <v>2.5</v>
      </c>
      <c r="L152" s="661">
        <f t="shared" si="24"/>
        <v>0</v>
      </c>
      <c r="M152" s="661">
        <f t="shared" si="25"/>
        <v>787.5</v>
      </c>
      <c r="N152" s="662">
        <f t="shared" si="26"/>
        <v>585900</v>
      </c>
      <c r="O152" s="819">
        <f t="shared" si="27"/>
        <v>0</v>
      </c>
      <c r="P152" s="661">
        <f t="shared" si="28"/>
        <v>100</v>
      </c>
      <c r="Q152" s="818">
        <f t="shared" si="29"/>
        <v>1</v>
      </c>
      <c r="S152" s="31"/>
      <c r="T152" s="31"/>
      <c r="U152" s="31"/>
    </row>
    <row r="153" spans="1:21" s="35" customFormat="1" ht="44.25" customHeight="1">
      <c r="A153" s="284">
        <v>24</v>
      </c>
      <c r="B153" s="716" t="s">
        <v>171</v>
      </c>
      <c r="C153" s="724"/>
      <c r="D153" s="724"/>
      <c r="E153" s="721"/>
      <c r="F153" s="722"/>
      <c r="G153" s="660">
        <f t="shared" si="20"/>
        <v>0</v>
      </c>
      <c r="H153" s="660">
        <f t="shared" si="21"/>
        <v>0</v>
      </c>
      <c r="I153" s="660">
        <f t="shared" si="22"/>
        <v>744</v>
      </c>
      <c r="J153" s="661">
        <v>315</v>
      </c>
      <c r="K153" s="719">
        <f t="shared" si="23"/>
        <v>2.5</v>
      </c>
      <c r="L153" s="661">
        <f t="shared" si="24"/>
        <v>0</v>
      </c>
      <c r="M153" s="661">
        <f t="shared" si="25"/>
        <v>787.5</v>
      </c>
      <c r="N153" s="662">
        <f t="shared" si="26"/>
        <v>585900</v>
      </c>
      <c r="O153" s="819">
        <f t="shared" si="27"/>
        <v>0</v>
      </c>
      <c r="P153" s="661">
        <f t="shared" si="28"/>
        <v>100</v>
      </c>
      <c r="Q153" s="818">
        <f t="shared" si="29"/>
        <v>1</v>
      </c>
      <c r="S153" s="31"/>
      <c r="T153" s="31"/>
      <c r="U153" s="31"/>
    </row>
    <row r="154" spans="1:21" s="35" customFormat="1" ht="53.25" customHeight="1">
      <c r="A154" s="284">
        <v>25</v>
      </c>
      <c r="B154" s="716" t="s">
        <v>173</v>
      </c>
      <c r="C154" s="728"/>
      <c r="D154" s="728"/>
      <c r="E154" s="721"/>
      <c r="F154" s="722"/>
      <c r="G154" s="660">
        <v>0</v>
      </c>
      <c r="H154" s="660">
        <f t="shared" si="21"/>
        <v>0</v>
      </c>
      <c r="I154" s="660">
        <f t="shared" si="22"/>
        <v>744</v>
      </c>
      <c r="J154" s="661">
        <v>315</v>
      </c>
      <c r="K154" s="719">
        <f t="shared" si="23"/>
        <v>2.5</v>
      </c>
      <c r="L154" s="661">
        <f t="shared" si="24"/>
        <v>0</v>
      </c>
      <c r="M154" s="661">
        <f t="shared" si="25"/>
        <v>787.5</v>
      </c>
      <c r="N154" s="662">
        <f t="shared" si="26"/>
        <v>585900</v>
      </c>
      <c r="O154" s="819">
        <f t="shared" si="27"/>
        <v>0</v>
      </c>
      <c r="P154" s="661">
        <f t="shared" si="28"/>
        <v>100</v>
      </c>
      <c r="Q154" s="818">
        <f t="shared" si="29"/>
        <v>1</v>
      </c>
      <c r="S154" s="31"/>
      <c r="T154" s="31"/>
      <c r="U154" s="31"/>
    </row>
    <row r="155" spans="1:21" s="35" customFormat="1" ht="50.25" customHeight="1">
      <c r="A155" s="284">
        <v>26</v>
      </c>
      <c r="B155" s="729" t="s">
        <v>179</v>
      </c>
      <c r="C155" s="724"/>
      <c r="D155" s="724"/>
      <c r="E155" s="723"/>
      <c r="F155" s="723"/>
      <c r="G155" s="660">
        <f t="shared" si="20"/>
        <v>0</v>
      </c>
      <c r="H155" s="660">
        <f t="shared" si="21"/>
        <v>0</v>
      </c>
      <c r="I155" s="660">
        <f t="shared" si="22"/>
        <v>744</v>
      </c>
      <c r="J155" s="675">
        <v>1000</v>
      </c>
      <c r="K155" s="719">
        <f t="shared" si="23"/>
        <v>2.5</v>
      </c>
      <c r="L155" s="661">
        <f t="shared" si="24"/>
        <v>0</v>
      </c>
      <c r="M155" s="661">
        <f t="shared" si="25"/>
        <v>2500</v>
      </c>
      <c r="N155" s="662">
        <f t="shared" si="26"/>
        <v>1860000</v>
      </c>
      <c r="O155" s="819">
        <f t="shared" si="27"/>
        <v>0</v>
      </c>
      <c r="P155" s="661">
        <f t="shared" si="28"/>
        <v>100</v>
      </c>
      <c r="Q155" s="818">
        <f t="shared" si="29"/>
        <v>1</v>
      </c>
      <c r="S155" s="31"/>
      <c r="T155" s="31"/>
      <c r="U155" s="31"/>
    </row>
    <row r="156" spans="1:21" s="35" customFormat="1" ht="46.5" customHeight="1">
      <c r="A156" s="284">
        <v>27</v>
      </c>
      <c r="B156" s="716" t="s">
        <v>186</v>
      </c>
      <c r="C156" s="725"/>
      <c r="D156" s="725"/>
      <c r="E156" s="657"/>
      <c r="F156" s="723"/>
      <c r="G156" s="660">
        <f t="shared" si="20"/>
        <v>0</v>
      </c>
      <c r="H156" s="660">
        <f t="shared" si="21"/>
        <v>0</v>
      </c>
      <c r="I156" s="660">
        <f t="shared" si="22"/>
        <v>744</v>
      </c>
      <c r="J156" s="661">
        <v>315</v>
      </c>
      <c r="K156" s="719">
        <f t="shared" si="23"/>
        <v>2.5</v>
      </c>
      <c r="L156" s="661">
        <f t="shared" si="24"/>
        <v>0</v>
      </c>
      <c r="M156" s="661">
        <f t="shared" si="25"/>
        <v>787.5</v>
      </c>
      <c r="N156" s="662">
        <f t="shared" si="26"/>
        <v>585900</v>
      </c>
      <c r="O156" s="819">
        <f t="shared" si="27"/>
        <v>0</v>
      </c>
      <c r="P156" s="661">
        <f t="shared" si="28"/>
        <v>100</v>
      </c>
      <c r="Q156" s="818">
        <f t="shared" si="29"/>
        <v>1</v>
      </c>
      <c r="S156" s="31"/>
      <c r="T156" s="31"/>
      <c r="U156" s="31"/>
    </row>
    <row r="157" spans="1:21" s="35" customFormat="1" ht="55.5" customHeight="1">
      <c r="A157" s="284">
        <v>28</v>
      </c>
      <c r="B157" s="716" t="s">
        <v>193</v>
      </c>
      <c r="C157" s="666"/>
      <c r="D157" s="666"/>
      <c r="E157" s="721"/>
      <c r="F157" s="722"/>
      <c r="G157" s="660">
        <f t="shared" si="20"/>
        <v>0</v>
      </c>
      <c r="H157" s="660">
        <f t="shared" si="21"/>
        <v>0</v>
      </c>
      <c r="I157" s="660">
        <f t="shared" si="22"/>
        <v>744</v>
      </c>
      <c r="J157" s="661">
        <v>315</v>
      </c>
      <c r="K157" s="719">
        <f t="shared" si="23"/>
        <v>2.5</v>
      </c>
      <c r="L157" s="661">
        <f t="shared" si="24"/>
        <v>0</v>
      </c>
      <c r="M157" s="661">
        <f t="shared" si="25"/>
        <v>787.5</v>
      </c>
      <c r="N157" s="662">
        <f t="shared" si="26"/>
        <v>585900</v>
      </c>
      <c r="O157" s="819">
        <f t="shared" si="27"/>
        <v>0</v>
      </c>
      <c r="P157" s="661">
        <f t="shared" si="28"/>
        <v>100</v>
      </c>
      <c r="Q157" s="818">
        <f t="shared" si="29"/>
        <v>1</v>
      </c>
      <c r="S157" s="31"/>
      <c r="T157" s="31"/>
      <c r="U157" s="31"/>
    </row>
    <row r="158" spans="1:21" s="35" customFormat="1" ht="59.25" customHeight="1">
      <c r="A158" s="284">
        <v>29</v>
      </c>
      <c r="B158" s="729" t="s">
        <v>194</v>
      </c>
      <c r="C158" s="724"/>
      <c r="D158" s="724"/>
      <c r="E158" s="724"/>
      <c r="F158" s="724"/>
      <c r="G158" s="660">
        <f t="shared" si="20"/>
        <v>0</v>
      </c>
      <c r="H158" s="660">
        <f t="shared" si="21"/>
        <v>0</v>
      </c>
      <c r="I158" s="660">
        <f t="shared" si="22"/>
        <v>744</v>
      </c>
      <c r="J158" s="675">
        <v>1000</v>
      </c>
      <c r="K158" s="719">
        <f t="shared" si="23"/>
        <v>2.5</v>
      </c>
      <c r="L158" s="661">
        <f t="shared" si="24"/>
        <v>0</v>
      </c>
      <c r="M158" s="661">
        <f t="shared" si="25"/>
        <v>2500</v>
      </c>
      <c r="N158" s="662">
        <f t="shared" si="26"/>
        <v>1860000</v>
      </c>
      <c r="O158" s="819">
        <f t="shared" si="27"/>
        <v>0</v>
      </c>
      <c r="P158" s="661">
        <f t="shared" si="28"/>
        <v>100</v>
      </c>
      <c r="Q158" s="818">
        <f t="shared" si="29"/>
        <v>1</v>
      </c>
      <c r="S158" s="31"/>
      <c r="T158" s="31"/>
      <c r="U158" s="31"/>
    </row>
    <row r="159" spans="1:21" s="35" customFormat="1" ht="59.25" customHeight="1">
      <c r="A159" s="284">
        <v>30</v>
      </c>
      <c r="B159" s="729" t="s">
        <v>198</v>
      </c>
      <c r="C159" s="724"/>
      <c r="D159" s="724"/>
      <c r="E159" s="730"/>
      <c r="F159" s="731"/>
      <c r="G159" s="660">
        <f t="shared" si="20"/>
        <v>0</v>
      </c>
      <c r="H159" s="660">
        <f t="shared" si="21"/>
        <v>0</v>
      </c>
      <c r="I159" s="660">
        <f t="shared" si="22"/>
        <v>744</v>
      </c>
      <c r="J159" s="675">
        <v>1000</v>
      </c>
      <c r="K159" s="719">
        <f t="shared" si="23"/>
        <v>2.5</v>
      </c>
      <c r="L159" s="661">
        <f t="shared" si="24"/>
        <v>0</v>
      </c>
      <c r="M159" s="661">
        <f t="shared" si="25"/>
        <v>2500</v>
      </c>
      <c r="N159" s="662">
        <f t="shared" si="26"/>
        <v>1860000</v>
      </c>
      <c r="O159" s="819">
        <f t="shared" si="27"/>
        <v>0</v>
      </c>
      <c r="P159" s="661">
        <f t="shared" si="28"/>
        <v>100</v>
      </c>
      <c r="Q159" s="818">
        <f t="shared" si="29"/>
        <v>1</v>
      </c>
      <c r="R159" s="683" t="s">
        <v>601</v>
      </c>
      <c r="S159" s="31"/>
      <c r="T159" s="31"/>
      <c r="U159" s="31"/>
    </row>
    <row r="160" spans="1:21" s="35" customFormat="1" ht="59.25" customHeight="1">
      <c r="A160" s="284">
        <v>31</v>
      </c>
      <c r="B160" s="729" t="s">
        <v>208</v>
      </c>
      <c r="C160" s="724"/>
      <c r="D160" s="724"/>
      <c r="E160" s="730"/>
      <c r="F160" s="731"/>
      <c r="G160" s="660">
        <f t="shared" si="20"/>
        <v>0</v>
      </c>
      <c r="H160" s="660">
        <f t="shared" si="21"/>
        <v>0</v>
      </c>
      <c r="I160" s="660">
        <f t="shared" si="22"/>
        <v>744</v>
      </c>
      <c r="J160" s="661">
        <v>315</v>
      </c>
      <c r="K160" s="719">
        <f t="shared" si="23"/>
        <v>2.5</v>
      </c>
      <c r="L160" s="661">
        <f t="shared" si="24"/>
        <v>0</v>
      </c>
      <c r="M160" s="661">
        <f t="shared" si="25"/>
        <v>787.5</v>
      </c>
      <c r="N160" s="662">
        <f t="shared" si="26"/>
        <v>585900</v>
      </c>
      <c r="O160" s="819">
        <f t="shared" si="27"/>
        <v>0</v>
      </c>
      <c r="P160" s="661">
        <f t="shared" si="28"/>
        <v>100</v>
      </c>
      <c r="Q160" s="818">
        <f t="shared" si="29"/>
        <v>1</v>
      </c>
      <c r="R160" s="941" t="s">
        <v>602</v>
      </c>
      <c r="S160" s="31"/>
      <c r="T160" s="31"/>
      <c r="U160" s="31"/>
    </row>
    <row r="161" spans="1:21" s="35" customFormat="1" ht="59.25" customHeight="1">
      <c r="A161" s="284">
        <v>32</v>
      </c>
      <c r="B161" s="729" t="s">
        <v>215</v>
      </c>
      <c r="C161" s="732"/>
      <c r="D161" s="724"/>
      <c r="E161" s="730"/>
      <c r="F161" s="731"/>
      <c r="G161" s="660">
        <f t="shared" si="20"/>
        <v>0</v>
      </c>
      <c r="H161" s="660">
        <f t="shared" si="21"/>
        <v>0</v>
      </c>
      <c r="I161" s="660">
        <f t="shared" si="22"/>
        <v>744</v>
      </c>
      <c r="J161" s="675">
        <v>1000</v>
      </c>
      <c r="K161" s="719">
        <f t="shared" si="23"/>
        <v>2.5</v>
      </c>
      <c r="L161" s="661">
        <f>G161*J161*K161</f>
        <v>0</v>
      </c>
      <c r="M161" s="661">
        <f>J161*K161</f>
        <v>2500</v>
      </c>
      <c r="N161" s="662">
        <f>I161*M161</f>
        <v>1860000</v>
      </c>
      <c r="O161" s="819">
        <f t="shared" si="27"/>
        <v>0</v>
      </c>
      <c r="P161" s="661">
        <f t="shared" si="28"/>
        <v>100</v>
      </c>
      <c r="Q161" s="818">
        <f t="shared" si="29"/>
        <v>1</v>
      </c>
      <c r="R161" s="942"/>
      <c r="S161" s="31"/>
      <c r="T161" s="31"/>
      <c r="U161" s="31"/>
    </row>
    <row r="162" spans="1:21" s="35" customFormat="1" ht="59.25" customHeight="1">
      <c r="A162" s="284">
        <v>33</v>
      </c>
      <c r="B162" s="729" t="s">
        <v>213</v>
      </c>
      <c r="C162" s="724"/>
      <c r="D162" s="724"/>
      <c r="E162" s="730"/>
      <c r="F162" s="731"/>
      <c r="G162" s="660">
        <f t="shared" si="20"/>
        <v>0</v>
      </c>
      <c r="H162" s="660">
        <f t="shared" si="21"/>
        <v>0</v>
      </c>
      <c r="I162" s="660">
        <f t="shared" si="22"/>
        <v>744</v>
      </c>
      <c r="J162" s="675">
        <v>1500</v>
      </c>
      <c r="K162" s="719">
        <f t="shared" si="23"/>
        <v>2.5</v>
      </c>
      <c r="L162" s="661">
        <f>G162*J162*K162</f>
        <v>0</v>
      </c>
      <c r="M162" s="661">
        <f>J162*K162</f>
        <v>3750</v>
      </c>
      <c r="N162" s="662">
        <f>I162*M162</f>
        <v>2790000</v>
      </c>
      <c r="O162" s="819">
        <f t="shared" si="27"/>
        <v>0</v>
      </c>
      <c r="P162" s="661">
        <f t="shared" si="28"/>
        <v>100</v>
      </c>
      <c r="Q162" s="818">
        <f t="shared" si="29"/>
        <v>1</v>
      </c>
      <c r="R162" s="942"/>
      <c r="S162" s="31"/>
      <c r="T162" s="31"/>
      <c r="U162" s="31"/>
    </row>
    <row r="163" spans="1:21" s="734" customFormat="1" ht="58.5" customHeight="1" thickBot="1">
      <c r="A163" s="284">
        <v>34</v>
      </c>
      <c r="B163" s="729" t="s">
        <v>214</v>
      </c>
      <c r="C163" s="724"/>
      <c r="D163" s="724"/>
      <c r="E163" s="725"/>
      <c r="F163" s="725"/>
      <c r="G163" s="660">
        <f t="shared" si="20"/>
        <v>0</v>
      </c>
      <c r="H163" s="660">
        <f t="shared" si="21"/>
        <v>0</v>
      </c>
      <c r="I163" s="660">
        <f t="shared" si="22"/>
        <v>744</v>
      </c>
      <c r="J163" s="675">
        <v>1500</v>
      </c>
      <c r="K163" s="719">
        <f t="shared" si="23"/>
        <v>2.5</v>
      </c>
      <c r="L163" s="661">
        <f>G163*J163*K163</f>
        <v>0</v>
      </c>
      <c r="M163" s="661">
        <f>J163*K163</f>
        <v>3750</v>
      </c>
      <c r="N163" s="662">
        <f>I163*M163</f>
        <v>2790000</v>
      </c>
      <c r="O163" s="819">
        <f t="shared" si="27"/>
        <v>0</v>
      </c>
      <c r="P163" s="661">
        <f t="shared" si="28"/>
        <v>100</v>
      </c>
      <c r="Q163" s="818">
        <f t="shared" si="29"/>
        <v>1</v>
      </c>
      <c r="R163" s="942"/>
      <c r="S163" s="733"/>
      <c r="T163" s="733"/>
      <c r="U163" s="733"/>
    </row>
    <row r="164" spans="1:21" s="734" customFormat="1" ht="58.5" customHeight="1" thickBot="1">
      <c r="A164" s="284">
        <v>35</v>
      </c>
      <c r="B164" s="729" t="s">
        <v>226</v>
      </c>
      <c r="C164" s="724"/>
      <c r="D164" s="724"/>
      <c r="E164" s="725"/>
      <c r="F164" s="725"/>
      <c r="G164" s="660">
        <f t="shared" si="20"/>
        <v>0</v>
      </c>
      <c r="H164" s="660">
        <f t="shared" si="21"/>
        <v>0</v>
      </c>
      <c r="I164" s="660">
        <f t="shared" si="22"/>
        <v>744</v>
      </c>
      <c r="J164" s="675">
        <v>1500</v>
      </c>
      <c r="K164" s="719">
        <f t="shared" si="23"/>
        <v>2.5</v>
      </c>
      <c r="L164" s="661">
        <f>G164*J164*K164</f>
        <v>0</v>
      </c>
      <c r="M164" s="661">
        <f>J164*K164</f>
        <v>3750</v>
      </c>
      <c r="N164" s="662">
        <f>I164*M164</f>
        <v>2790000</v>
      </c>
      <c r="O164" s="819">
        <f t="shared" si="27"/>
        <v>0</v>
      </c>
      <c r="P164" s="661">
        <f t="shared" si="28"/>
        <v>100</v>
      </c>
      <c r="Q164" s="818">
        <f t="shared" si="29"/>
        <v>1</v>
      </c>
      <c r="R164" s="735" t="s">
        <v>605</v>
      </c>
      <c r="S164" s="733"/>
      <c r="T164" s="733"/>
      <c r="U164" s="733"/>
    </row>
    <row r="165" spans="1:21" s="734" customFormat="1" ht="58.5" customHeight="1" thickBot="1">
      <c r="A165" s="284">
        <v>36</v>
      </c>
      <c r="B165" s="729" t="s">
        <v>607</v>
      </c>
      <c r="C165" s="724"/>
      <c r="D165" s="724"/>
      <c r="E165" s="725"/>
      <c r="F165" s="725"/>
      <c r="G165" s="660">
        <f t="shared" si="20"/>
        <v>0</v>
      </c>
      <c r="H165" s="660">
        <f t="shared" si="21"/>
        <v>0</v>
      </c>
      <c r="I165" s="660">
        <f t="shared" si="22"/>
        <v>744</v>
      </c>
      <c r="J165" s="675">
        <v>1500</v>
      </c>
      <c r="K165" s="719">
        <f t="shared" si="23"/>
        <v>2.5</v>
      </c>
      <c r="L165" s="661">
        <f>G165*J165*K165</f>
        <v>0</v>
      </c>
      <c r="M165" s="661">
        <f>J165*K165</f>
        <v>3750</v>
      </c>
      <c r="N165" s="661">
        <f>I165*M165</f>
        <v>2790000</v>
      </c>
      <c r="O165" s="819">
        <f t="shared" si="27"/>
        <v>0</v>
      </c>
      <c r="P165" s="661">
        <f t="shared" si="28"/>
        <v>100</v>
      </c>
      <c r="Q165" s="818">
        <f t="shared" si="29"/>
        <v>1</v>
      </c>
      <c r="R165" s="735" t="s">
        <v>608</v>
      </c>
      <c r="S165" s="733"/>
      <c r="T165" s="733"/>
      <c r="U165" s="733"/>
    </row>
    <row r="166" spans="1:21" s="35" customFormat="1" ht="46.5" customHeight="1">
      <c r="A166" s="645"/>
      <c r="B166" s="736" t="s">
        <v>609</v>
      </c>
      <c r="C166" s="737">
        <f>SUM(C130:C165)</f>
        <v>11</v>
      </c>
      <c r="D166" s="737">
        <f>SUM(D130:D165)</f>
        <v>156</v>
      </c>
      <c r="E166" s="737">
        <f>SUM(E130:E165)</f>
        <v>0</v>
      </c>
      <c r="F166" s="737">
        <f>SUM(F130:F165)</f>
        <v>0</v>
      </c>
      <c r="G166" s="738"/>
      <c r="H166" s="738"/>
      <c r="I166" s="738"/>
      <c r="J166" s="739">
        <f>SUM(J130:J165)</f>
        <v>18820</v>
      </c>
      <c r="K166" s="738"/>
      <c r="L166" s="739">
        <f>SUM(L130:L165)</f>
        <v>10710</v>
      </c>
      <c r="M166" s="715"/>
      <c r="N166" s="739">
        <f>SUM(N130:N165)</f>
        <v>35005200</v>
      </c>
      <c r="O166" s="739"/>
      <c r="P166" s="739"/>
      <c r="Q166" s="739"/>
      <c r="S166" s="31"/>
      <c r="T166" s="31"/>
      <c r="U166" s="31"/>
    </row>
    <row r="167" spans="1:21" s="35" customFormat="1" ht="50.25" customHeight="1">
      <c r="A167" s="94"/>
      <c r="B167" s="626"/>
      <c r="C167" s="978">
        <f>C166+D166/60</f>
        <v>13.6</v>
      </c>
      <c r="D167" s="978"/>
      <c r="E167" s="978">
        <f>E166+F166/60</f>
        <v>0</v>
      </c>
      <c r="F167" s="978"/>
      <c r="G167" s="628"/>
      <c r="H167" s="628"/>
      <c r="I167" s="628"/>
      <c r="J167" s="634"/>
      <c r="K167" s="635" t="s">
        <v>102</v>
      </c>
      <c r="L167" s="740">
        <f>L166/N166</f>
        <v>3.0595454389633541E-4</v>
      </c>
      <c r="M167" s="634"/>
      <c r="N167" s="634"/>
      <c r="O167" s="634"/>
      <c r="P167" s="634"/>
      <c r="Q167" s="634"/>
      <c r="S167" s="31"/>
      <c r="T167" s="31"/>
      <c r="U167" s="31"/>
    </row>
    <row r="168" spans="1:21" ht="40.5" customHeight="1">
      <c r="A168" s="979" t="s">
        <v>610</v>
      </c>
      <c r="B168" s="979"/>
      <c r="C168" s="979"/>
      <c r="D168" s="979"/>
      <c r="E168" s="979"/>
      <c r="F168" s="979"/>
      <c r="G168" s="979"/>
      <c r="H168" s="979"/>
      <c r="I168" s="979"/>
      <c r="J168" s="979"/>
      <c r="K168" s="741" t="s">
        <v>114</v>
      </c>
      <c r="L168" s="742">
        <f>(100-100*L167)</f>
        <v>99.969404545610359</v>
      </c>
      <c r="M168" s="694"/>
      <c r="N168" s="634"/>
      <c r="O168" s="634"/>
      <c r="P168" s="634"/>
      <c r="Q168" s="634"/>
    </row>
    <row r="169" spans="1:21" ht="27.75">
      <c r="A169" s="980" t="s">
        <v>218</v>
      </c>
      <c r="B169" s="981"/>
      <c r="C169" s="981"/>
      <c r="D169" s="981"/>
      <c r="E169" s="981"/>
      <c r="F169" s="981"/>
      <c r="G169" s="981"/>
      <c r="H169" s="981"/>
      <c r="I169" s="981"/>
      <c r="J169" s="981"/>
      <c r="K169" s="981"/>
      <c r="L169" s="981"/>
      <c r="M169" s="981"/>
      <c r="N169" s="981"/>
      <c r="O169" s="817"/>
      <c r="P169" s="817"/>
      <c r="Q169" s="817"/>
    </row>
    <row r="170" spans="1:21" ht="23.25" customHeight="1">
      <c r="A170" s="743" t="s">
        <v>19</v>
      </c>
      <c r="B170" s="744" t="s">
        <v>128</v>
      </c>
      <c r="C170" s="916" t="s">
        <v>111</v>
      </c>
      <c r="D170" s="917"/>
      <c r="E170" s="916" t="s">
        <v>108</v>
      </c>
      <c r="F170" s="917"/>
      <c r="G170" s="745" t="s">
        <v>17</v>
      </c>
      <c r="H170" s="746" t="s">
        <v>17</v>
      </c>
      <c r="I170" s="747"/>
      <c r="J170" s="635" t="s">
        <v>129</v>
      </c>
      <c r="K170" s="938" t="s">
        <v>106</v>
      </c>
      <c r="L170" s="748"/>
      <c r="M170" s="749"/>
      <c r="N170" s="750"/>
      <c r="O170" s="675"/>
      <c r="P170" s="675"/>
      <c r="Q170" s="938" t="s">
        <v>242</v>
      </c>
    </row>
    <row r="171" spans="1:21">
      <c r="A171" s="706" t="s">
        <v>20</v>
      </c>
      <c r="B171" s="736"/>
      <c r="C171" s="918"/>
      <c r="D171" s="919"/>
      <c r="E171" s="918"/>
      <c r="F171" s="919"/>
      <c r="G171" s="751" t="s">
        <v>18</v>
      </c>
      <c r="H171" s="752" t="s">
        <v>18</v>
      </c>
      <c r="I171" s="643" t="s">
        <v>112</v>
      </c>
      <c r="J171" s="643" t="s">
        <v>32</v>
      </c>
      <c r="K171" s="939"/>
      <c r="L171" s="694" t="s">
        <v>130</v>
      </c>
      <c r="M171" s="643" t="s">
        <v>131</v>
      </c>
      <c r="N171" s="646" t="s">
        <v>132</v>
      </c>
      <c r="O171" s="675"/>
      <c r="P171" s="675"/>
      <c r="Q171" s="939"/>
    </row>
    <row r="172" spans="1:21">
      <c r="A172" s="753"/>
      <c r="B172" s="754"/>
      <c r="C172" s="704"/>
      <c r="D172" s="755"/>
      <c r="E172" s="704"/>
      <c r="F172" s="704"/>
      <c r="G172" s="643" t="s">
        <v>11</v>
      </c>
      <c r="H172" s="647" t="s">
        <v>109</v>
      </c>
      <c r="I172" s="643" t="s">
        <v>101</v>
      </c>
      <c r="J172" s="751" t="s">
        <v>133</v>
      </c>
      <c r="K172" s="756">
        <v>4</v>
      </c>
      <c r="L172" s="757"/>
      <c r="M172" s="758"/>
      <c r="N172" s="759"/>
      <c r="O172" s="675" t="s">
        <v>102</v>
      </c>
      <c r="P172" s="675" t="s">
        <v>243</v>
      </c>
      <c r="Q172" s="939"/>
    </row>
    <row r="173" spans="1:21">
      <c r="A173" s="753"/>
      <c r="B173" s="760"/>
      <c r="C173" s="647" t="s">
        <v>26</v>
      </c>
      <c r="D173" s="648" t="s">
        <v>49</v>
      </c>
      <c r="E173" s="648" t="s">
        <v>26</v>
      </c>
      <c r="F173" s="648" t="s">
        <v>49</v>
      </c>
      <c r="G173" s="643"/>
      <c r="H173" s="647" t="s">
        <v>110</v>
      </c>
      <c r="I173" s="652" t="s">
        <v>144</v>
      </c>
      <c r="J173" s="761"/>
      <c r="K173" s="762"/>
      <c r="L173" s="757"/>
      <c r="M173" s="758"/>
      <c r="N173" s="759"/>
      <c r="O173" s="675"/>
      <c r="P173" s="820" t="s">
        <v>244</v>
      </c>
      <c r="Q173" s="939"/>
    </row>
    <row r="174" spans="1:21" ht="51.75" customHeight="1">
      <c r="A174" s="753"/>
      <c r="B174" s="754"/>
      <c r="C174" s="654"/>
      <c r="D174" s="654"/>
      <c r="E174" s="654"/>
      <c r="F174" s="654"/>
      <c r="G174" s="643" t="s">
        <v>26</v>
      </c>
      <c r="H174" s="647" t="s">
        <v>26</v>
      </c>
      <c r="I174" s="762"/>
      <c r="J174" s="761"/>
      <c r="K174" s="762"/>
      <c r="L174" s="757"/>
      <c r="M174" s="758"/>
      <c r="N174" s="759"/>
      <c r="O174" s="675"/>
      <c r="P174" s="675"/>
      <c r="Q174" s="940"/>
    </row>
    <row r="175" spans="1:21" ht="44.25" customHeight="1">
      <c r="A175" s="284">
        <v>1</v>
      </c>
      <c r="B175" s="655" t="s">
        <v>24</v>
      </c>
      <c r="C175" s="723"/>
      <c r="D175" s="723"/>
      <c r="E175" s="717"/>
      <c r="F175" s="717"/>
      <c r="G175" s="660">
        <f t="shared" ref="G175:G205" si="30">C175+(D175/60)</f>
        <v>0</v>
      </c>
      <c r="H175" s="660">
        <f t="shared" ref="H175:H205" si="31">E175+F175/60</f>
        <v>0</v>
      </c>
      <c r="I175" s="660">
        <f t="shared" ref="I175:I205" si="32">31*24-H175</f>
        <v>744</v>
      </c>
      <c r="J175" s="661">
        <v>63</v>
      </c>
      <c r="K175" s="763">
        <f>4</f>
        <v>4</v>
      </c>
      <c r="L175" s="661">
        <f t="shared" ref="L175:L205" si="33">G175*J175*K175</f>
        <v>0</v>
      </c>
      <c r="M175" s="661">
        <f t="shared" ref="M175:M205" si="34">J175*K175</f>
        <v>252</v>
      </c>
      <c r="N175" s="662">
        <f t="shared" ref="N175:N205" si="35">I175*M175</f>
        <v>187488</v>
      </c>
      <c r="O175" s="819">
        <f>L175/N175</f>
        <v>0</v>
      </c>
      <c r="P175" s="661">
        <f>100-100*O175</f>
        <v>100</v>
      </c>
      <c r="Q175" s="818">
        <f>1-L175/N175</f>
        <v>1</v>
      </c>
    </row>
    <row r="176" spans="1:21" ht="42.75" customHeight="1">
      <c r="A176" s="284">
        <v>2</v>
      </c>
      <c r="B176" s="655" t="s">
        <v>21</v>
      </c>
      <c r="C176" s="656"/>
      <c r="D176" s="656"/>
      <c r="E176" s="717"/>
      <c r="F176" s="717"/>
      <c r="G176" s="660">
        <f t="shared" si="30"/>
        <v>0</v>
      </c>
      <c r="H176" s="660">
        <f t="shared" si="31"/>
        <v>0</v>
      </c>
      <c r="I176" s="660">
        <f t="shared" si="32"/>
        <v>744</v>
      </c>
      <c r="J176" s="661">
        <v>25</v>
      </c>
      <c r="K176" s="763">
        <f>4</f>
        <v>4</v>
      </c>
      <c r="L176" s="661">
        <f t="shared" si="33"/>
        <v>0</v>
      </c>
      <c r="M176" s="661">
        <f t="shared" si="34"/>
        <v>100</v>
      </c>
      <c r="N176" s="662">
        <f t="shared" si="35"/>
        <v>74400</v>
      </c>
      <c r="O176" s="819">
        <f t="shared" ref="O176:O205" si="36">L176/N176</f>
        <v>0</v>
      </c>
      <c r="P176" s="661">
        <f t="shared" ref="P176:P205" si="37">100-100*O176</f>
        <v>100</v>
      </c>
      <c r="Q176" s="818">
        <f t="shared" ref="Q176:Q205" si="38">1-L176/N176</f>
        <v>1</v>
      </c>
    </row>
    <row r="177" spans="1:21" ht="42.75" customHeight="1">
      <c r="A177" s="284">
        <v>3</v>
      </c>
      <c r="B177" s="655" t="s">
        <v>25</v>
      </c>
      <c r="C177" s="656"/>
      <c r="D177" s="656"/>
      <c r="E177" s="717"/>
      <c r="F177" s="717"/>
      <c r="G177" s="660">
        <f t="shared" si="30"/>
        <v>0</v>
      </c>
      <c r="H177" s="660">
        <f t="shared" si="31"/>
        <v>0</v>
      </c>
      <c r="I177" s="660">
        <f t="shared" si="32"/>
        <v>744</v>
      </c>
      <c r="J177" s="661">
        <v>25</v>
      </c>
      <c r="K177" s="763">
        <f>4</f>
        <v>4</v>
      </c>
      <c r="L177" s="661">
        <f t="shared" si="33"/>
        <v>0</v>
      </c>
      <c r="M177" s="661">
        <f t="shared" si="34"/>
        <v>100</v>
      </c>
      <c r="N177" s="662">
        <f t="shared" si="35"/>
        <v>74400</v>
      </c>
      <c r="O177" s="819">
        <f t="shared" si="36"/>
        <v>0</v>
      </c>
      <c r="P177" s="661">
        <f t="shared" si="37"/>
        <v>100</v>
      </c>
      <c r="Q177" s="818">
        <f t="shared" si="38"/>
        <v>1</v>
      </c>
    </row>
    <row r="178" spans="1:21" s="35" customFormat="1" ht="53.25" customHeight="1">
      <c r="A178" s="284">
        <v>4</v>
      </c>
      <c r="B178" s="655" t="s">
        <v>22</v>
      </c>
      <c r="C178" s="656"/>
      <c r="D178" s="656"/>
      <c r="E178" s="717"/>
      <c r="F178" s="717"/>
      <c r="G178" s="660">
        <f t="shared" si="30"/>
        <v>0</v>
      </c>
      <c r="H178" s="660">
        <f t="shared" si="31"/>
        <v>0</v>
      </c>
      <c r="I178" s="660">
        <f t="shared" si="32"/>
        <v>744</v>
      </c>
      <c r="J178" s="661">
        <v>50</v>
      </c>
      <c r="K178" s="763">
        <f>4</f>
        <v>4</v>
      </c>
      <c r="L178" s="661">
        <f t="shared" si="33"/>
        <v>0</v>
      </c>
      <c r="M178" s="661">
        <f t="shared" si="34"/>
        <v>200</v>
      </c>
      <c r="N178" s="662">
        <f t="shared" si="35"/>
        <v>148800</v>
      </c>
      <c r="O178" s="819">
        <f t="shared" si="36"/>
        <v>0</v>
      </c>
      <c r="P178" s="661">
        <f t="shared" si="37"/>
        <v>100</v>
      </c>
      <c r="Q178" s="818">
        <f t="shared" si="38"/>
        <v>1</v>
      </c>
      <c r="S178" s="31"/>
      <c r="T178" s="31"/>
      <c r="U178" s="31"/>
    </row>
    <row r="179" spans="1:21" s="35" customFormat="1" ht="45.75" customHeight="1">
      <c r="A179" s="284">
        <v>5</v>
      </c>
      <c r="B179" s="655" t="s">
        <v>23</v>
      </c>
      <c r="C179" s="656"/>
      <c r="D179" s="656"/>
      <c r="E179" s="717"/>
      <c r="F179" s="717"/>
      <c r="G179" s="660">
        <f t="shared" si="30"/>
        <v>0</v>
      </c>
      <c r="H179" s="660">
        <f t="shared" si="31"/>
        <v>0</v>
      </c>
      <c r="I179" s="660">
        <f t="shared" si="32"/>
        <v>744</v>
      </c>
      <c r="J179" s="661">
        <v>50</v>
      </c>
      <c r="K179" s="763">
        <f>4</f>
        <v>4</v>
      </c>
      <c r="L179" s="661">
        <f t="shared" si="33"/>
        <v>0</v>
      </c>
      <c r="M179" s="661">
        <f t="shared" si="34"/>
        <v>200</v>
      </c>
      <c r="N179" s="662">
        <f t="shared" si="35"/>
        <v>148800</v>
      </c>
      <c r="O179" s="819">
        <f t="shared" si="36"/>
        <v>0</v>
      </c>
      <c r="P179" s="661">
        <f t="shared" si="37"/>
        <v>100</v>
      </c>
      <c r="Q179" s="818">
        <f t="shared" si="38"/>
        <v>1</v>
      </c>
      <c r="S179" s="31"/>
      <c r="T179" s="31"/>
      <c r="U179" s="31"/>
    </row>
    <row r="180" spans="1:21" s="35" customFormat="1" ht="54" customHeight="1">
      <c r="A180" s="284">
        <v>6</v>
      </c>
      <c r="B180" s="655" t="s">
        <v>36</v>
      </c>
      <c r="C180" s="723"/>
      <c r="D180" s="723"/>
      <c r="E180" s="722"/>
      <c r="F180" s="717"/>
      <c r="G180" s="660">
        <f t="shared" si="30"/>
        <v>0</v>
      </c>
      <c r="H180" s="660">
        <f t="shared" si="31"/>
        <v>0</v>
      </c>
      <c r="I180" s="660">
        <f t="shared" si="32"/>
        <v>744</v>
      </c>
      <c r="J180" s="661">
        <v>50</v>
      </c>
      <c r="K180" s="763">
        <f>4</f>
        <v>4</v>
      </c>
      <c r="L180" s="661">
        <f t="shared" si="33"/>
        <v>0</v>
      </c>
      <c r="M180" s="661">
        <f t="shared" si="34"/>
        <v>200</v>
      </c>
      <c r="N180" s="662">
        <f t="shared" si="35"/>
        <v>148800</v>
      </c>
      <c r="O180" s="819">
        <f t="shared" si="36"/>
        <v>0</v>
      </c>
      <c r="P180" s="661">
        <f t="shared" si="37"/>
        <v>100</v>
      </c>
      <c r="Q180" s="818">
        <f t="shared" si="38"/>
        <v>1</v>
      </c>
      <c r="S180" s="31"/>
      <c r="T180" s="31"/>
      <c r="U180" s="31"/>
    </row>
    <row r="181" spans="1:21" s="35" customFormat="1" ht="53.25" customHeight="1">
      <c r="A181" s="284">
        <v>7</v>
      </c>
      <c r="B181" s="716" t="s">
        <v>37</v>
      </c>
      <c r="C181" s="764"/>
      <c r="D181" s="764"/>
      <c r="E181" s="717"/>
      <c r="F181" s="717"/>
      <c r="G181" s="660">
        <f t="shared" si="30"/>
        <v>0</v>
      </c>
      <c r="H181" s="660">
        <f t="shared" si="31"/>
        <v>0</v>
      </c>
      <c r="I181" s="660">
        <f t="shared" si="32"/>
        <v>744</v>
      </c>
      <c r="J181" s="661">
        <v>63</v>
      </c>
      <c r="K181" s="763">
        <f>4</f>
        <v>4</v>
      </c>
      <c r="L181" s="661">
        <f t="shared" si="33"/>
        <v>0</v>
      </c>
      <c r="M181" s="661">
        <f t="shared" si="34"/>
        <v>252</v>
      </c>
      <c r="N181" s="662">
        <f t="shared" si="35"/>
        <v>187488</v>
      </c>
      <c r="O181" s="819">
        <f t="shared" si="36"/>
        <v>0</v>
      </c>
      <c r="P181" s="661">
        <f t="shared" si="37"/>
        <v>100</v>
      </c>
      <c r="Q181" s="818">
        <f t="shared" si="38"/>
        <v>1</v>
      </c>
      <c r="S181" s="31"/>
      <c r="T181" s="31"/>
      <c r="U181" s="31"/>
    </row>
    <row r="182" spans="1:21" s="35" customFormat="1" ht="44.25" customHeight="1">
      <c r="A182" s="284">
        <v>8</v>
      </c>
      <c r="B182" s="716" t="s">
        <v>38</v>
      </c>
      <c r="C182" s="711"/>
      <c r="D182" s="711"/>
      <c r="E182" s="656"/>
      <c r="F182" s="656"/>
      <c r="G182" s="660">
        <f t="shared" si="30"/>
        <v>0</v>
      </c>
      <c r="H182" s="660">
        <f t="shared" si="31"/>
        <v>0</v>
      </c>
      <c r="I182" s="660">
        <f t="shared" si="32"/>
        <v>744</v>
      </c>
      <c r="J182" s="661">
        <v>80</v>
      </c>
      <c r="K182" s="763">
        <f>4</f>
        <v>4</v>
      </c>
      <c r="L182" s="661">
        <f t="shared" si="33"/>
        <v>0</v>
      </c>
      <c r="M182" s="661">
        <f t="shared" si="34"/>
        <v>320</v>
      </c>
      <c r="N182" s="662">
        <f t="shared" si="35"/>
        <v>238080</v>
      </c>
      <c r="O182" s="819">
        <f t="shared" si="36"/>
        <v>0</v>
      </c>
      <c r="P182" s="661">
        <f t="shared" si="37"/>
        <v>100</v>
      </c>
      <c r="Q182" s="818">
        <f t="shared" si="38"/>
        <v>1</v>
      </c>
      <c r="S182" s="31"/>
      <c r="T182" s="31"/>
      <c r="U182" s="31"/>
    </row>
    <row r="183" spans="1:21" s="35" customFormat="1" ht="44.25" customHeight="1">
      <c r="A183" s="284">
        <v>9</v>
      </c>
      <c r="B183" s="655" t="s">
        <v>212</v>
      </c>
      <c r="C183" s="765"/>
      <c r="D183" s="765"/>
      <c r="E183" s="717"/>
      <c r="F183" s="717"/>
      <c r="G183" s="660">
        <f t="shared" si="30"/>
        <v>0</v>
      </c>
      <c r="H183" s="660">
        <f t="shared" si="31"/>
        <v>0</v>
      </c>
      <c r="I183" s="660">
        <f t="shared" si="32"/>
        <v>744</v>
      </c>
      <c r="J183" s="661">
        <v>50</v>
      </c>
      <c r="K183" s="763">
        <f>4</f>
        <v>4</v>
      </c>
      <c r="L183" s="661">
        <f t="shared" si="33"/>
        <v>0</v>
      </c>
      <c r="M183" s="661">
        <f t="shared" si="34"/>
        <v>200</v>
      </c>
      <c r="N183" s="662">
        <f t="shared" si="35"/>
        <v>148800</v>
      </c>
      <c r="O183" s="819">
        <f t="shared" si="36"/>
        <v>0</v>
      </c>
      <c r="P183" s="661">
        <f t="shared" si="37"/>
        <v>100</v>
      </c>
      <c r="Q183" s="818">
        <f t="shared" si="38"/>
        <v>1</v>
      </c>
      <c r="S183" s="31"/>
      <c r="T183" s="31"/>
      <c r="U183" s="31"/>
    </row>
    <row r="184" spans="1:21" s="35" customFormat="1" ht="40.5" customHeight="1">
      <c r="A184" s="284">
        <v>10</v>
      </c>
      <c r="B184" s="716" t="s">
        <v>89</v>
      </c>
      <c r="C184" s="666"/>
      <c r="D184" s="666"/>
      <c r="E184" s="717"/>
      <c r="F184" s="717"/>
      <c r="G184" s="660">
        <f t="shared" si="30"/>
        <v>0</v>
      </c>
      <c r="H184" s="660">
        <f t="shared" si="31"/>
        <v>0</v>
      </c>
      <c r="I184" s="660">
        <f t="shared" si="32"/>
        <v>744</v>
      </c>
      <c r="J184" s="661">
        <v>63</v>
      </c>
      <c r="K184" s="763">
        <f>4</f>
        <v>4</v>
      </c>
      <c r="L184" s="661">
        <f t="shared" si="33"/>
        <v>0</v>
      </c>
      <c r="M184" s="661">
        <f t="shared" si="34"/>
        <v>252</v>
      </c>
      <c r="N184" s="662">
        <f t="shared" si="35"/>
        <v>187488</v>
      </c>
      <c r="O184" s="819">
        <f t="shared" si="36"/>
        <v>0</v>
      </c>
      <c r="P184" s="661">
        <f t="shared" si="37"/>
        <v>100</v>
      </c>
      <c r="Q184" s="818">
        <f t="shared" si="38"/>
        <v>1</v>
      </c>
      <c r="S184" s="31"/>
      <c r="T184" s="31"/>
      <c r="U184" s="31"/>
    </row>
    <row r="185" spans="1:21" s="35" customFormat="1" ht="46.5" customHeight="1">
      <c r="A185" s="284">
        <v>11</v>
      </c>
      <c r="B185" s="716" t="s">
        <v>98</v>
      </c>
      <c r="C185" s="766"/>
      <c r="D185" s="766"/>
      <c r="E185" s="717"/>
      <c r="F185" s="717"/>
      <c r="G185" s="660">
        <f t="shared" si="30"/>
        <v>0</v>
      </c>
      <c r="H185" s="660">
        <f t="shared" si="31"/>
        <v>0</v>
      </c>
      <c r="I185" s="660">
        <f t="shared" si="32"/>
        <v>744</v>
      </c>
      <c r="J185" s="661">
        <v>63</v>
      </c>
      <c r="K185" s="763">
        <f>4</f>
        <v>4</v>
      </c>
      <c r="L185" s="661">
        <f t="shared" si="33"/>
        <v>0</v>
      </c>
      <c r="M185" s="661">
        <f t="shared" si="34"/>
        <v>252</v>
      </c>
      <c r="N185" s="662">
        <f t="shared" si="35"/>
        <v>187488</v>
      </c>
      <c r="O185" s="819">
        <f t="shared" si="36"/>
        <v>0</v>
      </c>
      <c r="P185" s="661">
        <f t="shared" si="37"/>
        <v>100</v>
      </c>
      <c r="Q185" s="818">
        <f t="shared" si="38"/>
        <v>1</v>
      </c>
      <c r="S185" s="31"/>
      <c r="T185" s="31"/>
      <c r="U185" s="31"/>
    </row>
    <row r="186" spans="1:21" ht="45.75" customHeight="1">
      <c r="A186" s="284">
        <v>12</v>
      </c>
      <c r="B186" s="655" t="s">
        <v>611</v>
      </c>
      <c r="C186" s="765"/>
      <c r="D186" s="765"/>
      <c r="E186" s="656"/>
      <c r="F186" s="656"/>
      <c r="G186" s="660">
        <f t="shared" si="30"/>
        <v>0</v>
      </c>
      <c r="H186" s="660">
        <f t="shared" si="31"/>
        <v>0</v>
      </c>
      <c r="I186" s="660">
        <f t="shared" si="32"/>
        <v>744</v>
      </c>
      <c r="J186" s="661">
        <v>50</v>
      </c>
      <c r="K186" s="763">
        <f>4</f>
        <v>4</v>
      </c>
      <c r="L186" s="661">
        <f t="shared" si="33"/>
        <v>0</v>
      </c>
      <c r="M186" s="661">
        <f t="shared" si="34"/>
        <v>200</v>
      </c>
      <c r="N186" s="662">
        <f t="shared" si="35"/>
        <v>148800</v>
      </c>
      <c r="O186" s="819">
        <f t="shared" si="36"/>
        <v>0</v>
      </c>
      <c r="P186" s="661">
        <f t="shared" si="37"/>
        <v>100</v>
      </c>
      <c r="Q186" s="818">
        <f t="shared" si="38"/>
        <v>1</v>
      </c>
    </row>
    <row r="187" spans="1:21" ht="53.25" customHeight="1">
      <c r="A187" s="284">
        <v>13</v>
      </c>
      <c r="B187" s="716" t="s">
        <v>134</v>
      </c>
      <c r="C187" s="665"/>
      <c r="D187" s="665"/>
      <c r="E187" s="717"/>
      <c r="F187" s="717"/>
      <c r="G187" s="660">
        <f t="shared" si="30"/>
        <v>0</v>
      </c>
      <c r="H187" s="660">
        <f t="shared" si="31"/>
        <v>0</v>
      </c>
      <c r="I187" s="660">
        <f t="shared" si="32"/>
        <v>744</v>
      </c>
      <c r="J187" s="661">
        <v>125</v>
      </c>
      <c r="K187" s="763">
        <f>4</f>
        <v>4</v>
      </c>
      <c r="L187" s="661">
        <f t="shared" si="33"/>
        <v>0</v>
      </c>
      <c r="M187" s="661">
        <f t="shared" si="34"/>
        <v>500</v>
      </c>
      <c r="N187" s="662">
        <f t="shared" si="35"/>
        <v>372000</v>
      </c>
      <c r="O187" s="819">
        <f t="shared" si="36"/>
        <v>0</v>
      </c>
      <c r="P187" s="661">
        <f t="shared" si="37"/>
        <v>100</v>
      </c>
      <c r="Q187" s="818">
        <f t="shared" si="38"/>
        <v>1</v>
      </c>
      <c r="R187" s="174"/>
      <c r="S187" s="175"/>
    </row>
    <row r="188" spans="1:21" ht="42" customHeight="1">
      <c r="A188" s="284">
        <v>14</v>
      </c>
      <c r="B188" s="767" t="s">
        <v>139</v>
      </c>
      <c r="C188" s="657"/>
      <c r="D188" s="657"/>
      <c r="E188" s="721"/>
      <c r="F188" s="721"/>
      <c r="G188" s="768">
        <f t="shared" si="30"/>
        <v>0</v>
      </c>
      <c r="H188" s="768">
        <f t="shared" si="31"/>
        <v>0</v>
      </c>
      <c r="I188" s="660">
        <f t="shared" si="32"/>
        <v>744</v>
      </c>
      <c r="J188" s="769">
        <v>125</v>
      </c>
      <c r="K188" s="770">
        <f>4</f>
        <v>4</v>
      </c>
      <c r="L188" s="661">
        <f t="shared" si="33"/>
        <v>0</v>
      </c>
      <c r="M188" s="661">
        <f t="shared" si="34"/>
        <v>500</v>
      </c>
      <c r="N188" s="662">
        <f t="shared" si="35"/>
        <v>372000</v>
      </c>
      <c r="O188" s="819">
        <f t="shared" si="36"/>
        <v>0</v>
      </c>
      <c r="P188" s="661">
        <f t="shared" si="37"/>
        <v>100</v>
      </c>
      <c r="Q188" s="818">
        <f t="shared" si="38"/>
        <v>1</v>
      </c>
      <c r="R188" s="174"/>
      <c r="S188" s="175"/>
    </row>
    <row r="189" spans="1:21" ht="51.75" customHeight="1">
      <c r="A189" s="284">
        <v>15</v>
      </c>
      <c r="B189" s="767" t="s">
        <v>172</v>
      </c>
      <c r="C189" s="657"/>
      <c r="D189" s="657"/>
      <c r="E189" s="657"/>
      <c r="F189" s="657"/>
      <c r="G189" s="768">
        <f t="shared" si="30"/>
        <v>0</v>
      </c>
      <c r="H189" s="768">
        <f t="shared" si="31"/>
        <v>0</v>
      </c>
      <c r="I189" s="660">
        <f t="shared" si="32"/>
        <v>744</v>
      </c>
      <c r="J189" s="769">
        <v>63</v>
      </c>
      <c r="K189" s="770">
        <f>4</f>
        <v>4</v>
      </c>
      <c r="L189" s="661">
        <f t="shared" si="33"/>
        <v>0</v>
      </c>
      <c r="M189" s="661">
        <f t="shared" si="34"/>
        <v>252</v>
      </c>
      <c r="N189" s="662">
        <f t="shared" si="35"/>
        <v>187488</v>
      </c>
      <c r="O189" s="819">
        <f t="shared" si="36"/>
        <v>0</v>
      </c>
      <c r="P189" s="661">
        <f t="shared" si="37"/>
        <v>100</v>
      </c>
      <c r="Q189" s="818">
        <f t="shared" si="38"/>
        <v>1</v>
      </c>
      <c r="R189" s="174"/>
      <c r="S189" s="175"/>
    </row>
    <row r="190" spans="1:21" ht="53.25" customHeight="1">
      <c r="A190" s="284">
        <v>16</v>
      </c>
      <c r="B190" s="767" t="s">
        <v>178</v>
      </c>
      <c r="C190" s="657"/>
      <c r="D190" s="657"/>
      <c r="E190" s="657"/>
      <c r="F190" s="657"/>
      <c r="G190" s="768">
        <f t="shared" si="30"/>
        <v>0</v>
      </c>
      <c r="H190" s="768">
        <f t="shared" si="31"/>
        <v>0</v>
      </c>
      <c r="I190" s="660">
        <f t="shared" si="32"/>
        <v>744</v>
      </c>
      <c r="J190" s="769">
        <v>63</v>
      </c>
      <c r="K190" s="770">
        <f>4</f>
        <v>4</v>
      </c>
      <c r="L190" s="661">
        <f t="shared" si="33"/>
        <v>0</v>
      </c>
      <c r="M190" s="661">
        <f t="shared" si="34"/>
        <v>252</v>
      </c>
      <c r="N190" s="662">
        <f t="shared" si="35"/>
        <v>187488</v>
      </c>
      <c r="O190" s="819">
        <f t="shared" si="36"/>
        <v>0</v>
      </c>
      <c r="P190" s="661">
        <f t="shared" si="37"/>
        <v>100</v>
      </c>
      <c r="Q190" s="818">
        <f t="shared" si="38"/>
        <v>1</v>
      </c>
      <c r="R190" s="174"/>
      <c r="S190" s="175"/>
    </row>
    <row r="191" spans="1:21" ht="42" customHeight="1">
      <c r="A191" s="284">
        <v>17</v>
      </c>
      <c r="B191" s="767" t="s">
        <v>184</v>
      </c>
      <c r="C191" s="657"/>
      <c r="D191" s="657"/>
      <c r="E191" s="657"/>
      <c r="F191" s="657"/>
      <c r="G191" s="768">
        <f t="shared" si="30"/>
        <v>0</v>
      </c>
      <c r="H191" s="768">
        <f t="shared" si="31"/>
        <v>0</v>
      </c>
      <c r="I191" s="660">
        <f t="shared" si="32"/>
        <v>744</v>
      </c>
      <c r="J191" s="769">
        <v>125</v>
      </c>
      <c r="K191" s="770">
        <f>4</f>
        <v>4</v>
      </c>
      <c r="L191" s="661">
        <f t="shared" si="33"/>
        <v>0</v>
      </c>
      <c r="M191" s="661">
        <f t="shared" si="34"/>
        <v>500</v>
      </c>
      <c r="N191" s="662">
        <f t="shared" si="35"/>
        <v>372000</v>
      </c>
      <c r="O191" s="819">
        <f t="shared" si="36"/>
        <v>0</v>
      </c>
      <c r="P191" s="661">
        <f t="shared" si="37"/>
        <v>100</v>
      </c>
      <c r="Q191" s="818">
        <f t="shared" si="38"/>
        <v>1</v>
      </c>
      <c r="R191" s="174"/>
      <c r="S191" s="175"/>
    </row>
    <row r="192" spans="1:21" ht="44.25" customHeight="1">
      <c r="A192" s="284">
        <v>18</v>
      </c>
      <c r="B192" s="767" t="s">
        <v>180</v>
      </c>
      <c r="C192" s="657"/>
      <c r="D192" s="657"/>
      <c r="E192" s="657"/>
      <c r="F192" s="657"/>
      <c r="G192" s="768">
        <f t="shared" si="30"/>
        <v>0</v>
      </c>
      <c r="H192" s="768">
        <f t="shared" si="31"/>
        <v>0</v>
      </c>
      <c r="I192" s="660">
        <f t="shared" si="32"/>
        <v>744</v>
      </c>
      <c r="J192" s="769">
        <f>3*80</f>
        <v>240</v>
      </c>
      <c r="K192" s="770">
        <f>4</f>
        <v>4</v>
      </c>
      <c r="L192" s="661">
        <f t="shared" si="33"/>
        <v>0</v>
      </c>
      <c r="M192" s="661">
        <f t="shared" si="34"/>
        <v>960</v>
      </c>
      <c r="N192" s="662">
        <f t="shared" si="35"/>
        <v>714240</v>
      </c>
      <c r="O192" s="819">
        <f t="shared" si="36"/>
        <v>0</v>
      </c>
      <c r="P192" s="661">
        <f t="shared" si="37"/>
        <v>100</v>
      </c>
      <c r="Q192" s="818">
        <f t="shared" si="38"/>
        <v>1</v>
      </c>
    </row>
    <row r="193" spans="1:18" ht="45.75" customHeight="1">
      <c r="A193" s="284">
        <v>19</v>
      </c>
      <c r="B193" s="767" t="s">
        <v>187</v>
      </c>
      <c r="C193" s="771"/>
      <c r="D193" s="771"/>
      <c r="E193" s="696"/>
      <c r="F193" s="696"/>
      <c r="G193" s="772">
        <f t="shared" si="30"/>
        <v>0</v>
      </c>
      <c r="H193" s="772">
        <f t="shared" si="31"/>
        <v>0</v>
      </c>
      <c r="I193" s="660">
        <f t="shared" si="32"/>
        <v>744</v>
      </c>
      <c r="J193" s="773">
        <v>63</v>
      </c>
      <c r="K193" s="774">
        <f>4</f>
        <v>4</v>
      </c>
      <c r="L193" s="661">
        <f t="shared" si="33"/>
        <v>0</v>
      </c>
      <c r="M193" s="661">
        <f t="shared" si="34"/>
        <v>252</v>
      </c>
      <c r="N193" s="662">
        <f t="shared" si="35"/>
        <v>187488</v>
      </c>
      <c r="O193" s="819">
        <f t="shared" si="36"/>
        <v>0</v>
      </c>
      <c r="P193" s="661">
        <f t="shared" si="37"/>
        <v>100</v>
      </c>
      <c r="Q193" s="818">
        <f t="shared" si="38"/>
        <v>1</v>
      </c>
    </row>
    <row r="194" spans="1:18" ht="44.25" customHeight="1" thickBot="1">
      <c r="A194" s="284">
        <v>20</v>
      </c>
      <c r="B194" s="767" t="s">
        <v>612</v>
      </c>
      <c r="C194" s="771"/>
      <c r="D194" s="771"/>
      <c r="E194" s="696"/>
      <c r="F194" s="696"/>
      <c r="G194" s="772">
        <f t="shared" si="30"/>
        <v>0</v>
      </c>
      <c r="H194" s="772">
        <f t="shared" si="31"/>
        <v>0</v>
      </c>
      <c r="I194" s="660">
        <f t="shared" si="32"/>
        <v>744</v>
      </c>
      <c r="J194" s="773">
        <v>240</v>
      </c>
      <c r="K194" s="774">
        <f>4</f>
        <v>4</v>
      </c>
      <c r="L194" s="661">
        <f t="shared" si="33"/>
        <v>0</v>
      </c>
      <c r="M194" s="661">
        <f t="shared" si="34"/>
        <v>960</v>
      </c>
      <c r="N194" s="662">
        <f t="shared" si="35"/>
        <v>714240</v>
      </c>
      <c r="O194" s="819">
        <f t="shared" si="36"/>
        <v>0</v>
      </c>
      <c r="P194" s="661">
        <f t="shared" si="37"/>
        <v>100</v>
      </c>
      <c r="Q194" s="818">
        <f t="shared" si="38"/>
        <v>1</v>
      </c>
    </row>
    <row r="195" spans="1:18" ht="44.25" customHeight="1">
      <c r="A195" s="284">
        <v>21</v>
      </c>
      <c r="B195" s="767" t="s">
        <v>613</v>
      </c>
      <c r="C195" s="771"/>
      <c r="D195" s="771"/>
      <c r="E195" s="696"/>
      <c r="F195" s="696"/>
      <c r="G195" s="772">
        <f t="shared" si="30"/>
        <v>0</v>
      </c>
      <c r="H195" s="772">
        <f t="shared" si="31"/>
        <v>0</v>
      </c>
      <c r="I195" s="660">
        <f t="shared" si="32"/>
        <v>744</v>
      </c>
      <c r="J195" s="773">
        <v>240</v>
      </c>
      <c r="K195" s="774">
        <f>4</f>
        <v>4</v>
      </c>
      <c r="L195" s="661">
        <f t="shared" si="33"/>
        <v>0</v>
      </c>
      <c r="M195" s="661">
        <f t="shared" si="34"/>
        <v>960</v>
      </c>
      <c r="N195" s="662">
        <f t="shared" si="35"/>
        <v>714240</v>
      </c>
      <c r="O195" s="819">
        <f t="shared" si="36"/>
        <v>0</v>
      </c>
      <c r="P195" s="661">
        <f t="shared" si="37"/>
        <v>100</v>
      </c>
      <c r="Q195" s="818">
        <f t="shared" si="38"/>
        <v>1</v>
      </c>
      <c r="R195" s="945" t="s">
        <v>602</v>
      </c>
    </row>
    <row r="196" spans="1:18" ht="44.25" customHeight="1">
      <c r="A196" s="284">
        <v>22</v>
      </c>
      <c r="B196" s="775" t="s">
        <v>211</v>
      </c>
      <c r="C196" s="776"/>
      <c r="D196" s="776"/>
      <c r="E196" s="777"/>
      <c r="F196" s="777"/>
      <c r="G196" s="778">
        <f t="shared" si="30"/>
        <v>0</v>
      </c>
      <c r="H196" s="778">
        <f t="shared" si="31"/>
        <v>0</v>
      </c>
      <c r="I196" s="660">
        <f t="shared" si="32"/>
        <v>744</v>
      </c>
      <c r="J196" s="779">
        <v>63</v>
      </c>
      <c r="K196" s="780">
        <f>4</f>
        <v>4</v>
      </c>
      <c r="L196" s="749">
        <f t="shared" si="33"/>
        <v>0</v>
      </c>
      <c r="M196" s="749">
        <f t="shared" si="34"/>
        <v>252</v>
      </c>
      <c r="N196" s="750">
        <f t="shared" si="35"/>
        <v>187488</v>
      </c>
      <c r="O196" s="819">
        <f t="shared" si="36"/>
        <v>0</v>
      </c>
      <c r="P196" s="661">
        <f t="shared" si="37"/>
        <v>100</v>
      </c>
      <c r="Q196" s="818">
        <f t="shared" si="38"/>
        <v>1</v>
      </c>
      <c r="R196" s="946"/>
    </row>
    <row r="197" spans="1:18" ht="44.25" customHeight="1" thickBot="1">
      <c r="A197" s="284">
        <v>23</v>
      </c>
      <c r="B197" s="767" t="s">
        <v>614</v>
      </c>
      <c r="C197" s="776"/>
      <c r="D197" s="776"/>
      <c r="E197" s="777"/>
      <c r="F197" s="777"/>
      <c r="G197" s="772">
        <f t="shared" si="30"/>
        <v>0</v>
      </c>
      <c r="H197" s="772">
        <f t="shared" si="31"/>
        <v>0</v>
      </c>
      <c r="I197" s="660">
        <f t="shared" si="32"/>
        <v>744</v>
      </c>
      <c r="J197" s="773">
        <v>240</v>
      </c>
      <c r="K197" s="774">
        <f>4</f>
        <v>4</v>
      </c>
      <c r="L197" s="661">
        <f t="shared" si="33"/>
        <v>0</v>
      </c>
      <c r="M197" s="661">
        <f t="shared" si="34"/>
        <v>960</v>
      </c>
      <c r="N197" s="662">
        <f t="shared" si="35"/>
        <v>714240</v>
      </c>
      <c r="O197" s="819">
        <f t="shared" si="36"/>
        <v>0</v>
      </c>
      <c r="P197" s="661">
        <f t="shared" si="37"/>
        <v>100</v>
      </c>
      <c r="Q197" s="818">
        <f t="shared" si="38"/>
        <v>1</v>
      </c>
      <c r="R197" s="947"/>
    </row>
    <row r="198" spans="1:18" s="782" customFormat="1" ht="75.75" customHeight="1" thickBot="1">
      <c r="A198" s="284">
        <v>24</v>
      </c>
      <c r="B198" s="767" t="s">
        <v>615</v>
      </c>
      <c r="C198" s="776"/>
      <c r="D198" s="776"/>
      <c r="E198" s="777"/>
      <c r="F198" s="777"/>
      <c r="G198" s="772">
        <f t="shared" si="30"/>
        <v>0</v>
      </c>
      <c r="H198" s="772">
        <f t="shared" si="31"/>
        <v>0</v>
      </c>
      <c r="I198" s="660">
        <f t="shared" si="32"/>
        <v>744</v>
      </c>
      <c r="J198" s="773">
        <v>240</v>
      </c>
      <c r="K198" s="774">
        <f>4</f>
        <v>4</v>
      </c>
      <c r="L198" s="661">
        <f t="shared" si="33"/>
        <v>0</v>
      </c>
      <c r="M198" s="661">
        <f t="shared" si="34"/>
        <v>960</v>
      </c>
      <c r="N198" s="662">
        <f t="shared" si="35"/>
        <v>714240</v>
      </c>
      <c r="O198" s="819">
        <f t="shared" si="36"/>
        <v>0</v>
      </c>
      <c r="P198" s="661">
        <f t="shared" si="37"/>
        <v>100</v>
      </c>
      <c r="Q198" s="818">
        <f t="shared" si="38"/>
        <v>1</v>
      </c>
      <c r="R198" s="781"/>
    </row>
    <row r="199" spans="1:18" s="784" customFormat="1" ht="75.75" customHeight="1">
      <c r="A199" s="284">
        <v>25</v>
      </c>
      <c r="B199" s="783" t="s">
        <v>616</v>
      </c>
      <c r="C199" s="776"/>
      <c r="D199" s="776"/>
      <c r="E199" s="777"/>
      <c r="F199" s="777"/>
      <c r="G199" s="772">
        <f t="shared" si="30"/>
        <v>0</v>
      </c>
      <c r="H199" s="772">
        <f t="shared" si="31"/>
        <v>0</v>
      </c>
      <c r="I199" s="660">
        <f t="shared" si="32"/>
        <v>744</v>
      </c>
      <c r="J199" s="773">
        <v>63</v>
      </c>
      <c r="K199" s="774">
        <f>4</f>
        <v>4</v>
      </c>
      <c r="L199" s="661">
        <f t="shared" si="33"/>
        <v>0</v>
      </c>
      <c r="M199" s="661">
        <f t="shared" si="34"/>
        <v>252</v>
      </c>
      <c r="N199" s="662">
        <f t="shared" si="35"/>
        <v>187488</v>
      </c>
      <c r="O199" s="819">
        <f t="shared" si="36"/>
        <v>0</v>
      </c>
      <c r="P199" s="661">
        <f t="shared" si="37"/>
        <v>100</v>
      </c>
      <c r="Q199" s="818">
        <f t="shared" si="38"/>
        <v>1</v>
      </c>
      <c r="R199" s="948" t="s">
        <v>604</v>
      </c>
    </row>
    <row r="200" spans="1:18" s="784" customFormat="1" ht="75.75" customHeight="1">
      <c r="A200" s="284">
        <v>26</v>
      </c>
      <c r="B200" s="783" t="s">
        <v>617</v>
      </c>
      <c r="C200" s="776"/>
      <c r="D200" s="776"/>
      <c r="E200" s="777"/>
      <c r="F200" s="777"/>
      <c r="G200" s="772">
        <f t="shared" si="30"/>
        <v>0</v>
      </c>
      <c r="H200" s="772">
        <f t="shared" si="31"/>
        <v>0</v>
      </c>
      <c r="I200" s="660">
        <f t="shared" si="32"/>
        <v>744</v>
      </c>
      <c r="J200" s="773">
        <v>63</v>
      </c>
      <c r="K200" s="774">
        <f>4</f>
        <v>4</v>
      </c>
      <c r="L200" s="661">
        <f t="shared" si="33"/>
        <v>0</v>
      </c>
      <c r="M200" s="661">
        <f t="shared" si="34"/>
        <v>252</v>
      </c>
      <c r="N200" s="662">
        <f t="shared" si="35"/>
        <v>187488</v>
      </c>
      <c r="O200" s="819">
        <f t="shared" si="36"/>
        <v>0</v>
      </c>
      <c r="P200" s="661">
        <f t="shared" si="37"/>
        <v>100</v>
      </c>
      <c r="Q200" s="818">
        <f t="shared" si="38"/>
        <v>1</v>
      </c>
      <c r="R200" s="949"/>
    </row>
    <row r="201" spans="1:18" s="784" customFormat="1" ht="75.75" customHeight="1">
      <c r="A201" s="284">
        <v>27</v>
      </c>
      <c r="B201" s="783" t="s">
        <v>618</v>
      </c>
      <c r="C201" s="776"/>
      <c r="D201" s="776"/>
      <c r="E201" s="777"/>
      <c r="F201" s="777"/>
      <c r="G201" s="768">
        <f t="shared" si="30"/>
        <v>0</v>
      </c>
      <c r="H201" s="768">
        <f t="shared" si="31"/>
        <v>0</v>
      </c>
      <c r="I201" s="660">
        <f t="shared" si="32"/>
        <v>744</v>
      </c>
      <c r="J201" s="769">
        <v>125</v>
      </c>
      <c r="K201" s="770">
        <f>4</f>
        <v>4</v>
      </c>
      <c r="L201" s="661">
        <f t="shared" si="33"/>
        <v>0</v>
      </c>
      <c r="M201" s="661">
        <f t="shared" si="34"/>
        <v>500</v>
      </c>
      <c r="N201" s="662">
        <f t="shared" si="35"/>
        <v>372000</v>
      </c>
      <c r="O201" s="819">
        <f t="shared" si="36"/>
        <v>0</v>
      </c>
      <c r="P201" s="661">
        <f t="shared" si="37"/>
        <v>100</v>
      </c>
      <c r="Q201" s="818">
        <f t="shared" si="38"/>
        <v>1</v>
      </c>
      <c r="R201" s="950" t="s">
        <v>608</v>
      </c>
    </row>
    <row r="202" spans="1:18" s="784" customFormat="1" ht="75.75" customHeight="1">
      <c r="A202" s="284">
        <v>28</v>
      </c>
      <c r="B202" s="783" t="s">
        <v>619</v>
      </c>
      <c r="C202" s="776"/>
      <c r="D202" s="776"/>
      <c r="E202" s="777"/>
      <c r="F202" s="777"/>
      <c r="G202" s="768">
        <f t="shared" si="30"/>
        <v>0</v>
      </c>
      <c r="H202" s="768">
        <f t="shared" si="31"/>
        <v>0</v>
      </c>
      <c r="I202" s="660">
        <f t="shared" si="32"/>
        <v>744</v>
      </c>
      <c r="J202" s="769">
        <v>125</v>
      </c>
      <c r="K202" s="770">
        <f>4</f>
        <v>4</v>
      </c>
      <c r="L202" s="661">
        <f t="shared" si="33"/>
        <v>0</v>
      </c>
      <c r="M202" s="661">
        <f t="shared" si="34"/>
        <v>500</v>
      </c>
      <c r="N202" s="662">
        <f t="shared" si="35"/>
        <v>372000</v>
      </c>
      <c r="O202" s="819">
        <f t="shared" si="36"/>
        <v>0</v>
      </c>
      <c r="P202" s="661">
        <f t="shared" si="37"/>
        <v>100</v>
      </c>
      <c r="Q202" s="818">
        <f t="shared" si="38"/>
        <v>1</v>
      </c>
      <c r="R202" s="951"/>
    </row>
    <row r="203" spans="1:18" s="784" customFormat="1" ht="75.75" customHeight="1">
      <c r="A203" s="284">
        <v>29</v>
      </c>
      <c r="B203" s="783" t="s">
        <v>620</v>
      </c>
      <c r="C203" s="776"/>
      <c r="D203" s="776"/>
      <c r="E203" s="777"/>
      <c r="F203" s="777"/>
      <c r="G203" s="768">
        <f t="shared" si="30"/>
        <v>0</v>
      </c>
      <c r="H203" s="768">
        <f t="shared" si="31"/>
        <v>0</v>
      </c>
      <c r="I203" s="660">
        <f t="shared" si="32"/>
        <v>744</v>
      </c>
      <c r="J203" s="769">
        <v>125</v>
      </c>
      <c r="K203" s="770">
        <f>4</f>
        <v>4</v>
      </c>
      <c r="L203" s="661">
        <f t="shared" si="33"/>
        <v>0</v>
      </c>
      <c r="M203" s="661">
        <f t="shared" si="34"/>
        <v>500</v>
      </c>
      <c r="N203" s="662">
        <f t="shared" si="35"/>
        <v>372000</v>
      </c>
      <c r="O203" s="819">
        <f t="shared" si="36"/>
        <v>0</v>
      </c>
      <c r="P203" s="661">
        <f t="shared" si="37"/>
        <v>100</v>
      </c>
      <c r="Q203" s="818">
        <f t="shared" si="38"/>
        <v>1</v>
      </c>
      <c r="R203" s="951"/>
    </row>
    <row r="204" spans="1:18" s="782" customFormat="1" ht="75.75" customHeight="1">
      <c r="A204" s="284">
        <v>30</v>
      </c>
      <c r="B204" s="767" t="s">
        <v>621</v>
      </c>
      <c r="C204" s="776"/>
      <c r="D204" s="776"/>
      <c r="E204" s="777"/>
      <c r="F204" s="777"/>
      <c r="G204" s="772">
        <f>C204+(D204/60)</f>
        <v>0</v>
      </c>
      <c r="H204" s="772">
        <f>E204+F204/60</f>
        <v>0</v>
      </c>
      <c r="I204" s="660">
        <f>31*24-H204</f>
        <v>744</v>
      </c>
      <c r="J204" s="773">
        <v>240</v>
      </c>
      <c r="K204" s="774">
        <f>4</f>
        <v>4</v>
      </c>
      <c r="L204" s="661">
        <f>G204*J204*K204</f>
        <v>0</v>
      </c>
      <c r="M204" s="661">
        <f>J204*K204</f>
        <v>960</v>
      </c>
      <c r="N204" s="662">
        <f>I204*M204</f>
        <v>714240</v>
      </c>
      <c r="O204" s="819">
        <f t="shared" si="36"/>
        <v>0</v>
      </c>
      <c r="P204" s="661">
        <f t="shared" si="37"/>
        <v>100</v>
      </c>
      <c r="Q204" s="818">
        <f t="shared" si="38"/>
        <v>1</v>
      </c>
      <c r="R204" s="951"/>
    </row>
    <row r="205" spans="1:18" s="784" customFormat="1" ht="75.75" customHeight="1">
      <c r="A205" s="284">
        <v>31</v>
      </c>
      <c r="B205" s="783" t="s">
        <v>622</v>
      </c>
      <c r="C205" s="776"/>
      <c r="D205" s="776"/>
      <c r="E205" s="777"/>
      <c r="F205" s="777"/>
      <c r="G205" s="772">
        <f t="shared" si="30"/>
        <v>0</v>
      </c>
      <c r="H205" s="772">
        <f t="shared" si="31"/>
        <v>0</v>
      </c>
      <c r="I205" s="660">
        <f t="shared" si="32"/>
        <v>744</v>
      </c>
      <c r="J205" s="773">
        <v>63</v>
      </c>
      <c r="K205" s="774">
        <f>4</f>
        <v>4</v>
      </c>
      <c r="L205" s="661">
        <f t="shared" si="33"/>
        <v>0</v>
      </c>
      <c r="M205" s="661">
        <f t="shared" si="34"/>
        <v>252</v>
      </c>
      <c r="N205" s="662">
        <f t="shared" si="35"/>
        <v>187488</v>
      </c>
      <c r="O205" s="819">
        <f t="shared" si="36"/>
        <v>0</v>
      </c>
      <c r="P205" s="661">
        <f t="shared" si="37"/>
        <v>100</v>
      </c>
      <c r="Q205" s="818">
        <f t="shared" si="38"/>
        <v>1</v>
      </c>
      <c r="R205" s="951"/>
    </row>
    <row r="206" spans="1:18" s="784" customFormat="1" ht="75.75" customHeight="1">
      <c r="A206" s="284"/>
      <c r="B206" s="783"/>
      <c r="C206" s="776"/>
      <c r="D206" s="776"/>
      <c r="E206" s="777"/>
      <c r="F206" s="777"/>
      <c r="G206" s="772"/>
      <c r="H206" s="772"/>
      <c r="I206" s="660"/>
      <c r="J206" s="773"/>
      <c r="K206" s="774"/>
      <c r="L206" s="661"/>
      <c r="M206" s="661"/>
      <c r="N206" s="662"/>
      <c r="O206" s="662"/>
      <c r="P206" s="662"/>
      <c r="Q206" s="662"/>
      <c r="R206" s="952"/>
    </row>
    <row r="207" spans="1:18" ht="54.75" customHeight="1">
      <c r="A207" s="661"/>
      <c r="B207" s="655" t="s">
        <v>623</v>
      </c>
      <c r="C207" s="785">
        <f>SUM(C175:C206)</f>
        <v>0</v>
      </c>
      <c r="D207" s="785">
        <f>SUM(D175:D206)</f>
        <v>0</v>
      </c>
      <c r="E207" s="785">
        <f>SUM(E175:E206)</f>
        <v>0</v>
      </c>
      <c r="F207" s="785">
        <f>SUM(F175:F206)</f>
        <v>0</v>
      </c>
      <c r="G207" s="687"/>
      <c r="H207" s="687"/>
      <c r="I207" s="687"/>
      <c r="J207" s="786">
        <f>SUM(J175:J206)</f>
        <v>3263</v>
      </c>
      <c r="K207" s="687"/>
      <c r="L207" s="675">
        <f>SUM(L175:L206)</f>
        <v>0</v>
      </c>
      <c r="M207" s="675"/>
      <c r="N207" s="786">
        <f>SUM(N175:N206)</f>
        <v>9710688</v>
      </c>
      <c r="O207" s="786"/>
      <c r="P207" s="786"/>
      <c r="Q207" s="786"/>
    </row>
    <row r="208" spans="1:18" ht="29.25" customHeight="1">
      <c r="A208" s="787"/>
      <c r="B208" s="632"/>
      <c r="C208" s="953">
        <f>C207+D207/60</f>
        <v>0</v>
      </c>
      <c r="D208" s="954"/>
      <c r="E208" s="955">
        <f>E207+F207/60</f>
        <v>0</v>
      </c>
      <c r="F208" s="955"/>
      <c r="G208" s="634"/>
      <c r="H208" s="634"/>
      <c r="I208" s="634"/>
      <c r="J208" s="634"/>
      <c r="K208" s="693"/>
      <c r="L208" s="694"/>
      <c r="M208" s="634"/>
      <c r="N208" s="634"/>
      <c r="O208" s="634"/>
      <c r="P208" s="634"/>
      <c r="Q208" s="634"/>
    </row>
    <row r="209" spans="1:21" ht="52.5" customHeight="1">
      <c r="A209" s="787"/>
      <c r="B209" s="632"/>
      <c r="C209" s="633"/>
      <c r="D209" s="633"/>
      <c r="E209" s="633"/>
      <c r="F209" s="633"/>
      <c r="G209" s="634"/>
      <c r="H209" s="634"/>
      <c r="I209" s="687" t="s">
        <v>102</v>
      </c>
      <c r="J209" s="788">
        <f>L207/N207</f>
        <v>0</v>
      </c>
      <c r="K209" s="628"/>
      <c r="L209" s="634"/>
      <c r="M209" s="634"/>
      <c r="N209" s="634"/>
      <c r="O209" s="634"/>
      <c r="P209" s="634"/>
      <c r="Q209" s="634"/>
    </row>
    <row r="210" spans="1:21" ht="44.25" customHeight="1">
      <c r="A210" s="956" t="s">
        <v>624</v>
      </c>
      <c r="B210" s="956"/>
      <c r="C210" s="956"/>
      <c r="D210" s="956"/>
      <c r="E210" s="956"/>
      <c r="F210" s="956"/>
      <c r="G210" s="956"/>
      <c r="H210" s="956"/>
      <c r="I210" s="789" t="s">
        <v>114</v>
      </c>
      <c r="J210" s="790">
        <f>100-100*J209</f>
        <v>100</v>
      </c>
      <c r="K210" s="628"/>
      <c r="L210" s="634"/>
      <c r="M210" s="634"/>
      <c r="N210" s="634"/>
      <c r="O210" s="634"/>
      <c r="P210" s="634"/>
      <c r="Q210" s="634"/>
    </row>
    <row r="211" spans="1:21">
      <c r="A211" s="787"/>
      <c r="B211" s="791"/>
      <c r="C211" s="633"/>
      <c r="D211" s="633"/>
      <c r="E211" s="633"/>
      <c r="F211" s="633"/>
      <c r="G211" s="634"/>
      <c r="H211" s="634"/>
      <c r="I211" s="634"/>
      <c r="J211" s="792"/>
      <c r="K211" s="628"/>
      <c r="L211" s="793"/>
      <c r="M211" s="634"/>
      <c r="N211" s="634"/>
      <c r="O211" s="634"/>
      <c r="P211" s="634"/>
      <c r="Q211" s="634"/>
    </row>
    <row r="212" spans="1:21">
      <c r="A212" s="787"/>
      <c r="B212" s="791"/>
      <c r="C212" s="633"/>
      <c r="D212" s="633"/>
      <c r="E212" s="633"/>
      <c r="F212" s="794"/>
      <c r="G212" s="795"/>
      <c r="H212" s="795"/>
      <c r="I212" s="795"/>
      <c r="J212" s="795"/>
      <c r="K212" s="795"/>
      <c r="L212" s="795"/>
      <c r="M212" s="795"/>
      <c r="N212" s="795"/>
      <c r="O212" s="795"/>
      <c r="P212" s="795"/>
      <c r="Q212" s="795"/>
    </row>
    <row r="213" spans="1:21">
      <c r="A213" s="787"/>
      <c r="B213" s="791"/>
      <c r="C213" s="633"/>
      <c r="D213" s="633"/>
      <c r="E213" s="633"/>
      <c r="F213" s="794"/>
      <c r="G213" s="795"/>
      <c r="H213" s="795"/>
      <c r="I213" s="795"/>
      <c r="J213" s="795"/>
      <c r="K213" s="795"/>
      <c r="L213" s="795"/>
      <c r="M213" s="795"/>
      <c r="N213" s="795"/>
      <c r="O213" s="795"/>
      <c r="P213" s="795"/>
      <c r="Q213" s="795"/>
    </row>
    <row r="214" spans="1:21">
      <c r="A214" s="787"/>
      <c r="B214" s="791"/>
      <c r="C214" s="633"/>
      <c r="D214" s="633"/>
      <c r="E214" s="633"/>
      <c r="F214" s="794"/>
      <c r="G214" s="795"/>
      <c r="H214" s="795"/>
      <c r="I214" s="795"/>
      <c r="J214" s="795"/>
      <c r="K214" s="795"/>
      <c r="L214" s="795"/>
      <c r="M214" s="795"/>
      <c r="N214" s="795"/>
      <c r="O214" s="795"/>
      <c r="P214" s="795"/>
      <c r="Q214" s="795"/>
    </row>
    <row r="215" spans="1:21">
      <c r="A215" s="787"/>
      <c r="B215" s="791"/>
      <c r="C215" s="633"/>
      <c r="D215" s="633"/>
      <c r="E215" s="633"/>
      <c r="F215" s="794"/>
      <c r="G215" s="957"/>
      <c r="H215" s="957"/>
      <c r="I215" s="957"/>
      <c r="J215" s="797"/>
      <c r="K215" s="798"/>
      <c r="L215" s="663">
        <f>L115+L166+L207</f>
        <v>18312.016</v>
      </c>
      <c r="M215" s="799"/>
      <c r="N215" s="685">
        <f>N115+N166+N207</f>
        <v>74288949.671133339</v>
      </c>
      <c r="O215" s="685"/>
      <c r="P215" s="685"/>
      <c r="Q215" s="685"/>
    </row>
    <row r="216" spans="1:21" s="35" customFormat="1">
      <c r="A216" s="787"/>
      <c r="B216" s="791"/>
      <c r="C216" s="633"/>
      <c r="D216" s="633"/>
      <c r="E216" s="633"/>
      <c r="F216" s="794"/>
      <c r="G216" s="796"/>
      <c r="H216" s="796"/>
      <c r="I216" s="796"/>
      <c r="J216" s="797"/>
      <c r="K216" s="798"/>
      <c r="L216" s="691"/>
      <c r="M216" s="799"/>
      <c r="N216" s="691"/>
      <c r="O216" s="691"/>
      <c r="P216" s="691"/>
      <c r="Q216" s="691"/>
      <c r="S216" s="31"/>
      <c r="T216" s="31"/>
      <c r="U216" s="31"/>
    </row>
    <row r="217" spans="1:21" s="35" customFormat="1" ht="48" customHeight="1" thickBot="1">
      <c r="A217" s="787"/>
      <c r="B217" s="632"/>
      <c r="C217" s="633"/>
      <c r="D217" s="633"/>
      <c r="E217" s="633"/>
      <c r="F217" s="794"/>
      <c r="G217" s="800"/>
      <c r="H217" s="800"/>
      <c r="I217" s="801" t="s">
        <v>117</v>
      </c>
      <c r="J217" s="802">
        <f>L215/N215</f>
        <v>2.464971719355934E-4</v>
      </c>
      <c r="K217" s="803"/>
      <c r="L217" s="795"/>
      <c r="M217" s="795"/>
      <c r="N217" s="795"/>
      <c r="O217" s="795"/>
      <c r="P217" s="795"/>
      <c r="Q217" s="795"/>
      <c r="S217" s="31"/>
      <c r="T217" s="31"/>
      <c r="U217" s="31"/>
    </row>
    <row r="218" spans="1:21" s="35" customFormat="1" ht="61.5" customHeight="1" thickBot="1">
      <c r="A218" s="958" t="s">
        <v>625</v>
      </c>
      <c r="B218" s="959"/>
      <c r="C218" s="959"/>
      <c r="D218" s="959"/>
      <c r="E218" s="959"/>
      <c r="F218" s="960"/>
      <c r="G218" s="961" t="s">
        <v>118</v>
      </c>
      <c r="H218" s="961"/>
      <c r="I218" s="962"/>
      <c r="J218" s="804">
        <f>100-100*J217</f>
        <v>99.975350282806446</v>
      </c>
      <c r="K218" s="805"/>
      <c r="L218" s="795"/>
      <c r="M218" s="795"/>
      <c r="N218" s="795"/>
      <c r="O218" s="795"/>
      <c r="P218" s="795"/>
      <c r="Q218" s="795"/>
      <c r="S218" s="31"/>
      <c r="T218" s="31"/>
      <c r="U218" s="31"/>
    </row>
    <row r="219" spans="1:21" s="35" customFormat="1" ht="27.75">
      <c r="A219" s="943"/>
      <c r="B219" s="944"/>
      <c r="C219" s="944"/>
      <c r="D219" s="944"/>
      <c r="E219" s="944"/>
      <c r="F219" s="944"/>
      <c r="G219" s="944"/>
      <c r="H219" s="944"/>
      <c r="I219" s="944"/>
      <c r="J219" s="944"/>
      <c r="K219" s="944"/>
      <c r="L219" s="944"/>
      <c r="M219" s="806"/>
      <c r="N219" s="807"/>
      <c r="O219" s="795"/>
      <c r="P219" s="795"/>
      <c r="Q219" s="795"/>
      <c r="S219" s="31"/>
      <c r="T219" s="31"/>
      <c r="U219" s="31"/>
    </row>
    <row r="220" spans="1:21" s="35" customFormat="1">
      <c r="A220" s="808"/>
      <c r="B220" s="697"/>
      <c r="C220" s="699"/>
      <c r="D220" s="699"/>
      <c r="E220" s="699"/>
      <c r="F220" s="699"/>
      <c r="G220" s="629"/>
      <c r="H220" s="629"/>
      <c r="I220" s="629"/>
      <c r="J220" s="629"/>
      <c r="K220" s="628"/>
      <c r="L220" s="634"/>
      <c r="M220" s="634"/>
      <c r="N220" s="629"/>
      <c r="O220" s="629"/>
      <c r="P220" s="629"/>
      <c r="Q220" s="629"/>
      <c r="S220" s="31"/>
      <c r="T220" s="31"/>
      <c r="U220" s="31"/>
    </row>
    <row r="221" spans="1:21" s="35" customFormat="1">
      <c r="A221" s="809"/>
      <c r="B221" s="810"/>
      <c r="C221" s="699"/>
      <c r="D221" s="699"/>
      <c r="E221" s="699"/>
      <c r="F221" s="699"/>
      <c r="G221" s="629"/>
      <c r="H221" s="629"/>
      <c r="I221" s="629"/>
      <c r="J221" s="629"/>
      <c r="K221" s="628"/>
      <c r="L221" s="634"/>
      <c r="M221" s="634"/>
      <c r="N221" s="629"/>
      <c r="O221" s="629"/>
      <c r="P221" s="629"/>
      <c r="Q221" s="629"/>
      <c r="S221" s="31"/>
      <c r="T221" s="31"/>
      <c r="U221" s="31"/>
    </row>
    <row r="222" spans="1:21" s="35" customFormat="1">
      <c r="A222" s="808"/>
      <c r="B222" s="697"/>
      <c r="C222" s="699"/>
      <c r="D222" s="699"/>
      <c r="E222" s="699"/>
      <c r="F222" s="699"/>
      <c r="G222" s="629"/>
      <c r="H222" s="629"/>
      <c r="I222" s="629"/>
      <c r="J222" s="629"/>
      <c r="K222" s="628"/>
      <c r="L222" s="634"/>
      <c r="M222" s="634"/>
      <c r="N222" s="629"/>
      <c r="O222" s="629"/>
      <c r="P222" s="629"/>
      <c r="Q222" s="629"/>
      <c r="S222" s="31"/>
      <c r="T222" s="31"/>
      <c r="U222" s="31"/>
    </row>
    <row r="223" spans="1:21" s="35" customFormat="1">
      <c r="A223" s="808"/>
      <c r="B223" s="811"/>
      <c r="C223" s="699"/>
      <c r="D223" s="699"/>
      <c r="E223" s="699"/>
      <c r="F223" s="699"/>
      <c r="G223" s="629"/>
      <c r="H223" s="629"/>
      <c r="I223" s="629"/>
      <c r="J223" s="629"/>
      <c r="K223" s="628"/>
      <c r="L223" s="793"/>
      <c r="M223" s="634"/>
      <c r="N223" s="629"/>
      <c r="O223" s="629"/>
      <c r="P223" s="629"/>
      <c r="Q223" s="629"/>
      <c r="S223" s="31"/>
      <c r="T223" s="31"/>
      <c r="U223" s="31"/>
    </row>
    <row r="224" spans="1:21" s="35" customFormat="1">
      <c r="A224" s="812"/>
      <c r="B224" s="811"/>
      <c r="C224" s="699"/>
      <c r="D224" s="699"/>
      <c r="E224" s="699"/>
      <c r="F224" s="699"/>
      <c r="G224" s="629"/>
      <c r="H224" s="629"/>
      <c r="I224" s="629"/>
      <c r="J224" s="629"/>
      <c r="K224" s="630"/>
      <c r="L224" s="629"/>
      <c r="M224" s="629"/>
      <c r="N224" s="629"/>
      <c r="O224" s="629"/>
      <c r="P224" s="629"/>
      <c r="Q224" s="629"/>
      <c r="S224" s="31"/>
      <c r="T224" s="31"/>
      <c r="U224" s="31"/>
    </row>
    <row r="225" spans="1:21" s="35" customFormat="1">
      <c r="A225" s="812"/>
      <c r="B225" s="813"/>
      <c r="C225" s="699"/>
      <c r="D225" s="699"/>
      <c r="E225" s="699"/>
      <c r="F225" s="699"/>
      <c r="G225" s="629"/>
      <c r="H225" s="629"/>
      <c r="I225" s="629"/>
      <c r="J225" s="629"/>
      <c r="K225" s="630"/>
      <c r="L225" s="629"/>
      <c r="M225" s="629"/>
      <c r="N225" s="629"/>
      <c r="O225" s="629"/>
      <c r="P225" s="629"/>
      <c r="Q225" s="629"/>
      <c r="S225" s="31"/>
      <c r="T225" s="31"/>
      <c r="U225" s="31"/>
    </row>
    <row r="226" spans="1:21" s="35" customFormat="1">
      <c r="A226" s="812"/>
      <c r="B226" s="697"/>
      <c r="C226" s="699"/>
      <c r="D226" s="699"/>
      <c r="E226" s="699"/>
      <c r="F226" s="699"/>
      <c r="G226" s="629"/>
      <c r="H226" s="629"/>
      <c r="I226" s="629"/>
      <c r="J226" s="629"/>
      <c r="K226" s="630"/>
      <c r="L226" s="629"/>
      <c r="M226" s="629"/>
      <c r="N226" s="629"/>
      <c r="O226" s="629"/>
      <c r="P226" s="629"/>
      <c r="Q226" s="629"/>
      <c r="S226" s="31"/>
      <c r="T226" s="31"/>
      <c r="U226" s="31"/>
    </row>
    <row r="227" spans="1:21" s="35" customFormat="1">
      <c r="A227" s="812"/>
      <c r="B227" s="697"/>
      <c r="C227" s="699"/>
      <c r="D227" s="699"/>
      <c r="E227" s="699"/>
      <c r="F227" s="699"/>
      <c r="G227" s="629"/>
      <c r="H227" s="629"/>
      <c r="I227" s="629"/>
      <c r="J227" s="629"/>
      <c r="K227" s="630"/>
      <c r="L227" s="629"/>
      <c r="M227" s="629"/>
      <c r="N227" s="629"/>
      <c r="O227" s="629"/>
      <c r="P227" s="629"/>
      <c r="Q227" s="629"/>
      <c r="S227" s="31"/>
      <c r="T227" s="31"/>
      <c r="U227" s="31"/>
    </row>
    <row r="228" spans="1:21" s="35" customFormat="1">
      <c r="A228" s="812"/>
      <c r="B228" s="697"/>
      <c r="C228" s="699"/>
      <c r="D228" s="699"/>
      <c r="E228" s="699"/>
      <c r="F228" s="699"/>
      <c r="G228" s="629"/>
      <c r="H228" s="629"/>
      <c r="I228" s="629"/>
      <c r="J228" s="629"/>
      <c r="K228" s="630"/>
      <c r="L228" s="629"/>
      <c r="M228" s="629"/>
      <c r="N228" s="629"/>
      <c r="O228" s="629"/>
      <c r="P228" s="629"/>
      <c r="Q228" s="629"/>
      <c r="S228" s="31"/>
      <c r="T228" s="31"/>
      <c r="U228" s="31"/>
    </row>
    <row r="229" spans="1:21" s="35" customFormat="1">
      <c r="A229" s="812"/>
      <c r="B229" s="697"/>
      <c r="C229" s="699"/>
      <c r="D229" s="699"/>
      <c r="E229" s="699"/>
      <c r="F229" s="699"/>
      <c r="G229" s="629"/>
      <c r="H229" s="629"/>
      <c r="I229" s="629"/>
      <c r="J229" s="629"/>
      <c r="K229" s="630"/>
      <c r="L229" s="629"/>
      <c r="M229" s="629"/>
      <c r="N229" s="629"/>
      <c r="O229" s="629"/>
      <c r="P229" s="629"/>
      <c r="Q229" s="629"/>
      <c r="S229" s="31"/>
      <c r="T229" s="31"/>
      <c r="U229" s="31"/>
    </row>
    <row r="230" spans="1:21" s="35" customFormat="1">
      <c r="A230" s="812"/>
      <c r="B230" s="697"/>
      <c r="C230" s="699"/>
      <c r="D230" s="699"/>
      <c r="E230" s="699"/>
      <c r="F230" s="699"/>
      <c r="G230" s="629"/>
      <c r="H230" s="629"/>
      <c r="I230" s="629"/>
      <c r="J230" s="629"/>
      <c r="K230" s="630"/>
      <c r="L230" s="629"/>
      <c r="M230" s="629"/>
      <c r="N230" s="629"/>
      <c r="O230" s="629"/>
      <c r="P230" s="629"/>
      <c r="Q230" s="629"/>
      <c r="S230" s="31"/>
      <c r="T230" s="31"/>
      <c r="U230" s="31"/>
    </row>
    <row r="231" spans="1:21" s="35" customFormat="1">
      <c r="A231" s="812"/>
      <c r="B231" s="697"/>
      <c r="C231" s="814"/>
      <c r="D231" s="814"/>
      <c r="E231" s="699"/>
      <c r="F231" s="699"/>
      <c r="G231" s="629"/>
      <c r="H231" s="629"/>
      <c r="I231" s="629"/>
      <c r="J231" s="629"/>
      <c r="K231" s="630"/>
      <c r="L231" s="629"/>
      <c r="M231" s="629"/>
      <c r="N231" s="629"/>
      <c r="O231" s="629"/>
      <c r="P231" s="629"/>
      <c r="Q231" s="629"/>
      <c r="S231" s="31"/>
      <c r="T231" s="31"/>
      <c r="U231" s="31"/>
    </row>
    <row r="232" spans="1:21" s="34" customFormat="1">
      <c r="A232" s="812"/>
      <c r="B232" s="697"/>
      <c r="C232" s="699"/>
      <c r="D232" s="699"/>
      <c r="E232" s="699"/>
      <c r="F232" s="699"/>
      <c r="G232" s="629"/>
      <c r="H232" s="629"/>
      <c r="I232" s="629"/>
      <c r="J232" s="629"/>
      <c r="K232" s="630"/>
      <c r="L232" s="629"/>
      <c r="M232" s="629"/>
      <c r="N232" s="629"/>
      <c r="O232" s="629"/>
      <c r="P232" s="629"/>
      <c r="Q232" s="629"/>
      <c r="R232" s="35"/>
      <c r="S232" s="31"/>
      <c r="T232" s="31"/>
      <c r="U232" s="31"/>
    </row>
    <row r="233" spans="1:21" s="34" customFormat="1">
      <c r="A233" s="812"/>
      <c r="B233" s="697"/>
      <c r="C233" s="699"/>
      <c r="D233" s="699"/>
      <c r="E233" s="699"/>
      <c r="F233" s="699"/>
      <c r="G233" s="629"/>
      <c r="H233" s="629"/>
      <c r="I233" s="629"/>
      <c r="J233" s="629"/>
      <c r="K233" s="630"/>
      <c r="L233" s="629"/>
      <c r="M233" s="629"/>
      <c r="N233" s="629"/>
      <c r="O233" s="629"/>
      <c r="P233" s="629"/>
      <c r="Q233" s="629"/>
      <c r="R233" s="35"/>
      <c r="S233" s="31"/>
      <c r="T233" s="31"/>
      <c r="U233" s="31"/>
    </row>
    <row r="234" spans="1:21" s="34" customFormat="1">
      <c r="A234" s="815"/>
      <c r="B234" s="697"/>
      <c r="C234" s="699"/>
      <c r="D234" s="699"/>
      <c r="E234" s="699"/>
      <c r="F234" s="699"/>
      <c r="G234" s="629"/>
      <c r="H234" s="629"/>
      <c r="I234" s="629"/>
      <c r="J234" s="629"/>
      <c r="K234" s="630"/>
      <c r="L234" s="629"/>
      <c r="M234" s="629"/>
      <c r="N234" s="629"/>
      <c r="O234" s="629"/>
      <c r="P234" s="629"/>
      <c r="Q234" s="629"/>
      <c r="R234" s="35"/>
      <c r="S234" s="31"/>
      <c r="T234" s="31"/>
      <c r="U234" s="31"/>
    </row>
    <row r="235" spans="1:21" s="34" customFormat="1">
      <c r="A235" s="815"/>
      <c r="B235" s="697"/>
      <c r="C235" s="699"/>
      <c r="D235" s="699"/>
      <c r="E235" s="699"/>
      <c r="F235" s="699"/>
      <c r="G235" s="629"/>
      <c r="H235" s="629"/>
      <c r="I235" s="629"/>
      <c r="J235" s="629"/>
      <c r="K235" s="630"/>
      <c r="L235" s="629"/>
      <c r="M235" s="629"/>
      <c r="N235" s="629"/>
      <c r="O235" s="629"/>
      <c r="P235" s="629"/>
      <c r="Q235" s="629"/>
      <c r="R235" s="35"/>
      <c r="S235" s="31"/>
      <c r="T235" s="31"/>
      <c r="U235" s="31"/>
    </row>
    <row r="236" spans="1:21" s="34" customFormat="1">
      <c r="A236" s="815"/>
      <c r="B236" s="697"/>
      <c r="C236" s="699"/>
      <c r="D236" s="699"/>
      <c r="E236" s="699"/>
      <c r="F236" s="699"/>
      <c r="G236" s="629"/>
      <c r="H236" s="629"/>
      <c r="I236" s="629"/>
      <c r="J236" s="629"/>
      <c r="K236" s="630"/>
      <c r="L236" s="629"/>
      <c r="M236" s="629"/>
      <c r="N236" s="629"/>
      <c r="O236" s="629"/>
      <c r="P236" s="629"/>
      <c r="Q236" s="629"/>
      <c r="R236" s="35"/>
      <c r="S236" s="31"/>
      <c r="T236" s="31"/>
      <c r="U236" s="31"/>
    </row>
    <row r="237" spans="1:21" s="34" customFormat="1">
      <c r="A237" s="815"/>
      <c r="B237" s="697"/>
      <c r="C237" s="699"/>
      <c r="D237" s="699"/>
      <c r="E237" s="699"/>
      <c r="F237" s="699"/>
      <c r="G237" s="629"/>
      <c r="H237" s="629"/>
      <c r="I237" s="629"/>
      <c r="J237" s="629"/>
      <c r="K237" s="630"/>
      <c r="L237" s="629"/>
      <c r="M237" s="629"/>
      <c r="N237" s="629"/>
      <c r="O237" s="629"/>
      <c r="P237" s="629"/>
      <c r="Q237" s="629"/>
      <c r="R237" s="35"/>
      <c r="S237" s="31"/>
      <c r="T237" s="31"/>
      <c r="U237" s="31"/>
    </row>
    <row r="238" spans="1:21" s="34" customFormat="1">
      <c r="A238" s="815"/>
      <c r="B238" s="697"/>
      <c r="C238" s="699"/>
      <c r="D238" s="699"/>
      <c r="E238" s="699"/>
      <c r="F238" s="699"/>
      <c r="G238" s="629"/>
      <c r="H238" s="629"/>
      <c r="I238" s="629"/>
      <c r="J238" s="629"/>
      <c r="K238" s="630"/>
      <c r="L238" s="629"/>
      <c r="M238" s="629"/>
      <c r="N238" s="629"/>
      <c r="O238" s="629"/>
      <c r="P238" s="629"/>
      <c r="Q238" s="629"/>
      <c r="R238" s="35"/>
      <c r="S238" s="31"/>
      <c r="T238" s="31"/>
      <c r="U238" s="31"/>
    </row>
    <row r="239" spans="1:21" s="34" customFormat="1">
      <c r="A239" s="815"/>
      <c r="B239" s="697"/>
      <c r="C239" s="699"/>
      <c r="D239" s="699"/>
      <c r="E239" s="699"/>
      <c r="F239" s="699"/>
      <c r="G239" s="629"/>
      <c r="H239" s="629"/>
      <c r="I239" s="629"/>
      <c r="J239" s="629"/>
      <c r="K239" s="630"/>
      <c r="L239" s="629"/>
      <c r="M239" s="629"/>
      <c r="N239" s="629"/>
      <c r="O239" s="629"/>
      <c r="P239" s="629"/>
      <c r="Q239" s="629"/>
      <c r="R239" s="35"/>
      <c r="S239" s="31"/>
      <c r="T239" s="31"/>
      <c r="U239" s="31"/>
    </row>
    <row r="240" spans="1:21" s="34" customFormat="1">
      <c r="A240" s="815"/>
      <c r="B240" s="697"/>
      <c r="C240" s="699"/>
      <c r="D240" s="699"/>
      <c r="E240" s="699"/>
      <c r="F240" s="699"/>
      <c r="G240" s="629"/>
      <c r="H240" s="629"/>
      <c r="I240" s="629"/>
      <c r="J240" s="629"/>
      <c r="K240" s="630"/>
      <c r="L240" s="629"/>
      <c r="M240" s="629"/>
      <c r="N240" s="629"/>
      <c r="O240" s="629"/>
      <c r="P240" s="629"/>
      <c r="Q240" s="629"/>
      <c r="R240" s="35"/>
      <c r="S240" s="31"/>
      <c r="T240" s="31"/>
      <c r="U240" s="31"/>
    </row>
    <row r="241" spans="1:21" s="34" customFormat="1">
      <c r="A241" s="815"/>
      <c r="B241" s="697"/>
      <c r="C241" s="699"/>
      <c r="D241" s="699"/>
      <c r="E241" s="699"/>
      <c r="F241" s="699"/>
      <c r="G241" s="629"/>
      <c r="H241" s="629"/>
      <c r="I241" s="629"/>
      <c r="J241" s="629"/>
      <c r="K241" s="630"/>
      <c r="L241" s="629"/>
      <c r="M241" s="629"/>
      <c r="N241" s="629"/>
      <c r="O241" s="629"/>
      <c r="P241" s="629"/>
      <c r="Q241" s="629"/>
      <c r="R241" s="35"/>
      <c r="S241" s="31"/>
      <c r="T241" s="31"/>
      <c r="U241" s="31"/>
    </row>
    <row r="242" spans="1:21" s="34" customFormat="1">
      <c r="A242" s="815"/>
      <c r="B242" s="697"/>
      <c r="C242" s="699"/>
      <c r="D242" s="699"/>
      <c r="E242" s="699"/>
      <c r="F242" s="699"/>
      <c r="G242" s="629"/>
      <c r="H242" s="629"/>
      <c r="I242" s="629"/>
      <c r="J242" s="629"/>
      <c r="K242" s="630"/>
      <c r="L242" s="629"/>
      <c r="M242" s="629"/>
      <c r="N242" s="629"/>
      <c r="O242" s="629"/>
      <c r="P242" s="629"/>
      <c r="Q242" s="629"/>
      <c r="R242" s="35"/>
      <c r="S242" s="31"/>
      <c r="T242" s="31"/>
      <c r="U242" s="31"/>
    </row>
    <row r="243" spans="1:21" s="34" customFormat="1">
      <c r="A243" s="815"/>
      <c r="B243" s="697"/>
      <c r="C243" s="699"/>
      <c r="D243" s="699"/>
      <c r="E243" s="699"/>
      <c r="F243" s="699"/>
      <c r="G243" s="629"/>
      <c r="H243" s="629"/>
      <c r="I243" s="629"/>
      <c r="J243" s="629"/>
      <c r="K243" s="630"/>
      <c r="L243" s="629"/>
      <c r="M243" s="629"/>
      <c r="N243" s="629"/>
      <c r="O243" s="629"/>
      <c r="P243" s="629"/>
      <c r="Q243" s="629"/>
      <c r="R243" s="35"/>
      <c r="S243" s="31"/>
      <c r="T243" s="31"/>
      <c r="U243" s="31"/>
    </row>
    <row r="244" spans="1:21" s="34" customFormat="1">
      <c r="A244" s="815"/>
      <c r="B244" s="697"/>
      <c r="C244" s="699"/>
      <c r="D244" s="699"/>
      <c r="E244" s="699"/>
      <c r="F244" s="699"/>
      <c r="G244" s="629"/>
      <c r="H244" s="629"/>
      <c r="I244" s="629"/>
      <c r="J244" s="629"/>
      <c r="K244" s="630"/>
      <c r="L244" s="629"/>
      <c r="M244" s="629"/>
      <c r="N244" s="629"/>
      <c r="O244" s="629"/>
      <c r="P244" s="629"/>
      <c r="Q244" s="629"/>
      <c r="R244" s="35"/>
      <c r="S244" s="31"/>
      <c r="T244" s="31"/>
      <c r="U244" s="31"/>
    </row>
    <row r="245" spans="1:21" s="34" customFormat="1">
      <c r="A245" s="815"/>
      <c r="B245" s="697"/>
      <c r="C245" s="699"/>
      <c r="D245" s="699"/>
      <c r="E245" s="699"/>
      <c r="F245" s="699"/>
      <c r="G245" s="629"/>
      <c r="H245" s="629"/>
      <c r="I245" s="629"/>
      <c r="J245" s="629"/>
      <c r="K245" s="630"/>
      <c r="L245" s="629"/>
      <c r="M245" s="629"/>
      <c r="N245" s="629"/>
      <c r="O245" s="629"/>
      <c r="P245" s="629"/>
      <c r="Q245" s="629"/>
      <c r="R245" s="35"/>
      <c r="S245" s="31"/>
      <c r="T245" s="31"/>
      <c r="U245" s="31"/>
    </row>
    <row r="246" spans="1:21" s="34" customFormat="1">
      <c r="A246" s="815"/>
      <c r="B246" s="697"/>
      <c r="C246" s="699"/>
      <c r="D246" s="699"/>
      <c r="E246" s="699"/>
      <c r="F246" s="699"/>
      <c r="G246" s="629"/>
      <c r="H246" s="629"/>
      <c r="I246" s="629"/>
      <c r="J246" s="629"/>
      <c r="K246" s="630"/>
      <c r="L246" s="629"/>
      <c r="M246" s="629"/>
      <c r="N246" s="629"/>
      <c r="O246" s="629"/>
      <c r="P246" s="629"/>
      <c r="Q246" s="629"/>
      <c r="R246" s="35"/>
      <c r="S246" s="31"/>
      <c r="T246" s="31"/>
      <c r="U246" s="31"/>
    </row>
    <row r="247" spans="1:21" s="34" customFormat="1">
      <c r="A247" s="815"/>
      <c r="B247" s="697"/>
      <c r="C247" s="699"/>
      <c r="D247" s="699"/>
      <c r="E247" s="699"/>
      <c r="F247" s="699"/>
      <c r="G247" s="629"/>
      <c r="H247" s="629"/>
      <c r="I247" s="629"/>
      <c r="J247" s="629"/>
      <c r="K247" s="630"/>
      <c r="L247" s="629"/>
      <c r="M247" s="629"/>
      <c r="N247" s="629"/>
      <c r="O247" s="629"/>
      <c r="P247" s="629"/>
      <c r="Q247" s="629"/>
      <c r="R247" s="35"/>
      <c r="S247" s="31"/>
      <c r="T247" s="31"/>
      <c r="U247" s="31"/>
    </row>
    <row r="248" spans="1:21" s="231" customFormat="1">
      <c r="A248" s="815"/>
      <c r="B248" s="697"/>
      <c r="C248" s="699"/>
      <c r="D248" s="699"/>
      <c r="E248" s="699"/>
      <c r="F248" s="699"/>
      <c r="G248" s="629"/>
      <c r="H248" s="629"/>
      <c r="I248" s="629"/>
      <c r="J248" s="629"/>
      <c r="K248" s="630"/>
      <c r="L248" s="629"/>
      <c r="M248" s="629"/>
      <c r="N248" s="629"/>
      <c r="O248" s="629"/>
      <c r="P248" s="629"/>
      <c r="Q248" s="629"/>
      <c r="R248" s="35"/>
      <c r="S248" s="31"/>
      <c r="T248" s="31"/>
      <c r="U248" s="31"/>
    </row>
    <row r="249" spans="1:21" s="231" customFormat="1">
      <c r="A249" s="815"/>
      <c r="B249" s="697"/>
      <c r="C249" s="699"/>
      <c r="D249" s="699"/>
      <c r="E249" s="699"/>
      <c r="F249" s="699"/>
      <c r="G249" s="629"/>
      <c r="H249" s="629"/>
      <c r="I249" s="629"/>
      <c r="J249" s="629"/>
      <c r="K249" s="630"/>
      <c r="L249" s="629"/>
      <c r="M249" s="629"/>
      <c r="N249" s="629"/>
      <c r="O249" s="629"/>
      <c r="P249" s="629"/>
      <c r="Q249" s="629"/>
      <c r="R249" s="35"/>
      <c r="S249" s="31"/>
      <c r="T249" s="31"/>
      <c r="U249" s="31"/>
    </row>
    <row r="250" spans="1:21" s="231" customFormat="1">
      <c r="A250" s="815"/>
      <c r="B250" s="697"/>
      <c r="C250" s="699"/>
      <c r="D250" s="699"/>
      <c r="E250" s="699"/>
      <c r="F250" s="699"/>
      <c r="G250" s="629"/>
      <c r="H250" s="629"/>
      <c r="I250" s="629"/>
      <c r="J250" s="629"/>
      <c r="K250" s="630"/>
      <c r="L250" s="629"/>
      <c r="M250" s="629"/>
      <c r="N250" s="629"/>
      <c r="O250" s="629"/>
      <c r="P250" s="629"/>
      <c r="Q250" s="629"/>
      <c r="R250" s="35"/>
      <c r="S250" s="31"/>
      <c r="T250" s="31"/>
      <c r="U250" s="31"/>
    </row>
    <row r="251" spans="1:21" s="231" customFormat="1">
      <c r="A251" s="815"/>
      <c r="B251" s="697"/>
      <c r="C251" s="699"/>
      <c r="D251" s="699"/>
      <c r="E251" s="699"/>
      <c r="F251" s="699"/>
      <c r="G251" s="629"/>
      <c r="H251" s="629"/>
      <c r="I251" s="629"/>
      <c r="J251" s="629"/>
      <c r="K251" s="630"/>
      <c r="L251" s="629"/>
      <c r="M251" s="629"/>
      <c r="N251" s="629"/>
      <c r="O251" s="629"/>
      <c r="P251" s="629"/>
      <c r="Q251" s="629"/>
      <c r="R251" s="35"/>
      <c r="S251" s="31"/>
      <c r="T251" s="31"/>
      <c r="U251" s="31"/>
    </row>
    <row r="252" spans="1:21" s="231" customFormat="1">
      <c r="A252" s="815"/>
      <c r="B252" s="697"/>
      <c r="C252" s="699"/>
      <c r="D252" s="699"/>
      <c r="E252" s="699"/>
      <c r="F252" s="699"/>
      <c r="G252" s="629"/>
      <c r="H252" s="629"/>
      <c r="I252" s="629"/>
      <c r="J252" s="629"/>
      <c r="K252" s="630"/>
      <c r="L252" s="629"/>
      <c r="M252" s="629"/>
      <c r="N252" s="629"/>
      <c r="O252" s="629"/>
      <c r="P252" s="629"/>
      <c r="Q252" s="629"/>
      <c r="R252" s="35"/>
      <c r="S252" s="31"/>
      <c r="T252" s="31"/>
      <c r="U252" s="31"/>
    </row>
    <row r="253" spans="1:21" s="231" customFormat="1">
      <c r="A253" s="815"/>
      <c r="B253" s="697"/>
      <c r="C253" s="699"/>
      <c r="D253" s="699"/>
      <c r="E253" s="699"/>
      <c r="F253" s="699"/>
      <c r="G253" s="629"/>
      <c r="H253" s="629"/>
      <c r="I253" s="629"/>
      <c r="J253" s="629"/>
      <c r="K253" s="630"/>
      <c r="L253" s="629"/>
      <c r="M253" s="629"/>
      <c r="N253" s="629"/>
      <c r="O253" s="629"/>
      <c r="P253" s="629"/>
      <c r="Q253" s="629"/>
      <c r="R253" s="35"/>
      <c r="S253" s="31"/>
      <c r="T253" s="31"/>
      <c r="U253" s="31"/>
    </row>
    <row r="254" spans="1:21" s="231" customFormat="1">
      <c r="A254" s="815"/>
      <c r="B254" s="697"/>
      <c r="C254" s="699"/>
      <c r="D254" s="699"/>
      <c r="E254" s="699"/>
      <c r="F254" s="699"/>
      <c r="G254" s="629"/>
      <c r="H254" s="629"/>
      <c r="I254" s="629"/>
      <c r="J254" s="629"/>
      <c r="K254" s="630"/>
      <c r="L254" s="629"/>
      <c r="M254" s="629"/>
      <c r="N254" s="629"/>
      <c r="O254" s="629"/>
      <c r="P254" s="629"/>
      <c r="Q254" s="629"/>
      <c r="R254" s="35"/>
      <c r="S254" s="31"/>
      <c r="T254" s="31"/>
      <c r="U254" s="31"/>
    </row>
    <row r="255" spans="1:21" s="231" customFormat="1">
      <c r="A255" s="815"/>
      <c r="B255" s="697"/>
      <c r="C255" s="699"/>
      <c r="D255" s="699"/>
      <c r="E255" s="699"/>
      <c r="F255" s="699"/>
      <c r="G255" s="629"/>
      <c r="H255" s="629"/>
      <c r="I255" s="629"/>
      <c r="J255" s="629"/>
      <c r="K255" s="630"/>
      <c r="L255" s="629"/>
      <c r="M255" s="629"/>
      <c r="N255" s="629"/>
      <c r="O255" s="629"/>
      <c r="P255" s="629"/>
      <c r="Q255" s="629"/>
      <c r="R255" s="35"/>
      <c r="S255" s="31"/>
      <c r="T255" s="31"/>
      <c r="U255" s="31"/>
    </row>
    <row r="256" spans="1:21" s="231" customFormat="1">
      <c r="A256" s="815"/>
      <c r="B256" s="697"/>
      <c r="C256" s="699"/>
      <c r="D256" s="699"/>
      <c r="E256" s="699"/>
      <c r="F256" s="699"/>
      <c r="G256" s="629"/>
      <c r="H256" s="629"/>
      <c r="I256" s="629"/>
      <c r="J256" s="629"/>
      <c r="K256" s="630"/>
      <c r="L256" s="629"/>
      <c r="M256" s="629"/>
      <c r="N256" s="629"/>
      <c r="O256" s="629"/>
      <c r="P256" s="629"/>
      <c r="Q256" s="629"/>
      <c r="R256" s="35"/>
      <c r="S256" s="31"/>
      <c r="T256" s="31"/>
      <c r="U256" s="31"/>
    </row>
    <row r="257" spans="1:21" s="231" customFormat="1">
      <c r="A257" s="815"/>
      <c r="B257" s="697"/>
      <c r="C257" s="699"/>
      <c r="D257" s="699"/>
      <c r="E257" s="699"/>
      <c r="F257" s="699"/>
      <c r="G257" s="629"/>
      <c r="H257" s="629"/>
      <c r="I257" s="629"/>
      <c r="J257" s="629"/>
      <c r="K257" s="630"/>
      <c r="L257" s="629"/>
      <c r="M257" s="629"/>
      <c r="N257" s="629"/>
      <c r="O257" s="629"/>
      <c r="P257" s="629"/>
      <c r="Q257" s="629"/>
      <c r="R257" s="35"/>
      <c r="S257" s="31"/>
      <c r="T257" s="31"/>
      <c r="U257" s="31"/>
    </row>
    <row r="258" spans="1:21" s="231" customFormat="1">
      <c r="A258" s="815"/>
      <c r="B258" s="697"/>
      <c r="C258" s="699"/>
      <c r="D258" s="699"/>
      <c r="E258" s="699"/>
      <c r="F258" s="699"/>
      <c r="G258" s="629"/>
      <c r="H258" s="629"/>
      <c r="I258" s="629"/>
      <c r="J258" s="629"/>
      <c r="K258" s="630"/>
      <c r="L258" s="629"/>
      <c r="M258" s="629"/>
      <c r="N258" s="629"/>
      <c r="O258" s="629"/>
      <c r="P258" s="629"/>
      <c r="Q258" s="629"/>
      <c r="R258" s="35"/>
      <c r="S258" s="31"/>
      <c r="T258" s="31"/>
      <c r="U258" s="31"/>
    </row>
    <row r="259" spans="1:21" s="231" customFormat="1">
      <c r="A259" s="815"/>
      <c r="B259" s="697"/>
      <c r="C259" s="699"/>
      <c r="D259" s="699"/>
      <c r="E259" s="699"/>
      <c r="F259" s="699"/>
      <c r="G259" s="629"/>
      <c r="H259" s="629"/>
      <c r="I259" s="629"/>
      <c r="J259" s="629"/>
      <c r="K259" s="630"/>
      <c r="L259" s="629"/>
      <c r="M259" s="629"/>
      <c r="N259" s="629"/>
      <c r="O259" s="629"/>
      <c r="P259" s="629"/>
      <c r="Q259" s="629"/>
      <c r="R259" s="35"/>
      <c r="S259" s="31"/>
      <c r="T259" s="31"/>
      <c r="U259" s="31"/>
    </row>
    <row r="260" spans="1:21" s="231" customFormat="1">
      <c r="A260" s="815"/>
      <c r="B260" s="697"/>
      <c r="C260" s="699"/>
      <c r="D260" s="699"/>
      <c r="E260" s="699"/>
      <c r="F260" s="699"/>
      <c r="G260" s="629"/>
      <c r="H260" s="629"/>
      <c r="I260" s="629"/>
      <c r="J260" s="629"/>
      <c r="K260" s="630"/>
      <c r="L260" s="629"/>
      <c r="M260" s="629"/>
      <c r="N260" s="629"/>
      <c r="O260" s="629"/>
      <c r="P260" s="629"/>
      <c r="Q260" s="629"/>
      <c r="R260" s="35"/>
      <c r="S260" s="31"/>
      <c r="T260" s="31"/>
      <c r="U260" s="31"/>
    </row>
    <row r="261" spans="1:21" s="231" customFormat="1">
      <c r="A261" s="815"/>
      <c r="B261" s="697"/>
      <c r="C261" s="699"/>
      <c r="D261" s="699"/>
      <c r="E261" s="699"/>
      <c r="F261" s="699"/>
      <c r="G261" s="629"/>
      <c r="H261" s="629"/>
      <c r="I261" s="629"/>
      <c r="J261" s="629"/>
      <c r="K261" s="630"/>
      <c r="L261" s="629"/>
      <c r="M261" s="629"/>
      <c r="N261" s="629"/>
      <c r="O261" s="629"/>
      <c r="P261" s="629"/>
      <c r="Q261" s="629"/>
      <c r="R261" s="35"/>
      <c r="S261" s="31"/>
      <c r="T261" s="31"/>
      <c r="U261" s="31"/>
    </row>
    <row r="262" spans="1:21" s="231" customFormat="1">
      <c r="A262" s="815"/>
      <c r="B262" s="697"/>
      <c r="C262" s="699"/>
      <c r="D262" s="699"/>
      <c r="E262" s="699"/>
      <c r="F262" s="699"/>
      <c r="G262" s="629"/>
      <c r="H262" s="629"/>
      <c r="I262" s="629"/>
      <c r="J262" s="629"/>
      <c r="K262" s="630"/>
      <c r="L262" s="629"/>
      <c r="M262" s="629"/>
      <c r="N262" s="629"/>
      <c r="O262" s="629"/>
      <c r="P262" s="629"/>
      <c r="Q262" s="629"/>
      <c r="R262" s="35"/>
      <c r="S262" s="31"/>
      <c r="T262" s="31"/>
      <c r="U262" s="31"/>
    </row>
    <row r="263" spans="1:21" s="231" customFormat="1">
      <c r="A263" s="815"/>
      <c r="B263" s="697"/>
      <c r="C263" s="699"/>
      <c r="D263" s="699"/>
      <c r="E263" s="699"/>
      <c r="F263" s="699"/>
      <c r="G263" s="629"/>
      <c r="H263" s="629"/>
      <c r="I263" s="629"/>
      <c r="J263" s="629"/>
      <c r="K263" s="630"/>
      <c r="L263" s="629"/>
      <c r="M263" s="629"/>
      <c r="N263" s="629"/>
      <c r="O263" s="629"/>
      <c r="P263" s="629"/>
      <c r="Q263" s="629"/>
      <c r="R263" s="35"/>
      <c r="S263" s="31"/>
      <c r="T263" s="31"/>
      <c r="U263" s="31"/>
    </row>
    <row r="264" spans="1:21" s="231" customFormat="1">
      <c r="A264" s="815"/>
      <c r="B264" s="697"/>
      <c r="C264" s="699"/>
      <c r="D264" s="699"/>
      <c r="E264" s="699"/>
      <c r="F264" s="699"/>
      <c r="G264" s="629"/>
      <c r="H264" s="629"/>
      <c r="I264" s="629"/>
      <c r="J264" s="629"/>
      <c r="K264" s="630"/>
      <c r="L264" s="629"/>
      <c r="M264" s="629"/>
      <c r="N264" s="629"/>
      <c r="O264" s="629"/>
      <c r="P264" s="629"/>
      <c r="Q264" s="629"/>
      <c r="R264" s="35"/>
      <c r="S264" s="31"/>
      <c r="T264" s="31"/>
      <c r="U264" s="31"/>
    </row>
    <row r="265" spans="1:21" s="231" customFormat="1">
      <c r="A265" s="815"/>
      <c r="B265" s="697"/>
      <c r="C265" s="699"/>
      <c r="D265" s="699"/>
      <c r="E265" s="699"/>
      <c r="F265" s="699"/>
      <c r="G265" s="629"/>
      <c r="H265" s="629"/>
      <c r="I265" s="629"/>
      <c r="J265" s="629"/>
      <c r="K265" s="630"/>
      <c r="L265" s="629"/>
      <c r="M265" s="629"/>
      <c r="N265" s="629"/>
      <c r="O265" s="629"/>
      <c r="P265" s="629"/>
      <c r="Q265" s="629"/>
      <c r="R265" s="35"/>
      <c r="S265" s="31"/>
      <c r="T265" s="31"/>
      <c r="U265" s="31"/>
    </row>
  </sheetData>
  <dataConsolidate/>
  <mergeCells count="39">
    <mergeCell ref="A218:F218"/>
    <mergeCell ref="G218:I218"/>
    <mergeCell ref="A219:L219"/>
    <mergeCell ref="Q5:Q9"/>
    <mergeCell ref="Q125:Q129"/>
    <mergeCell ref="Q170:Q174"/>
    <mergeCell ref="A124:N124"/>
    <mergeCell ref="B125:B129"/>
    <mergeCell ref="C125:D126"/>
    <mergeCell ref="C170:D171"/>
    <mergeCell ref="E170:F171"/>
    <mergeCell ref="K170:K171"/>
    <mergeCell ref="E125:F126"/>
    <mergeCell ref="N125:N129"/>
    <mergeCell ref="A126:A129"/>
    <mergeCell ref="L126:L129"/>
    <mergeCell ref="R201:R206"/>
    <mergeCell ref="C208:D208"/>
    <mergeCell ref="E208:F208"/>
    <mergeCell ref="A210:H210"/>
    <mergeCell ref="G215:I215"/>
    <mergeCell ref="R195:R197"/>
    <mergeCell ref="R199:R200"/>
    <mergeCell ref="R160:R163"/>
    <mergeCell ref="C167:D167"/>
    <mergeCell ref="E167:F167"/>
    <mergeCell ref="A168:J168"/>
    <mergeCell ref="A169:N169"/>
    <mergeCell ref="R109:R110"/>
    <mergeCell ref="R113:R114"/>
    <mergeCell ref="C118:D118"/>
    <mergeCell ref="E118:F118"/>
    <mergeCell ref="A120:J120"/>
    <mergeCell ref="M126:M129"/>
    <mergeCell ref="A2:M2"/>
    <mergeCell ref="A3:M3"/>
    <mergeCell ref="B5:B6"/>
    <mergeCell ref="C5:D6"/>
    <mergeCell ref="E5:F6"/>
  </mergeCells>
  <printOptions horizontalCentered="1" verticalCentered="1"/>
  <pageMargins left="0" right="0" top="0" bottom="0" header="0" footer="0"/>
  <pageSetup paperSize="9" scale="33" fitToHeight="5" orientation="landscape" r:id="rId1"/>
  <headerFooter alignWithMargins="0"/>
  <rowBreaks count="2" manualBreakCount="2">
    <brk id="102" max="14" man="1"/>
    <brk id="123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D7"/>
  <sheetViews>
    <sheetView view="pageBreakPreview" zoomScale="115" zoomScaleSheetLayoutView="115" workbookViewId="0">
      <selection activeCell="A3" sqref="A3:D3"/>
    </sheetView>
  </sheetViews>
  <sheetFormatPr defaultRowHeight="12.75"/>
  <cols>
    <col min="1" max="1" width="4.5703125" style="324" customWidth="1"/>
    <col min="2" max="2" width="29" style="324" customWidth="1"/>
    <col min="3" max="3" width="31.42578125" style="324" customWidth="1"/>
    <col min="4" max="4" width="18.28515625" style="324" customWidth="1"/>
    <col min="5" max="16384" width="9.140625" style="324"/>
  </cols>
  <sheetData>
    <row r="2" spans="1:4">
      <c r="D2" s="325" t="s">
        <v>1112</v>
      </c>
    </row>
    <row r="3" spans="1:4" ht="39.950000000000003" customHeight="1">
      <c r="A3" s="982" t="s">
        <v>245</v>
      </c>
      <c r="B3" s="983"/>
      <c r="C3" s="983"/>
      <c r="D3" s="983"/>
    </row>
    <row r="5" spans="1:4" s="328" customFormat="1" ht="45">
      <c r="A5" s="326" t="s">
        <v>235</v>
      </c>
      <c r="B5" s="326" t="s">
        <v>236</v>
      </c>
      <c r="C5" s="327" t="s">
        <v>246</v>
      </c>
      <c r="D5" s="327" t="s">
        <v>247</v>
      </c>
    </row>
    <row r="6" spans="1:4" s="328" customFormat="1" ht="15">
      <c r="A6" s="984" t="s">
        <v>248</v>
      </c>
      <c r="B6" s="984"/>
      <c r="C6" s="984"/>
      <c r="D6" s="984"/>
    </row>
    <row r="7" spans="1:4">
      <c r="A7" s="984"/>
      <c r="B7" s="984"/>
      <c r="C7" s="984"/>
      <c r="D7" s="984"/>
    </row>
  </sheetData>
  <mergeCells count="2">
    <mergeCell ref="A3:D3"/>
    <mergeCell ref="A6:D7"/>
  </mergeCells>
  <pageMargins left="0.19685039370078741" right="0" top="0.74803149606299213" bottom="0" header="0" footer="0"/>
  <pageSetup paperSize="9" fitToHeight="2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2:F10"/>
  <sheetViews>
    <sheetView view="pageBreakPreview" zoomScale="115" zoomScaleSheetLayoutView="115" workbookViewId="0">
      <selection activeCell="F2" sqref="F2"/>
    </sheetView>
  </sheetViews>
  <sheetFormatPr defaultRowHeight="12.75"/>
  <cols>
    <col min="1" max="1" width="17.5703125" style="324" customWidth="1"/>
    <col min="2" max="2" width="13.85546875" style="324" customWidth="1"/>
    <col min="3" max="4" width="15.140625" style="324" customWidth="1"/>
    <col min="5" max="5" width="18.140625" style="324" customWidth="1"/>
    <col min="6" max="6" width="13.5703125" style="324" customWidth="1"/>
    <col min="7" max="16384" width="9.140625" style="324"/>
  </cols>
  <sheetData>
    <row r="2" spans="1:6">
      <c r="F2" s="325" t="s">
        <v>1112</v>
      </c>
    </row>
    <row r="3" spans="1:6" s="330" customFormat="1" ht="18.75">
      <c r="A3" s="329" t="s">
        <v>249</v>
      </c>
    </row>
    <row r="5" spans="1:6" s="331" customFormat="1" ht="63.75" customHeight="1">
      <c r="A5" s="985" t="s">
        <v>236</v>
      </c>
      <c r="B5" s="987" t="s">
        <v>250</v>
      </c>
      <c r="C5" s="987"/>
      <c r="D5" s="987" t="s">
        <v>251</v>
      </c>
      <c r="E5" s="987"/>
      <c r="F5" s="988" t="s">
        <v>252</v>
      </c>
    </row>
    <row r="6" spans="1:6" s="331" customFormat="1" ht="60">
      <c r="A6" s="986"/>
      <c r="B6" s="332" t="s">
        <v>253</v>
      </c>
      <c r="C6" s="333" t="s">
        <v>254</v>
      </c>
      <c r="D6" s="333" t="s">
        <v>255</v>
      </c>
      <c r="E6" s="333" t="s">
        <v>256</v>
      </c>
      <c r="F6" s="989"/>
    </row>
    <row r="7" spans="1:6" s="331" customFormat="1" ht="15.75">
      <c r="A7" s="334"/>
      <c r="B7" s="334"/>
      <c r="C7" s="334"/>
      <c r="D7" s="334"/>
      <c r="E7" s="334"/>
      <c r="F7" s="334"/>
    </row>
    <row r="8" spans="1:6" s="331" customFormat="1" ht="15.75">
      <c r="A8" s="334"/>
      <c r="B8" s="334"/>
      <c r="C8" s="334"/>
      <c r="D8" s="334"/>
      <c r="E8" s="334"/>
      <c r="F8" s="334"/>
    </row>
    <row r="9" spans="1:6" s="331" customFormat="1" ht="15.75">
      <c r="A9" s="334"/>
      <c r="B9" s="334"/>
      <c r="C9" s="334"/>
      <c r="D9" s="334"/>
      <c r="E9" s="334"/>
      <c r="F9" s="334"/>
    </row>
    <row r="10" spans="1:6" s="331" customFormat="1" ht="15.75">
      <c r="A10" s="990" t="s">
        <v>257</v>
      </c>
      <c r="B10" s="991"/>
      <c r="C10" s="991"/>
      <c r="D10" s="991"/>
      <c r="E10" s="992"/>
      <c r="F10" s="334"/>
    </row>
  </sheetData>
  <mergeCells count="5">
    <mergeCell ref="A5:A6"/>
    <mergeCell ref="B5:C5"/>
    <mergeCell ref="D5:E5"/>
    <mergeCell ref="F5:F6"/>
    <mergeCell ref="A10:E10"/>
  </mergeCells>
  <pageMargins left="0.19685039370078741" right="0" top="0.74803149606299213" bottom="0" header="0" footer="0"/>
  <pageSetup paperSize="9" fitToHeight="2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G31"/>
  <sheetViews>
    <sheetView view="pageBreakPreview" zoomScale="90" zoomScaleSheetLayoutView="90" workbookViewId="0">
      <selection activeCell="D8" sqref="D8"/>
    </sheetView>
  </sheetViews>
  <sheetFormatPr defaultRowHeight="12.75"/>
  <cols>
    <col min="1" max="1" width="9.140625" style="324"/>
    <col min="2" max="2" width="30.140625" style="324" customWidth="1"/>
    <col min="3" max="3" width="35.5703125" style="324" customWidth="1"/>
    <col min="4" max="4" width="14.5703125" style="324" customWidth="1"/>
    <col min="5" max="5" width="10.5703125" style="324" customWidth="1"/>
    <col min="6" max="6" width="11.140625" style="324" customWidth="1"/>
    <col min="7" max="7" width="16.42578125" style="324" customWidth="1"/>
    <col min="8" max="16384" width="9.140625" style="324"/>
  </cols>
  <sheetData>
    <row r="2" spans="1:7" ht="15.75">
      <c r="A2" s="335" t="s">
        <v>258</v>
      </c>
      <c r="B2" s="335"/>
    </row>
    <row r="3" spans="1:7" ht="15">
      <c r="G3" s="336" t="s">
        <v>1113</v>
      </c>
    </row>
    <row r="4" spans="1:7" ht="38.25" customHeight="1">
      <c r="A4" s="337" t="s">
        <v>259</v>
      </c>
      <c r="B4" s="337" t="s">
        <v>260</v>
      </c>
      <c r="C4" s="337" t="s">
        <v>261</v>
      </c>
      <c r="D4" s="993" t="s">
        <v>262</v>
      </c>
      <c r="E4" s="993"/>
      <c r="F4" s="993"/>
      <c r="G4" s="338" t="s">
        <v>263</v>
      </c>
    </row>
    <row r="5" spans="1:7" ht="30" customHeight="1">
      <c r="A5" s="337" t="s">
        <v>120</v>
      </c>
      <c r="B5" s="337"/>
      <c r="C5" s="994" t="s">
        <v>264</v>
      </c>
      <c r="D5" s="994"/>
      <c r="E5" s="994"/>
      <c r="F5" s="994"/>
      <c r="G5" s="339"/>
    </row>
    <row r="6" spans="1:7">
      <c r="A6" s="995">
        <v>1</v>
      </c>
      <c r="B6" s="338"/>
      <c r="C6" s="995" t="s">
        <v>265</v>
      </c>
      <c r="D6" s="996" t="s">
        <v>266</v>
      </c>
      <c r="E6" s="996"/>
      <c r="F6" s="996"/>
      <c r="G6" s="339"/>
    </row>
    <row r="7" spans="1:7">
      <c r="A7" s="995"/>
      <c r="B7" s="338"/>
      <c r="C7" s="995"/>
      <c r="D7" s="340" t="s">
        <v>267</v>
      </c>
      <c r="E7" s="340" t="s">
        <v>268</v>
      </c>
      <c r="F7" s="340" t="s">
        <v>269</v>
      </c>
      <c r="G7" s="339"/>
    </row>
    <row r="8" spans="1:7" ht="18.75" customHeight="1">
      <c r="A8" s="487" t="s">
        <v>270</v>
      </c>
      <c r="B8" s="342" t="s">
        <v>407</v>
      </c>
      <c r="C8" s="488" t="s">
        <v>272</v>
      </c>
      <c r="D8" s="623" t="s">
        <v>595</v>
      </c>
      <c r="E8" s="343"/>
      <c r="F8" s="344"/>
      <c r="G8" s="339"/>
    </row>
    <row r="9" spans="1:7">
      <c r="A9" s="341" t="s">
        <v>273</v>
      </c>
      <c r="B9" s="341"/>
      <c r="C9" s="342" t="s">
        <v>274</v>
      </c>
      <c r="D9" s="997" t="s">
        <v>248</v>
      </c>
      <c r="E9" s="997"/>
      <c r="F9" s="997"/>
      <c r="G9" s="339"/>
    </row>
    <row r="10" spans="1:7">
      <c r="A10" s="341" t="s">
        <v>273</v>
      </c>
      <c r="B10" s="341"/>
      <c r="C10" s="342" t="s">
        <v>275</v>
      </c>
      <c r="D10" s="997"/>
      <c r="E10" s="997"/>
      <c r="F10" s="997"/>
      <c r="G10" s="339"/>
    </row>
    <row r="11" spans="1:7" ht="38.25">
      <c r="A11" s="338">
        <v>2</v>
      </c>
      <c r="B11" s="338"/>
      <c r="C11" s="345" t="s">
        <v>276</v>
      </c>
      <c r="D11" s="997"/>
      <c r="E11" s="997"/>
      <c r="F11" s="997"/>
      <c r="G11" s="339"/>
    </row>
    <row r="12" spans="1:7" ht="38.25">
      <c r="A12" s="338">
        <v>3</v>
      </c>
      <c r="B12" s="338"/>
      <c r="C12" s="345" t="s">
        <v>277</v>
      </c>
      <c r="D12" s="997"/>
      <c r="E12" s="997"/>
      <c r="F12" s="997"/>
      <c r="G12" s="346"/>
    </row>
    <row r="13" spans="1:7">
      <c r="A13" s="338">
        <v>4</v>
      </c>
      <c r="B13" s="338"/>
      <c r="C13" s="347" t="s">
        <v>278</v>
      </c>
      <c r="D13" s="997"/>
      <c r="E13" s="997"/>
      <c r="F13" s="997"/>
      <c r="G13" s="339"/>
    </row>
    <row r="14" spans="1:7">
      <c r="A14" s="341" t="s">
        <v>270</v>
      </c>
      <c r="B14" s="341"/>
      <c r="C14" s="342" t="s">
        <v>279</v>
      </c>
      <c r="D14" s="997"/>
      <c r="E14" s="997"/>
      <c r="F14" s="997"/>
      <c r="G14" s="339"/>
    </row>
    <row r="15" spans="1:7">
      <c r="A15" s="341" t="s">
        <v>273</v>
      </c>
      <c r="B15" s="341"/>
      <c r="C15" s="342" t="s">
        <v>280</v>
      </c>
      <c r="D15" s="997"/>
      <c r="E15" s="997"/>
      <c r="F15" s="997"/>
      <c r="G15" s="339"/>
    </row>
    <row r="16" spans="1:7">
      <c r="A16" s="338">
        <v>5</v>
      </c>
      <c r="B16" s="338"/>
      <c r="C16" s="347" t="s">
        <v>281</v>
      </c>
      <c r="D16" s="997"/>
      <c r="E16" s="997"/>
      <c r="F16" s="997"/>
      <c r="G16" s="339"/>
    </row>
    <row r="17" spans="1:7">
      <c r="A17" s="487" t="s">
        <v>270</v>
      </c>
      <c r="B17" s="342"/>
      <c r="C17" s="488" t="s">
        <v>283</v>
      </c>
      <c r="D17" s="997"/>
      <c r="E17" s="997"/>
      <c r="F17" s="997"/>
      <c r="G17" s="339"/>
    </row>
    <row r="18" spans="1:7">
      <c r="A18" s="341" t="s">
        <v>273</v>
      </c>
      <c r="B18" s="342"/>
      <c r="C18" s="342" t="s">
        <v>284</v>
      </c>
      <c r="D18" s="997"/>
      <c r="E18" s="997"/>
      <c r="F18" s="997"/>
      <c r="G18" s="339"/>
    </row>
    <row r="19" spans="1:7">
      <c r="A19" s="341" t="s">
        <v>285</v>
      </c>
      <c r="B19" s="341"/>
      <c r="C19" s="342" t="s">
        <v>286</v>
      </c>
      <c r="D19" s="997"/>
      <c r="E19" s="997"/>
      <c r="F19" s="997"/>
      <c r="G19" s="339"/>
    </row>
    <row r="20" spans="1:7">
      <c r="A20" s="338">
        <v>6</v>
      </c>
      <c r="B20" s="338"/>
      <c r="C20" s="347" t="s">
        <v>287</v>
      </c>
      <c r="D20" s="997"/>
      <c r="E20" s="997"/>
      <c r="F20" s="997"/>
      <c r="G20" s="339"/>
    </row>
    <row r="21" spans="1:7" ht="25.5">
      <c r="A21" s="338">
        <v>7</v>
      </c>
      <c r="B21" s="338"/>
      <c r="C21" s="348" t="s">
        <v>288</v>
      </c>
      <c r="D21" s="997"/>
      <c r="E21" s="997"/>
      <c r="F21" s="997"/>
      <c r="G21" s="339"/>
    </row>
    <row r="22" spans="1:7">
      <c r="A22" s="338">
        <v>8</v>
      </c>
      <c r="B22" s="338"/>
      <c r="C22" s="347" t="s">
        <v>289</v>
      </c>
      <c r="D22" s="997"/>
      <c r="E22" s="997"/>
      <c r="F22" s="997"/>
      <c r="G22" s="339"/>
    </row>
    <row r="23" spans="1:7">
      <c r="A23" s="338" t="s">
        <v>121</v>
      </c>
      <c r="B23" s="338"/>
      <c r="C23" s="996" t="s">
        <v>290</v>
      </c>
      <c r="D23" s="996"/>
      <c r="E23" s="996"/>
      <c r="F23" s="996"/>
      <c r="G23" s="339"/>
    </row>
    <row r="24" spans="1:7">
      <c r="A24" s="349">
        <v>1</v>
      </c>
      <c r="B24" s="349"/>
      <c r="C24" s="1007" t="s">
        <v>291</v>
      </c>
      <c r="D24" s="1007"/>
      <c r="E24" s="1007"/>
      <c r="F24" s="1007"/>
      <c r="G24" s="339"/>
    </row>
    <row r="25" spans="1:7">
      <c r="A25" s="339"/>
      <c r="B25" s="339"/>
      <c r="C25" s="350" t="s">
        <v>292</v>
      </c>
      <c r="D25" s="1008"/>
      <c r="E25" s="1008"/>
      <c r="F25" s="1008"/>
      <c r="G25" s="339"/>
    </row>
    <row r="26" spans="1:7" ht="25.5">
      <c r="A26" s="339"/>
      <c r="B26" s="339"/>
      <c r="C26" s="351" t="s">
        <v>293</v>
      </c>
      <c r="D26" s="345" t="s">
        <v>294</v>
      </c>
      <c r="E26" s="344"/>
      <c r="F26" s="345" t="s">
        <v>295</v>
      </c>
      <c r="G26" s="339"/>
    </row>
    <row r="27" spans="1:7">
      <c r="A27" s="339"/>
      <c r="B27" s="339"/>
      <c r="C27" s="350" t="s">
        <v>296</v>
      </c>
      <c r="D27" s="998" t="s">
        <v>248</v>
      </c>
      <c r="E27" s="999"/>
      <c r="F27" s="1000"/>
      <c r="G27" s="339"/>
    </row>
    <row r="28" spans="1:7">
      <c r="A28" s="339"/>
      <c r="B28" s="339"/>
      <c r="C28" s="350" t="s">
        <v>297</v>
      </c>
      <c r="D28" s="1001"/>
      <c r="E28" s="1002"/>
      <c r="F28" s="1003"/>
      <c r="G28" s="339"/>
    </row>
    <row r="29" spans="1:7">
      <c r="A29" s="339"/>
      <c r="B29" s="339"/>
      <c r="C29" s="350" t="s">
        <v>298</v>
      </c>
      <c r="D29" s="1001"/>
      <c r="E29" s="1002"/>
      <c r="F29" s="1003"/>
      <c r="G29" s="339"/>
    </row>
    <row r="30" spans="1:7">
      <c r="A30" s="338">
        <v>2</v>
      </c>
      <c r="B30" s="338"/>
      <c r="C30" s="352" t="s">
        <v>299</v>
      </c>
      <c r="D30" s="1001"/>
      <c r="E30" s="1002"/>
      <c r="F30" s="1003"/>
      <c r="G30" s="339"/>
    </row>
    <row r="31" spans="1:7">
      <c r="A31" s="339"/>
      <c r="B31" s="339"/>
      <c r="C31" s="350" t="s">
        <v>300</v>
      </c>
      <c r="D31" s="1004"/>
      <c r="E31" s="1005"/>
      <c r="F31" s="1006"/>
      <c r="G31" s="339"/>
    </row>
  </sheetData>
  <mergeCells count="10">
    <mergeCell ref="D9:F22"/>
    <mergeCell ref="D27:F31"/>
    <mergeCell ref="C23:F23"/>
    <mergeCell ref="C24:F24"/>
    <mergeCell ref="D25:F25"/>
    <mergeCell ref="D4:F4"/>
    <mergeCell ref="C5:F5"/>
    <mergeCell ref="A6:A7"/>
    <mergeCell ref="C6:C7"/>
    <mergeCell ref="D6:F6"/>
  </mergeCells>
  <pageMargins left="0" right="0" top="0.75" bottom="0" header="0" footer="0"/>
  <pageSetup paperSize="9" scale="80" fitToHeight="2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217"/>
  <sheetViews>
    <sheetView view="pageBreakPreview" zoomScale="40" zoomScaleNormal="52" zoomScaleSheetLayoutView="40" workbookViewId="0">
      <selection activeCell="A6" sqref="A6:XFD6"/>
    </sheetView>
  </sheetViews>
  <sheetFormatPr defaultRowHeight="15"/>
  <cols>
    <col min="1" max="1" width="14.7109375" style="879" customWidth="1"/>
    <col min="2" max="2" width="16.42578125" style="880" bestFit="1" customWidth="1"/>
    <col min="3" max="3" width="85.5703125" style="881" customWidth="1"/>
    <col min="4" max="4" width="21.42578125" style="880" customWidth="1"/>
    <col min="5" max="5" width="21.5703125" style="880" customWidth="1"/>
    <col min="6" max="6" width="23.140625" style="880" customWidth="1"/>
    <col min="7" max="7" width="23.28515625" style="880" customWidth="1"/>
    <col min="8" max="8" width="19.140625" style="362" customWidth="1"/>
    <col min="9" max="9" width="21.85546875" style="362" customWidth="1"/>
    <col min="10" max="10" width="21" style="362" customWidth="1"/>
    <col min="11" max="11" width="27.28515625" style="880" customWidth="1"/>
    <col min="12" max="12" width="19.85546875" style="880" customWidth="1"/>
    <col min="13" max="13" width="90.140625" style="881" customWidth="1"/>
    <col min="14" max="14" width="28.5703125" style="362" hidden="1" customWidth="1"/>
    <col min="15" max="15" width="24.7109375" style="362" hidden="1" customWidth="1"/>
    <col min="16" max="16" width="21.28515625" style="362" customWidth="1"/>
    <col min="17" max="17" width="20.7109375" style="362" customWidth="1"/>
    <col min="18" max="18" width="29.140625" style="362" customWidth="1"/>
    <col min="19" max="19" width="23" style="362" customWidth="1"/>
    <col min="20" max="16384" width="9.140625" style="362"/>
  </cols>
  <sheetData>
    <row r="1" spans="1:19" s="602" customFormat="1" ht="69" customHeight="1">
      <c r="A1" s="1010" t="s">
        <v>597</v>
      </c>
      <c r="B1" s="1011"/>
      <c r="C1" s="1011"/>
      <c r="D1" s="1011"/>
      <c r="E1" s="1011"/>
      <c r="F1" s="1011"/>
      <c r="G1" s="1011"/>
      <c r="H1" s="1011"/>
      <c r="I1" s="1011"/>
      <c r="J1" s="1011"/>
      <c r="K1" s="1011"/>
      <c r="L1" s="1011"/>
      <c r="M1" s="1011"/>
      <c r="N1" s="1011"/>
      <c r="O1" s="1011"/>
      <c r="P1" s="1011"/>
      <c r="Q1" s="1011"/>
      <c r="R1" s="1011"/>
      <c r="S1" s="1011"/>
    </row>
    <row r="2" spans="1:19" ht="81.75" customHeight="1">
      <c r="A2" s="1012" t="s">
        <v>1114</v>
      </c>
      <c r="B2" s="1013"/>
      <c r="C2" s="1013"/>
      <c r="D2" s="1013"/>
      <c r="E2" s="1013"/>
      <c r="F2" s="1013"/>
      <c r="G2" s="1013"/>
      <c r="H2" s="1013"/>
      <c r="I2" s="1013"/>
      <c r="J2" s="1013"/>
      <c r="K2" s="1013"/>
      <c r="L2" s="1013"/>
      <c r="M2" s="1013"/>
      <c r="N2" s="1013"/>
      <c r="O2" s="1013"/>
      <c r="P2" s="1013"/>
      <c r="Q2" s="1013"/>
      <c r="R2" s="1013"/>
      <c r="S2" s="1013"/>
    </row>
    <row r="3" spans="1:19" s="391" customFormat="1" ht="72" customHeight="1">
      <c r="A3" s="1015" t="s">
        <v>259</v>
      </c>
      <c r="B3" s="1015" t="s">
        <v>301</v>
      </c>
      <c r="C3" s="1015" t="s">
        <v>302</v>
      </c>
      <c r="D3" s="1015" t="s">
        <v>303</v>
      </c>
      <c r="E3" s="1015" t="s">
        <v>304</v>
      </c>
      <c r="F3" s="1015" t="s">
        <v>305</v>
      </c>
      <c r="G3" s="1015" t="s">
        <v>306</v>
      </c>
      <c r="H3" s="1009" t="s">
        <v>307</v>
      </c>
      <c r="I3" s="1009" t="s">
        <v>308</v>
      </c>
      <c r="J3" s="1009"/>
      <c r="K3" s="1009" t="s">
        <v>309</v>
      </c>
      <c r="L3" s="1014" t="s">
        <v>320</v>
      </c>
      <c r="M3" s="1015" t="s">
        <v>321</v>
      </c>
      <c r="N3" s="1015" t="s">
        <v>310</v>
      </c>
      <c r="O3" s="1015"/>
      <c r="P3" s="1016" t="s">
        <v>311</v>
      </c>
      <c r="Q3" s="1016"/>
      <c r="R3" s="1016"/>
      <c r="S3" s="1016" t="s">
        <v>312</v>
      </c>
    </row>
    <row r="4" spans="1:19" s="391" customFormat="1" ht="73.5" customHeight="1">
      <c r="A4" s="1015"/>
      <c r="B4" s="1015"/>
      <c r="C4" s="1015"/>
      <c r="D4" s="1015"/>
      <c r="E4" s="1015"/>
      <c r="F4" s="1015"/>
      <c r="G4" s="1015"/>
      <c r="H4" s="1009"/>
      <c r="I4" s="862" t="s">
        <v>109</v>
      </c>
      <c r="J4" s="862" t="s">
        <v>313</v>
      </c>
      <c r="K4" s="1009"/>
      <c r="L4" s="1014"/>
      <c r="M4" s="1015"/>
      <c r="N4" s="861" t="s">
        <v>314</v>
      </c>
      <c r="O4" s="861" t="s">
        <v>315</v>
      </c>
      <c r="P4" s="882" t="s">
        <v>316</v>
      </c>
      <c r="Q4" s="882" t="s">
        <v>317</v>
      </c>
      <c r="R4" s="882" t="s">
        <v>318</v>
      </c>
      <c r="S4" s="1016"/>
    </row>
    <row r="5" spans="1:19" s="367" customFormat="1" ht="231" customHeight="1">
      <c r="A5" s="863">
        <v>1</v>
      </c>
      <c r="B5" s="864">
        <v>910010</v>
      </c>
      <c r="C5" s="870" t="s">
        <v>407</v>
      </c>
      <c r="D5" s="865">
        <v>41550</v>
      </c>
      <c r="E5" s="866" t="s">
        <v>700</v>
      </c>
      <c r="F5" s="871">
        <v>41551</v>
      </c>
      <c r="G5" s="866" t="s">
        <v>701</v>
      </c>
      <c r="H5" s="867">
        <v>0.35833333333333334</v>
      </c>
      <c r="I5" s="867">
        <v>0.58333333333333337</v>
      </c>
      <c r="J5" s="867" t="str">
        <f>IF((RIGHT(L5,1)="C"),(F5+G5)-(D5+E5),"-")</f>
        <v>-</v>
      </c>
      <c r="K5" s="867" t="str">
        <f>IF((RIGHT(L5,1)="D"),(F5+G5)-(D5+E5),"-")</f>
        <v>-</v>
      </c>
      <c r="L5" s="868" t="s">
        <v>319</v>
      </c>
      <c r="M5" s="869" t="s">
        <v>702</v>
      </c>
      <c r="N5" s="864"/>
      <c r="O5" s="864" t="s">
        <v>703</v>
      </c>
      <c r="P5" s="883">
        <f>(8+36/60)/24</f>
        <v>0.35833333333333334</v>
      </c>
      <c r="Q5" s="884"/>
      <c r="R5" s="885"/>
      <c r="S5" s="885"/>
    </row>
    <row r="6" spans="1:19" s="875" customFormat="1">
      <c r="A6" s="872"/>
      <c r="B6" s="873"/>
      <c r="C6" s="874"/>
      <c r="D6" s="873"/>
      <c r="E6" s="873"/>
      <c r="F6" s="873"/>
      <c r="G6" s="873"/>
      <c r="H6" s="367"/>
      <c r="I6" s="367"/>
      <c r="J6" s="367"/>
      <c r="K6" s="873"/>
      <c r="L6" s="873"/>
      <c r="M6" s="874"/>
      <c r="N6" s="367"/>
      <c r="O6" s="367"/>
    </row>
    <row r="7" spans="1:19" s="875" customFormat="1">
      <c r="A7" s="872"/>
      <c r="B7" s="873"/>
      <c r="C7" s="874"/>
      <c r="D7" s="873"/>
      <c r="E7" s="873"/>
      <c r="F7" s="873"/>
      <c r="G7" s="873"/>
      <c r="H7" s="367"/>
      <c r="I7" s="367"/>
      <c r="J7" s="367"/>
      <c r="K7" s="873"/>
      <c r="L7" s="873"/>
      <c r="M7" s="874"/>
      <c r="N7" s="367"/>
      <c r="O7" s="367"/>
    </row>
    <row r="8" spans="1:19" s="875" customFormat="1">
      <c r="A8" s="872"/>
      <c r="B8" s="873"/>
      <c r="C8" s="874"/>
      <c r="D8" s="873"/>
      <c r="E8" s="873"/>
      <c r="F8" s="873"/>
      <c r="G8" s="873"/>
      <c r="H8" s="367"/>
      <c r="I8" s="367"/>
      <c r="J8" s="367"/>
      <c r="K8" s="873"/>
      <c r="L8" s="873"/>
      <c r="M8" s="874"/>
      <c r="N8" s="367"/>
      <c r="O8" s="367"/>
    </row>
    <row r="9" spans="1:19" s="875" customFormat="1">
      <c r="A9" s="872"/>
      <c r="B9" s="873"/>
      <c r="C9" s="874"/>
      <c r="D9" s="873"/>
      <c r="E9" s="873"/>
      <c r="F9" s="873"/>
      <c r="G9" s="873"/>
      <c r="H9" s="367"/>
      <c r="I9" s="367"/>
      <c r="J9" s="367"/>
      <c r="K9" s="873"/>
      <c r="L9" s="873"/>
      <c r="M9" s="874"/>
      <c r="N9" s="367"/>
      <c r="O9" s="367"/>
    </row>
    <row r="10" spans="1:19" s="875" customFormat="1">
      <c r="A10" s="872"/>
      <c r="B10" s="873"/>
      <c r="C10" s="874"/>
      <c r="D10" s="873"/>
      <c r="E10" s="873"/>
      <c r="F10" s="873"/>
      <c r="G10" s="873"/>
      <c r="H10" s="367"/>
      <c r="I10" s="367"/>
      <c r="J10" s="367"/>
      <c r="K10" s="873"/>
      <c r="L10" s="873"/>
      <c r="M10" s="874"/>
      <c r="N10" s="367"/>
      <c r="O10" s="367"/>
    </row>
    <row r="11" spans="1:19" s="875" customFormat="1">
      <c r="A11" s="872"/>
      <c r="B11" s="873"/>
      <c r="C11" s="874"/>
      <c r="D11" s="873"/>
      <c r="E11" s="873"/>
      <c r="F11" s="873"/>
      <c r="G11" s="873"/>
      <c r="H11" s="367"/>
      <c r="I11" s="367"/>
      <c r="J11" s="367"/>
      <c r="K11" s="873"/>
      <c r="L11" s="873"/>
      <c r="M11" s="874"/>
      <c r="N11" s="367"/>
      <c r="O11" s="367"/>
    </row>
    <row r="12" spans="1:19" s="875" customFormat="1">
      <c r="A12" s="872"/>
      <c r="B12" s="873"/>
      <c r="C12" s="874"/>
      <c r="D12" s="873"/>
      <c r="E12" s="873"/>
      <c r="F12" s="873"/>
      <c r="G12" s="873"/>
      <c r="H12" s="367"/>
      <c r="I12" s="367"/>
      <c r="J12" s="367"/>
      <c r="K12" s="873"/>
      <c r="L12" s="873"/>
      <c r="M12" s="874"/>
      <c r="N12" s="367"/>
      <c r="O12" s="367"/>
    </row>
    <row r="13" spans="1:19" s="875" customFormat="1">
      <c r="A13" s="872"/>
      <c r="B13" s="873"/>
      <c r="C13" s="874"/>
      <c r="D13" s="873"/>
      <c r="E13" s="873"/>
      <c r="F13" s="873"/>
      <c r="G13" s="873"/>
      <c r="H13" s="367"/>
      <c r="I13" s="367"/>
      <c r="J13" s="367"/>
      <c r="K13" s="873"/>
      <c r="L13" s="873"/>
      <c r="M13" s="874"/>
      <c r="N13" s="367"/>
      <c r="O13" s="367"/>
    </row>
    <row r="14" spans="1:19" s="875" customFormat="1">
      <c r="A14" s="872"/>
      <c r="B14" s="873"/>
      <c r="C14" s="874"/>
      <c r="D14" s="873"/>
      <c r="E14" s="873"/>
      <c r="F14" s="873"/>
      <c r="G14" s="873"/>
      <c r="H14" s="367"/>
      <c r="I14" s="367"/>
      <c r="J14" s="367"/>
      <c r="K14" s="873"/>
      <c r="L14" s="873"/>
      <c r="M14" s="874"/>
      <c r="N14" s="367"/>
      <c r="O14" s="367"/>
    </row>
    <row r="15" spans="1:19" s="875" customFormat="1">
      <c r="A15" s="872"/>
      <c r="B15" s="873"/>
      <c r="C15" s="874"/>
      <c r="D15" s="873"/>
      <c r="E15" s="873"/>
      <c r="F15" s="873"/>
      <c r="G15" s="873"/>
      <c r="H15" s="367"/>
      <c r="I15" s="367"/>
      <c r="J15" s="367"/>
      <c r="K15" s="873"/>
      <c r="L15" s="873"/>
      <c r="M15" s="874"/>
      <c r="N15" s="367"/>
      <c r="O15" s="367"/>
    </row>
    <row r="16" spans="1:19" s="875" customFormat="1">
      <c r="A16" s="872"/>
      <c r="B16" s="873"/>
      <c r="C16" s="874"/>
      <c r="D16" s="873"/>
      <c r="E16" s="873"/>
      <c r="F16" s="873"/>
      <c r="G16" s="873"/>
      <c r="H16" s="367"/>
      <c r="I16" s="367"/>
      <c r="J16" s="367"/>
      <c r="K16" s="873"/>
      <c r="L16" s="873"/>
      <c r="M16" s="874"/>
      <c r="N16" s="367"/>
      <c r="O16" s="367"/>
    </row>
    <row r="17" spans="1:15" s="875" customFormat="1">
      <c r="A17" s="872"/>
      <c r="B17" s="873"/>
      <c r="C17" s="874"/>
      <c r="D17" s="873"/>
      <c r="E17" s="873"/>
      <c r="F17" s="873"/>
      <c r="G17" s="873"/>
      <c r="H17" s="367"/>
      <c r="I17" s="367"/>
      <c r="J17" s="367"/>
      <c r="K17" s="873"/>
      <c r="L17" s="873"/>
      <c r="M17" s="874"/>
      <c r="N17" s="367"/>
      <c r="O17" s="367"/>
    </row>
    <row r="18" spans="1:15" s="875" customFormat="1">
      <c r="A18" s="872"/>
      <c r="B18" s="873"/>
      <c r="C18" s="874"/>
      <c r="D18" s="873"/>
      <c r="E18" s="873"/>
      <c r="F18" s="873"/>
      <c r="G18" s="873"/>
      <c r="H18" s="367"/>
      <c r="I18" s="367"/>
      <c r="J18" s="367"/>
      <c r="K18" s="873"/>
      <c r="L18" s="873"/>
      <c r="M18" s="874"/>
      <c r="N18" s="367"/>
      <c r="O18" s="367"/>
    </row>
    <row r="19" spans="1:15" s="875" customFormat="1">
      <c r="A19" s="872"/>
      <c r="B19" s="873"/>
      <c r="C19" s="874"/>
      <c r="D19" s="873"/>
      <c r="E19" s="873"/>
      <c r="F19" s="873"/>
      <c r="G19" s="873"/>
      <c r="H19" s="367"/>
      <c r="I19" s="367"/>
      <c r="J19" s="367"/>
      <c r="K19" s="873"/>
      <c r="L19" s="873"/>
      <c r="M19" s="874"/>
      <c r="N19" s="367"/>
      <c r="O19" s="367"/>
    </row>
    <row r="20" spans="1:15" s="875" customFormat="1">
      <c r="A20" s="872"/>
      <c r="B20" s="873"/>
      <c r="C20" s="874"/>
      <c r="D20" s="873"/>
      <c r="E20" s="873"/>
      <c r="F20" s="873"/>
      <c r="G20" s="873"/>
      <c r="H20" s="367"/>
      <c r="I20" s="367"/>
      <c r="J20" s="367"/>
      <c r="K20" s="873"/>
      <c r="L20" s="873"/>
      <c r="M20" s="874"/>
      <c r="N20" s="367"/>
      <c r="O20" s="367"/>
    </row>
    <row r="21" spans="1:15" s="875" customFormat="1">
      <c r="A21" s="872"/>
      <c r="B21" s="873"/>
      <c r="C21" s="874"/>
      <c r="D21" s="873"/>
      <c r="E21" s="873"/>
      <c r="F21" s="873"/>
      <c r="G21" s="873"/>
      <c r="H21" s="367"/>
      <c r="I21" s="367"/>
      <c r="J21" s="367"/>
      <c r="K21" s="873"/>
      <c r="L21" s="873"/>
      <c r="M21" s="874"/>
      <c r="N21" s="367"/>
      <c r="O21" s="367"/>
    </row>
    <row r="22" spans="1:15" s="875" customFormat="1">
      <c r="A22" s="872"/>
      <c r="B22" s="873"/>
      <c r="C22" s="874"/>
      <c r="D22" s="873"/>
      <c r="E22" s="873"/>
      <c r="F22" s="873"/>
      <c r="G22" s="873"/>
      <c r="H22" s="367"/>
      <c r="I22" s="367"/>
      <c r="J22" s="367"/>
      <c r="K22" s="873"/>
      <c r="L22" s="873"/>
      <c r="M22" s="874"/>
      <c r="N22" s="367"/>
      <c r="O22" s="367"/>
    </row>
    <row r="23" spans="1:15" s="875" customFormat="1">
      <c r="A23" s="872"/>
      <c r="B23" s="873"/>
      <c r="C23" s="874"/>
      <c r="D23" s="873"/>
      <c r="E23" s="873"/>
      <c r="F23" s="873"/>
      <c r="G23" s="873"/>
      <c r="H23" s="367"/>
      <c r="I23" s="367"/>
      <c r="J23" s="367"/>
      <c r="K23" s="873"/>
      <c r="L23" s="873"/>
      <c r="M23" s="874"/>
      <c r="N23" s="367"/>
      <c r="O23" s="367"/>
    </row>
    <row r="24" spans="1:15" s="875" customFormat="1">
      <c r="A24" s="872"/>
      <c r="B24" s="873"/>
      <c r="C24" s="874"/>
      <c r="D24" s="873"/>
      <c r="E24" s="873"/>
      <c r="F24" s="873"/>
      <c r="G24" s="873"/>
      <c r="H24" s="367"/>
      <c r="I24" s="367"/>
      <c r="J24" s="367"/>
      <c r="K24" s="873"/>
      <c r="L24" s="873"/>
      <c r="M24" s="874"/>
      <c r="N24" s="367"/>
      <c r="O24" s="367"/>
    </row>
    <row r="25" spans="1:15" s="875" customFormat="1">
      <c r="A25" s="872"/>
      <c r="B25" s="873"/>
      <c r="C25" s="874"/>
      <c r="D25" s="873"/>
      <c r="E25" s="873"/>
      <c r="F25" s="873"/>
      <c r="G25" s="873"/>
      <c r="H25" s="367"/>
      <c r="I25" s="367"/>
      <c r="J25" s="367"/>
      <c r="K25" s="873"/>
      <c r="L25" s="873"/>
      <c r="M25" s="874"/>
      <c r="N25" s="367"/>
      <c r="O25" s="367"/>
    </row>
    <row r="26" spans="1:15" s="875" customFormat="1">
      <c r="A26" s="872"/>
      <c r="B26" s="873"/>
      <c r="C26" s="874"/>
      <c r="D26" s="873"/>
      <c r="E26" s="873"/>
      <c r="F26" s="873"/>
      <c r="G26" s="873"/>
      <c r="H26" s="367"/>
      <c r="I26" s="367"/>
      <c r="J26" s="367"/>
      <c r="K26" s="873"/>
      <c r="L26" s="873"/>
      <c r="M26" s="874"/>
      <c r="N26" s="367"/>
      <c r="O26" s="367"/>
    </row>
    <row r="27" spans="1:15" s="875" customFormat="1">
      <c r="A27" s="872"/>
      <c r="B27" s="873"/>
      <c r="C27" s="874"/>
      <c r="D27" s="873"/>
      <c r="E27" s="873"/>
      <c r="F27" s="873"/>
      <c r="G27" s="873"/>
      <c r="H27" s="367"/>
      <c r="I27" s="367"/>
      <c r="J27" s="367"/>
      <c r="K27" s="873"/>
      <c r="L27" s="873"/>
      <c r="M27" s="874"/>
      <c r="N27" s="367"/>
      <c r="O27" s="367"/>
    </row>
    <row r="28" spans="1:15" s="875" customFormat="1">
      <c r="A28" s="872"/>
      <c r="B28" s="873"/>
      <c r="C28" s="874"/>
      <c r="D28" s="873"/>
      <c r="E28" s="873"/>
      <c r="F28" s="873"/>
      <c r="G28" s="873"/>
      <c r="H28" s="367"/>
      <c r="I28" s="367"/>
      <c r="J28" s="367"/>
      <c r="K28" s="873"/>
      <c r="L28" s="873"/>
      <c r="M28" s="874"/>
      <c r="N28" s="367"/>
      <c r="O28" s="367"/>
    </row>
    <row r="29" spans="1:15" s="875" customFormat="1">
      <c r="A29" s="872"/>
      <c r="B29" s="873"/>
      <c r="C29" s="874"/>
      <c r="D29" s="873"/>
      <c r="E29" s="873"/>
      <c r="F29" s="873"/>
      <c r="G29" s="873"/>
      <c r="H29" s="367"/>
      <c r="I29" s="367"/>
      <c r="J29" s="367"/>
      <c r="K29" s="873"/>
      <c r="L29" s="873"/>
      <c r="M29" s="874"/>
      <c r="N29" s="367"/>
      <c r="O29" s="367"/>
    </row>
    <row r="30" spans="1:15" s="875" customFormat="1">
      <c r="A30" s="872"/>
      <c r="B30" s="873"/>
      <c r="C30" s="874"/>
      <c r="D30" s="873"/>
      <c r="E30" s="873"/>
      <c r="F30" s="873"/>
      <c r="G30" s="873"/>
      <c r="H30" s="367"/>
      <c r="I30" s="367"/>
      <c r="J30" s="367"/>
      <c r="K30" s="873"/>
      <c r="L30" s="873"/>
      <c r="M30" s="874"/>
      <c r="N30" s="367"/>
      <c r="O30" s="367"/>
    </row>
    <row r="31" spans="1:15" s="875" customFormat="1">
      <c r="A31" s="872"/>
      <c r="B31" s="873"/>
      <c r="C31" s="874"/>
      <c r="D31" s="873"/>
      <c r="E31" s="873"/>
      <c r="F31" s="873"/>
      <c r="G31" s="873"/>
      <c r="H31" s="367"/>
      <c r="I31" s="367"/>
      <c r="J31" s="367"/>
      <c r="K31" s="873"/>
      <c r="L31" s="873"/>
      <c r="M31" s="874"/>
      <c r="N31" s="367"/>
      <c r="O31" s="367"/>
    </row>
    <row r="32" spans="1:15" s="875" customFormat="1">
      <c r="A32" s="872"/>
      <c r="B32" s="873"/>
      <c r="C32" s="874"/>
      <c r="D32" s="873"/>
      <c r="E32" s="873"/>
      <c r="F32" s="873"/>
      <c r="G32" s="873"/>
      <c r="H32" s="367"/>
      <c r="I32" s="367"/>
      <c r="J32" s="367"/>
      <c r="K32" s="873"/>
      <c r="L32" s="873"/>
      <c r="M32" s="874"/>
      <c r="N32" s="367"/>
      <c r="O32" s="367"/>
    </row>
    <row r="33" spans="1:15" s="875" customFormat="1">
      <c r="A33" s="872"/>
      <c r="B33" s="873"/>
      <c r="C33" s="874"/>
      <c r="D33" s="873"/>
      <c r="E33" s="873"/>
      <c r="F33" s="873"/>
      <c r="G33" s="873"/>
      <c r="H33" s="367"/>
      <c r="I33" s="367"/>
      <c r="J33" s="367"/>
      <c r="K33" s="873"/>
      <c r="L33" s="873"/>
      <c r="M33" s="874"/>
      <c r="N33" s="367"/>
      <c r="O33" s="367"/>
    </row>
    <row r="34" spans="1:15" s="875" customFormat="1">
      <c r="A34" s="872"/>
      <c r="B34" s="873"/>
      <c r="C34" s="874"/>
      <c r="D34" s="873"/>
      <c r="E34" s="873"/>
      <c r="F34" s="873"/>
      <c r="G34" s="873"/>
      <c r="H34" s="367"/>
      <c r="I34" s="367"/>
      <c r="J34" s="367"/>
      <c r="K34" s="873"/>
      <c r="L34" s="873"/>
      <c r="M34" s="874"/>
      <c r="N34" s="367"/>
      <c r="O34" s="367"/>
    </row>
    <row r="35" spans="1:15" s="875" customFormat="1">
      <c r="A35" s="872"/>
      <c r="B35" s="873"/>
      <c r="C35" s="874"/>
      <c r="D35" s="873"/>
      <c r="E35" s="873"/>
      <c r="F35" s="873"/>
      <c r="G35" s="873"/>
      <c r="H35" s="367"/>
      <c r="I35" s="367"/>
      <c r="J35" s="367"/>
      <c r="K35" s="873"/>
      <c r="L35" s="873"/>
      <c r="M35" s="874"/>
      <c r="N35" s="367"/>
      <c r="O35" s="367"/>
    </row>
    <row r="36" spans="1:15" s="875" customFormat="1">
      <c r="A36" s="872"/>
      <c r="B36" s="873"/>
      <c r="C36" s="874"/>
      <c r="D36" s="873"/>
      <c r="E36" s="873"/>
      <c r="F36" s="873"/>
      <c r="G36" s="873"/>
      <c r="H36" s="367"/>
      <c r="I36" s="367"/>
      <c r="J36" s="367"/>
      <c r="K36" s="873"/>
      <c r="L36" s="873"/>
      <c r="M36" s="874"/>
      <c r="N36" s="367"/>
      <c r="O36" s="367"/>
    </row>
    <row r="37" spans="1:15" s="875" customFormat="1">
      <c r="A37" s="872"/>
      <c r="B37" s="873"/>
      <c r="C37" s="874"/>
      <c r="D37" s="873"/>
      <c r="E37" s="873"/>
      <c r="F37" s="873"/>
      <c r="G37" s="873"/>
      <c r="H37" s="367"/>
      <c r="I37" s="367"/>
      <c r="J37" s="367"/>
      <c r="K37" s="873"/>
      <c r="L37" s="873"/>
      <c r="M37" s="874"/>
      <c r="N37" s="367"/>
      <c r="O37" s="367"/>
    </row>
    <row r="38" spans="1:15" s="875" customFormat="1">
      <c r="A38" s="872"/>
      <c r="B38" s="873"/>
      <c r="C38" s="874"/>
      <c r="D38" s="873"/>
      <c r="E38" s="873"/>
      <c r="F38" s="873"/>
      <c r="G38" s="873"/>
      <c r="H38" s="367"/>
      <c r="I38" s="367"/>
      <c r="J38" s="367"/>
      <c r="K38" s="873"/>
      <c r="L38" s="873"/>
      <c r="M38" s="874"/>
      <c r="N38" s="367"/>
      <c r="O38" s="367"/>
    </row>
    <row r="39" spans="1:15" s="875" customFormat="1">
      <c r="A39" s="872"/>
      <c r="B39" s="873"/>
      <c r="C39" s="874"/>
      <c r="D39" s="873"/>
      <c r="E39" s="873"/>
      <c r="F39" s="873"/>
      <c r="G39" s="873"/>
      <c r="H39" s="367"/>
      <c r="I39" s="367"/>
      <c r="J39" s="367"/>
      <c r="K39" s="873"/>
      <c r="L39" s="873"/>
      <c r="M39" s="874"/>
      <c r="N39" s="367"/>
      <c r="O39" s="367"/>
    </row>
    <row r="40" spans="1:15" s="875" customFormat="1">
      <c r="A40" s="872"/>
      <c r="B40" s="873"/>
      <c r="C40" s="874"/>
      <c r="D40" s="873"/>
      <c r="E40" s="873"/>
      <c r="F40" s="873"/>
      <c r="G40" s="873"/>
      <c r="H40" s="367"/>
      <c r="I40" s="367"/>
      <c r="J40" s="367"/>
      <c r="K40" s="873"/>
      <c r="L40" s="873"/>
      <c r="M40" s="874"/>
      <c r="N40" s="367"/>
      <c r="O40" s="367"/>
    </row>
    <row r="41" spans="1:15" s="875" customFormat="1">
      <c r="A41" s="872"/>
      <c r="B41" s="873"/>
      <c r="C41" s="874"/>
      <c r="D41" s="873"/>
      <c r="E41" s="873"/>
      <c r="F41" s="873"/>
      <c r="G41" s="873"/>
      <c r="H41" s="367"/>
      <c r="I41" s="367"/>
      <c r="J41" s="367"/>
      <c r="K41" s="873"/>
      <c r="L41" s="873"/>
      <c r="M41" s="874"/>
      <c r="N41" s="367"/>
      <c r="O41" s="367"/>
    </row>
    <row r="42" spans="1:15" s="875" customFormat="1">
      <c r="A42" s="872"/>
      <c r="B42" s="873"/>
      <c r="C42" s="874"/>
      <c r="D42" s="873"/>
      <c r="E42" s="873"/>
      <c r="F42" s="873"/>
      <c r="G42" s="873"/>
      <c r="H42" s="367"/>
      <c r="I42" s="367"/>
      <c r="J42" s="367"/>
      <c r="K42" s="873"/>
      <c r="L42" s="873"/>
      <c r="M42" s="874"/>
      <c r="N42" s="367"/>
      <c r="O42" s="367"/>
    </row>
    <row r="43" spans="1:15" s="875" customFormat="1">
      <c r="A43" s="872"/>
      <c r="B43" s="873"/>
      <c r="C43" s="874"/>
      <c r="D43" s="873"/>
      <c r="E43" s="873"/>
      <c r="F43" s="873"/>
      <c r="G43" s="873"/>
      <c r="H43" s="367"/>
      <c r="I43" s="367"/>
      <c r="J43" s="367"/>
      <c r="K43" s="873"/>
      <c r="L43" s="873"/>
      <c r="M43" s="874"/>
      <c r="N43" s="367"/>
      <c r="O43" s="367"/>
    </row>
    <row r="44" spans="1:15" s="875" customFormat="1">
      <c r="A44" s="872"/>
      <c r="B44" s="873"/>
      <c r="C44" s="874"/>
      <c r="D44" s="873"/>
      <c r="E44" s="873"/>
      <c r="F44" s="873"/>
      <c r="G44" s="873"/>
      <c r="H44" s="367"/>
      <c r="I44" s="367"/>
      <c r="J44" s="367"/>
      <c r="K44" s="873"/>
      <c r="L44" s="873"/>
      <c r="M44" s="874"/>
      <c r="N44" s="367"/>
      <c r="O44" s="367"/>
    </row>
    <row r="45" spans="1:15" s="875" customFormat="1">
      <c r="A45" s="872"/>
      <c r="B45" s="873"/>
      <c r="C45" s="874"/>
      <c r="D45" s="873"/>
      <c r="E45" s="873"/>
      <c r="F45" s="873"/>
      <c r="G45" s="873"/>
      <c r="H45" s="367"/>
      <c r="I45" s="367"/>
      <c r="J45" s="367"/>
      <c r="K45" s="873"/>
      <c r="L45" s="873"/>
      <c r="M45" s="874"/>
      <c r="N45" s="367"/>
      <c r="O45" s="367"/>
    </row>
    <row r="46" spans="1:15" s="875" customFormat="1">
      <c r="A46" s="872"/>
      <c r="B46" s="873"/>
      <c r="C46" s="874"/>
      <c r="D46" s="873"/>
      <c r="E46" s="873"/>
      <c r="F46" s="873"/>
      <c r="G46" s="873"/>
      <c r="H46" s="367"/>
      <c r="I46" s="367"/>
      <c r="J46" s="367"/>
      <c r="K46" s="873"/>
      <c r="L46" s="873"/>
      <c r="M46" s="874"/>
      <c r="N46" s="367"/>
      <c r="O46" s="367"/>
    </row>
    <row r="47" spans="1:15" s="875" customFormat="1">
      <c r="A47" s="872"/>
      <c r="B47" s="873"/>
      <c r="C47" s="874"/>
      <c r="D47" s="873"/>
      <c r="E47" s="873"/>
      <c r="F47" s="873"/>
      <c r="G47" s="873"/>
      <c r="H47" s="367"/>
      <c r="I47" s="367"/>
      <c r="J47" s="367"/>
      <c r="K47" s="873"/>
      <c r="L47" s="873"/>
      <c r="M47" s="874"/>
      <c r="N47" s="367"/>
      <c r="O47" s="367"/>
    </row>
    <row r="48" spans="1:15" s="875" customFormat="1">
      <c r="A48" s="872"/>
      <c r="B48" s="873"/>
      <c r="C48" s="874"/>
      <c r="D48" s="873"/>
      <c r="E48" s="873"/>
      <c r="F48" s="873"/>
      <c r="G48" s="873"/>
      <c r="H48" s="367"/>
      <c r="I48" s="367"/>
      <c r="J48" s="367"/>
      <c r="K48" s="873"/>
      <c r="L48" s="873"/>
      <c r="M48" s="874"/>
      <c r="N48" s="367"/>
      <c r="O48" s="367"/>
    </row>
    <row r="49" spans="1:15" s="875" customFormat="1">
      <c r="A49" s="872"/>
      <c r="B49" s="873"/>
      <c r="C49" s="874"/>
      <c r="D49" s="873"/>
      <c r="E49" s="873"/>
      <c r="F49" s="873"/>
      <c r="G49" s="873"/>
      <c r="H49" s="367"/>
      <c r="I49" s="367"/>
      <c r="J49" s="367"/>
      <c r="K49" s="873"/>
      <c r="L49" s="873"/>
      <c r="M49" s="874"/>
      <c r="N49" s="367"/>
      <c r="O49" s="367"/>
    </row>
    <row r="50" spans="1:15" s="875" customFormat="1">
      <c r="A50" s="872"/>
      <c r="B50" s="873"/>
      <c r="C50" s="874"/>
      <c r="D50" s="873"/>
      <c r="E50" s="873"/>
      <c r="F50" s="873"/>
      <c r="G50" s="873"/>
      <c r="H50" s="367"/>
      <c r="I50" s="367"/>
      <c r="J50" s="367"/>
      <c r="K50" s="873"/>
      <c r="L50" s="873"/>
      <c r="M50" s="874"/>
      <c r="N50" s="367"/>
      <c r="O50" s="367"/>
    </row>
    <row r="51" spans="1:15" s="875" customFormat="1">
      <c r="A51" s="872"/>
      <c r="B51" s="873"/>
      <c r="C51" s="874"/>
      <c r="D51" s="873"/>
      <c r="E51" s="873"/>
      <c r="F51" s="873"/>
      <c r="G51" s="873"/>
      <c r="H51" s="367"/>
      <c r="I51" s="367"/>
      <c r="J51" s="367"/>
      <c r="K51" s="873"/>
      <c r="L51" s="873"/>
      <c r="M51" s="874"/>
      <c r="N51" s="367"/>
      <c r="O51" s="367"/>
    </row>
    <row r="52" spans="1:15" s="875" customFormat="1">
      <c r="A52" s="872"/>
      <c r="B52" s="873"/>
      <c r="C52" s="874"/>
      <c r="D52" s="873"/>
      <c r="E52" s="873"/>
      <c r="F52" s="873"/>
      <c r="G52" s="873"/>
      <c r="H52" s="367"/>
      <c r="I52" s="367"/>
      <c r="J52" s="367"/>
      <c r="K52" s="873"/>
      <c r="L52" s="873"/>
      <c r="M52" s="874"/>
      <c r="N52" s="367"/>
      <c r="O52" s="367"/>
    </row>
    <row r="53" spans="1:15" s="875" customFormat="1">
      <c r="A53" s="872"/>
      <c r="B53" s="873"/>
      <c r="C53" s="874"/>
      <c r="D53" s="873"/>
      <c r="E53" s="873"/>
      <c r="F53" s="873"/>
      <c r="G53" s="873"/>
      <c r="H53" s="367"/>
      <c r="I53" s="367"/>
      <c r="J53" s="367"/>
      <c r="K53" s="873"/>
      <c r="L53" s="873"/>
      <c r="M53" s="874"/>
      <c r="N53" s="367"/>
      <c r="O53" s="367"/>
    </row>
    <row r="54" spans="1:15" s="875" customFormat="1">
      <c r="A54" s="872"/>
      <c r="B54" s="873"/>
      <c r="C54" s="874"/>
      <c r="D54" s="873"/>
      <c r="E54" s="873"/>
      <c r="F54" s="873"/>
      <c r="G54" s="873"/>
      <c r="H54" s="367"/>
      <c r="I54" s="367"/>
      <c r="J54" s="367"/>
      <c r="K54" s="873"/>
      <c r="L54" s="873"/>
      <c r="M54" s="874"/>
      <c r="N54" s="367"/>
      <c r="O54" s="367"/>
    </row>
    <row r="55" spans="1:15" s="875" customFormat="1">
      <c r="A55" s="872"/>
      <c r="B55" s="873"/>
      <c r="C55" s="874"/>
      <c r="D55" s="873"/>
      <c r="E55" s="873"/>
      <c r="F55" s="873"/>
      <c r="G55" s="873"/>
      <c r="H55" s="367"/>
      <c r="I55" s="367"/>
      <c r="J55" s="367"/>
      <c r="K55" s="873"/>
      <c r="L55" s="873"/>
      <c r="M55" s="874"/>
      <c r="N55" s="367"/>
      <c r="O55" s="367"/>
    </row>
    <row r="56" spans="1:15" s="875" customFormat="1">
      <c r="A56" s="872"/>
      <c r="B56" s="873"/>
      <c r="C56" s="874"/>
      <c r="D56" s="873"/>
      <c r="E56" s="873"/>
      <c r="F56" s="873"/>
      <c r="G56" s="873"/>
      <c r="H56" s="367"/>
      <c r="I56" s="367"/>
      <c r="J56" s="367"/>
      <c r="K56" s="873"/>
      <c r="L56" s="873"/>
      <c r="M56" s="874"/>
      <c r="N56" s="367"/>
      <c r="O56" s="367"/>
    </row>
    <row r="57" spans="1:15" s="875" customFormat="1">
      <c r="A57" s="872"/>
      <c r="B57" s="873"/>
      <c r="C57" s="874"/>
      <c r="D57" s="873"/>
      <c r="E57" s="873"/>
      <c r="F57" s="873"/>
      <c r="G57" s="873"/>
      <c r="H57" s="367"/>
      <c r="I57" s="367"/>
      <c r="J57" s="367"/>
      <c r="K57" s="873"/>
      <c r="L57" s="873"/>
      <c r="M57" s="874"/>
      <c r="N57" s="367"/>
      <c r="O57" s="367"/>
    </row>
    <row r="58" spans="1:15" s="875" customFormat="1">
      <c r="A58" s="872"/>
      <c r="B58" s="873"/>
      <c r="C58" s="874"/>
      <c r="D58" s="873"/>
      <c r="E58" s="873"/>
      <c r="F58" s="873"/>
      <c r="G58" s="873"/>
      <c r="H58" s="367"/>
      <c r="I58" s="367"/>
      <c r="J58" s="367"/>
      <c r="K58" s="873"/>
      <c r="L58" s="873"/>
      <c r="M58" s="874"/>
      <c r="N58" s="367"/>
      <c r="O58" s="367"/>
    </row>
    <row r="59" spans="1:15" s="875" customFormat="1">
      <c r="A59" s="876"/>
      <c r="B59" s="873"/>
      <c r="C59" s="874"/>
      <c r="D59" s="873"/>
      <c r="E59" s="873"/>
      <c r="F59" s="873"/>
      <c r="G59" s="873"/>
      <c r="H59" s="367"/>
      <c r="I59" s="367"/>
      <c r="J59" s="367"/>
      <c r="K59" s="873"/>
      <c r="L59" s="873"/>
      <c r="M59" s="874"/>
      <c r="N59" s="367"/>
      <c r="O59" s="367"/>
    </row>
    <row r="60" spans="1:15" s="875" customFormat="1">
      <c r="A60" s="876"/>
      <c r="B60" s="873"/>
      <c r="C60" s="874"/>
      <c r="D60" s="873"/>
      <c r="E60" s="873"/>
      <c r="F60" s="873"/>
      <c r="G60" s="873"/>
      <c r="H60" s="367"/>
      <c r="I60" s="367"/>
      <c r="J60" s="367"/>
      <c r="K60" s="873"/>
      <c r="L60" s="873"/>
      <c r="M60" s="874"/>
      <c r="N60" s="367"/>
      <c r="O60" s="367"/>
    </row>
    <row r="61" spans="1:15" s="875" customFormat="1">
      <c r="A61" s="876"/>
      <c r="B61" s="873"/>
      <c r="C61" s="874"/>
      <c r="D61" s="873"/>
      <c r="E61" s="873"/>
      <c r="F61" s="873"/>
      <c r="G61" s="873"/>
      <c r="H61" s="367"/>
      <c r="I61" s="367"/>
      <c r="J61" s="367"/>
      <c r="K61" s="873"/>
      <c r="L61" s="873"/>
      <c r="M61" s="874"/>
      <c r="N61" s="367"/>
      <c r="O61" s="367"/>
    </row>
    <row r="62" spans="1:15" s="875" customFormat="1">
      <c r="A62" s="876"/>
      <c r="B62" s="873"/>
      <c r="C62" s="874"/>
      <c r="D62" s="873"/>
      <c r="E62" s="873"/>
      <c r="F62" s="873"/>
      <c r="G62" s="873"/>
      <c r="H62" s="367"/>
      <c r="I62" s="367"/>
      <c r="J62" s="367"/>
      <c r="K62" s="873"/>
      <c r="L62" s="873"/>
      <c r="M62" s="874"/>
      <c r="N62" s="367"/>
      <c r="O62" s="367"/>
    </row>
    <row r="63" spans="1:15" s="875" customFormat="1">
      <c r="A63" s="876"/>
      <c r="B63" s="873"/>
      <c r="C63" s="874"/>
      <c r="D63" s="873"/>
      <c r="E63" s="873"/>
      <c r="F63" s="873"/>
      <c r="G63" s="873"/>
      <c r="H63" s="367"/>
      <c r="I63" s="367"/>
      <c r="J63" s="367"/>
      <c r="K63" s="873"/>
      <c r="L63" s="873"/>
      <c r="M63" s="874"/>
      <c r="N63" s="367"/>
      <c r="O63" s="367"/>
    </row>
    <row r="64" spans="1:15" s="875" customFormat="1">
      <c r="A64" s="876"/>
      <c r="B64" s="873"/>
      <c r="C64" s="874"/>
      <c r="D64" s="873"/>
      <c r="E64" s="873"/>
      <c r="F64" s="873"/>
      <c r="G64" s="873"/>
      <c r="H64" s="367"/>
      <c r="I64" s="367"/>
      <c r="J64" s="367"/>
      <c r="K64" s="873"/>
      <c r="L64" s="873"/>
      <c r="M64" s="874"/>
      <c r="N64" s="367"/>
      <c r="O64" s="367"/>
    </row>
    <row r="65" spans="1:15" s="875" customFormat="1">
      <c r="A65" s="876"/>
      <c r="B65" s="873"/>
      <c r="C65" s="874"/>
      <c r="D65" s="873"/>
      <c r="E65" s="873"/>
      <c r="F65" s="873"/>
      <c r="G65" s="873"/>
      <c r="H65" s="367"/>
      <c r="I65" s="367"/>
      <c r="J65" s="367"/>
      <c r="K65" s="873"/>
      <c r="L65" s="873"/>
      <c r="M65" s="874"/>
      <c r="N65" s="367"/>
      <c r="O65" s="367"/>
    </row>
    <row r="66" spans="1:15" s="875" customFormat="1">
      <c r="A66" s="876"/>
      <c r="B66" s="873"/>
      <c r="C66" s="874"/>
      <c r="D66" s="873"/>
      <c r="E66" s="873"/>
      <c r="F66" s="873"/>
      <c r="G66" s="873"/>
      <c r="H66" s="367"/>
      <c r="I66" s="367"/>
      <c r="J66" s="367"/>
      <c r="K66" s="873"/>
      <c r="L66" s="873"/>
      <c r="M66" s="874"/>
      <c r="N66" s="367"/>
    </row>
    <row r="67" spans="1:15" s="875" customFormat="1">
      <c r="A67" s="876"/>
      <c r="B67" s="873"/>
      <c r="C67" s="874"/>
      <c r="D67" s="873"/>
      <c r="E67" s="873"/>
      <c r="F67" s="873"/>
      <c r="G67" s="873"/>
      <c r="H67" s="367"/>
      <c r="I67" s="367"/>
      <c r="J67" s="367"/>
      <c r="K67" s="873"/>
      <c r="L67" s="873"/>
      <c r="M67" s="874"/>
      <c r="N67" s="367"/>
    </row>
    <row r="68" spans="1:15" s="875" customFormat="1">
      <c r="A68" s="876"/>
      <c r="B68" s="873"/>
      <c r="C68" s="874"/>
      <c r="D68" s="873"/>
      <c r="E68" s="873"/>
      <c r="F68" s="873"/>
      <c r="G68" s="873"/>
      <c r="H68" s="367"/>
      <c r="I68" s="367"/>
      <c r="J68" s="367"/>
      <c r="K68" s="873"/>
      <c r="L68" s="873"/>
      <c r="M68" s="874"/>
      <c r="N68" s="367"/>
    </row>
    <row r="69" spans="1:15" s="875" customFormat="1">
      <c r="A69" s="876"/>
      <c r="B69" s="873"/>
      <c r="C69" s="874"/>
      <c r="D69" s="873"/>
      <c r="E69" s="873"/>
      <c r="F69" s="873"/>
      <c r="G69" s="873"/>
      <c r="H69" s="367"/>
      <c r="I69" s="367"/>
      <c r="J69" s="367"/>
      <c r="K69" s="873"/>
      <c r="L69" s="873"/>
      <c r="M69" s="874"/>
      <c r="N69" s="367"/>
    </row>
    <row r="70" spans="1:15" s="875" customFormat="1">
      <c r="A70" s="876"/>
      <c r="B70" s="873"/>
      <c r="C70" s="874"/>
      <c r="D70" s="873"/>
      <c r="E70" s="873"/>
      <c r="F70" s="873"/>
      <c r="G70" s="873"/>
      <c r="H70" s="367"/>
      <c r="I70" s="367"/>
      <c r="J70" s="367"/>
      <c r="K70" s="873"/>
      <c r="L70" s="873"/>
      <c r="M70" s="874"/>
      <c r="N70" s="367"/>
    </row>
    <row r="71" spans="1:15" s="875" customFormat="1">
      <c r="A71" s="876"/>
      <c r="B71" s="873"/>
      <c r="C71" s="874"/>
      <c r="D71" s="873"/>
      <c r="E71" s="873"/>
      <c r="F71" s="873"/>
      <c r="G71" s="873"/>
      <c r="H71" s="367"/>
      <c r="I71" s="367"/>
      <c r="J71" s="367"/>
      <c r="K71" s="873"/>
      <c r="L71" s="873"/>
      <c r="M71" s="874"/>
      <c r="N71" s="367"/>
    </row>
    <row r="72" spans="1:15" s="875" customFormat="1">
      <c r="A72" s="876"/>
      <c r="B72" s="873"/>
      <c r="C72" s="874"/>
      <c r="D72" s="873"/>
      <c r="E72" s="873"/>
      <c r="F72" s="873"/>
      <c r="G72" s="873"/>
      <c r="H72" s="367"/>
      <c r="I72" s="367"/>
      <c r="J72" s="367"/>
      <c r="K72" s="873"/>
      <c r="L72" s="873"/>
      <c r="M72" s="874"/>
      <c r="N72" s="367"/>
    </row>
    <row r="73" spans="1:15" s="875" customFormat="1">
      <c r="A73" s="876"/>
      <c r="B73" s="873"/>
      <c r="C73" s="874"/>
      <c r="D73" s="873"/>
      <c r="E73" s="873"/>
      <c r="F73" s="873"/>
      <c r="G73" s="873"/>
      <c r="H73" s="367"/>
      <c r="I73" s="367"/>
      <c r="J73" s="367"/>
      <c r="K73" s="873"/>
      <c r="L73" s="873"/>
      <c r="M73" s="874"/>
      <c r="N73" s="367"/>
    </row>
    <row r="74" spans="1:15" s="875" customFormat="1">
      <c r="A74" s="876"/>
      <c r="B74" s="873"/>
      <c r="C74" s="874"/>
      <c r="D74" s="873"/>
      <c r="E74" s="873"/>
      <c r="F74" s="873"/>
      <c r="G74" s="873"/>
      <c r="H74" s="367"/>
      <c r="I74" s="367"/>
      <c r="J74" s="367"/>
      <c r="K74" s="873"/>
      <c r="L74" s="873"/>
      <c r="M74" s="874"/>
      <c r="N74" s="367"/>
    </row>
    <row r="75" spans="1:15" s="875" customFormat="1">
      <c r="A75" s="876"/>
      <c r="B75" s="873"/>
      <c r="C75" s="874"/>
      <c r="D75" s="873"/>
      <c r="E75" s="873"/>
      <c r="F75" s="873"/>
      <c r="G75" s="873"/>
      <c r="H75" s="367"/>
      <c r="I75" s="367"/>
      <c r="J75" s="367"/>
      <c r="K75" s="873"/>
      <c r="L75" s="873"/>
      <c r="M75" s="874"/>
      <c r="N75" s="367"/>
    </row>
    <row r="76" spans="1:15" s="875" customFormat="1">
      <c r="A76" s="876"/>
      <c r="B76" s="873"/>
      <c r="C76" s="874"/>
      <c r="D76" s="873"/>
      <c r="E76" s="873"/>
      <c r="F76" s="873"/>
      <c r="G76" s="873"/>
      <c r="H76" s="367"/>
      <c r="I76" s="367"/>
      <c r="J76" s="367"/>
      <c r="K76" s="873"/>
      <c r="L76" s="873"/>
      <c r="M76" s="874"/>
      <c r="N76" s="367"/>
    </row>
    <row r="77" spans="1:15" s="875" customFormat="1">
      <c r="A77" s="876"/>
      <c r="B77" s="877"/>
      <c r="C77" s="878"/>
      <c r="D77" s="877"/>
      <c r="E77" s="877"/>
      <c r="F77" s="877"/>
      <c r="G77" s="877"/>
      <c r="I77" s="367"/>
      <c r="K77" s="877"/>
      <c r="L77" s="877"/>
      <c r="M77" s="878"/>
    </row>
    <row r="78" spans="1:15" s="875" customFormat="1">
      <c r="A78" s="876"/>
      <c r="B78" s="877"/>
      <c r="C78" s="878"/>
      <c r="D78" s="877"/>
      <c r="E78" s="877"/>
      <c r="F78" s="877"/>
      <c r="G78" s="877"/>
      <c r="I78" s="367"/>
      <c r="K78" s="877"/>
      <c r="L78" s="877"/>
      <c r="M78" s="878"/>
    </row>
    <row r="79" spans="1:15" s="875" customFormat="1">
      <c r="A79" s="876"/>
      <c r="B79" s="877"/>
      <c r="C79" s="878"/>
      <c r="D79" s="877"/>
      <c r="E79" s="877"/>
      <c r="F79" s="877"/>
      <c r="G79" s="877"/>
      <c r="I79" s="367"/>
      <c r="K79" s="877"/>
      <c r="L79" s="877"/>
      <c r="M79" s="878"/>
    </row>
    <row r="80" spans="1:15" s="875" customFormat="1">
      <c r="A80" s="876"/>
      <c r="B80" s="877"/>
      <c r="C80" s="878"/>
      <c r="D80" s="877"/>
      <c r="E80" s="877"/>
      <c r="F80" s="877"/>
      <c r="G80" s="877"/>
      <c r="K80" s="877"/>
      <c r="L80" s="877"/>
      <c r="M80" s="878"/>
    </row>
    <row r="81" spans="1:13" s="875" customFormat="1">
      <c r="A81" s="876"/>
      <c r="B81" s="877"/>
      <c r="C81" s="878"/>
      <c r="D81" s="877"/>
      <c r="E81" s="877"/>
      <c r="F81" s="877"/>
      <c r="G81" s="877"/>
      <c r="K81" s="877"/>
      <c r="L81" s="877"/>
      <c r="M81" s="878"/>
    </row>
    <row r="82" spans="1:13" s="875" customFormat="1">
      <c r="A82" s="876"/>
      <c r="B82" s="877"/>
      <c r="C82" s="878"/>
      <c r="D82" s="877"/>
      <c r="E82" s="877"/>
      <c r="F82" s="877"/>
      <c r="G82" s="877"/>
      <c r="K82" s="877"/>
      <c r="L82" s="877"/>
      <c r="M82" s="878"/>
    </row>
    <row r="83" spans="1:13" s="875" customFormat="1">
      <c r="A83" s="876"/>
      <c r="B83" s="877"/>
      <c r="C83" s="878"/>
      <c r="D83" s="877"/>
      <c r="E83" s="877"/>
      <c r="F83" s="877"/>
      <c r="G83" s="877"/>
      <c r="K83" s="877"/>
      <c r="L83" s="877"/>
      <c r="M83" s="878"/>
    </row>
    <row r="84" spans="1:13" s="875" customFormat="1">
      <c r="A84" s="876"/>
      <c r="B84" s="877"/>
      <c r="C84" s="878"/>
      <c r="D84" s="877"/>
      <c r="E84" s="877"/>
      <c r="F84" s="877"/>
      <c r="G84" s="877"/>
      <c r="K84" s="877"/>
      <c r="L84" s="877"/>
      <c r="M84" s="878"/>
    </row>
    <row r="85" spans="1:13" s="875" customFormat="1">
      <c r="A85" s="876"/>
      <c r="B85" s="877"/>
      <c r="C85" s="878"/>
      <c r="D85" s="877"/>
      <c r="E85" s="877"/>
      <c r="F85" s="877"/>
      <c r="G85" s="877"/>
      <c r="K85" s="877"/>
      <c r="L85" s="877"/>
      <c r="M85" s="878"/>
    </row>
    <row r="86" spans="1:13" s="875" customFormat="1">
      <c r="A86" s="876"/>
      <c r="B86" s="877"/>
      <c r="C86" s="878"/>
      <c r="D86" s="877"/>
      <c r="E86" s="877"/>
      <c r="F86" s="877"/>
      <c r="G86" s="877"/>
      <c r="K86" s="877"/>
      <c r="L86" s="877"/>
      <c r="M86" s="878"/>
    </row>
    <row r="87" spans="1:13" s="875" customFormat="1">
      <c r="A87" s="876"/>
      <c r="B87" s="877"/>
      <c r="C87" s="878"/>
      <c r="D87" s="877"/>
      <c r="E87" s="877"/>
      <c r="F87" s="877"/>
      <c r="G87" s="877"/>
      <c r="K87" s="877"/>
      <c r="L87" s="877"/>
      <c r="M87" s="878"/>
    </row>
    <row r="88" spans="1:13" s="875" customFormat="1">
      <c r="A88" s="876"/>
      <c r="B88" s="877"/>
      <c r="C88" s="878"/>
      <c r="D88" s="877"/>
      <c r="E88" s="877"/>
      <c r="F88" s="877"/>
      <c r="G88" s="877"/>
      <c r="K88" s="877"/>
      <c r="L88" s="877"/>
      <c r="M88" s="878"/>
    </row>
    <row r="89" spans="1:13" s="875" customFormat="1">
      <c r="A89" s="876"/>
      <c r="B89" s="877"/>
      <c r="C89" s="878"/>
      <c r="D89" s="877"/>
      <c r="E89" s="877"/>
      <c r="F89" s="877"/>
      <c r="G89" s="877"/>
      <c r="K89" s="877"/>
      <c r="L89" s="877"/>
      <c r="M89" s="878"/>
    </row>
    <row r="90" spans="1:13" s="875" customFormat="1">
      <c r="A90" s="876"/>
      <c r="B90" s="877"/>
      <c r="C90" s="878"/>
      <c r="D90" s="877"/>
      <c r="E90" s="877"/>
      <c r="F90" s="877"/>
      <c r="G90" s="877"/>
      <c r="K90" s="877"/>
      <c r="L90" s="877"/>
      <c r="M90" s="878"/>
    </row>
    <row r="91" spans="1:13" s="875" customFormat="1">
      <c r="A91" s="876"/>
      <c r="B91" s="877"/>
      <c r="C91" s="878"/>
      <c r="D91" s="877"/>
      <c r="E91" s="877"/>
      <c r="F91" s="877"/>
      <c r="G91" s="877"/>
      <c r="K91" s="877"/>
      <c r="L91" s="877"/>
      <c r="M91" s="878"/>
    </row>
    <row r="92" spans="1:13" s="875" customFormat="1">
      <c r="A92" s="876"/>
      <c r="B92" s="877"/>
      <c r="C92" s="878"/>
      <c r="D92" s="877"/>
      <c r="E92" s="877"/>
      <c r="F92" s="877"/>
      <c r="G92" s="877"/>
      <c r="K92" s="877"/>
      <c r="L92" s="877"/>
      <c r="M92" s="878"/>
    </row>
    <row r="93" spans="1:13" s="875" customFormat="1">
      <c r="A93" s="876"/>
      <c r="B93" s="877"/>
      <c r="C93" s="878"/>
      <c r="D93" s="877"/>
      <c r="E93" s="877"/>
      <c r="F93" s="877"/>
      <c r="G93" s="877"/>
      <c r="K93" s="877"/>
      <c r="L93" s="877"/>
      <c r="M93" s="878"/>
    </row>
    <row r="94" spans="1:13" s="875" customFormat="1">
      <c r="A94" s="876"/>
      <c r="B94" s="877"/>
      <c r="C94" s="878"/>
      <c r="D94" s="877"/>
      <c r="E94" s="877"/>
      <c r="F94" s="877"/>
      <c r="G94" s="877"/>
      <c r="K94" s="877"/>
      <c r="L94" s="877"/>
      <c r="M94" s="878"/>
    </row>
    <row r="95" spans="1:13" s="875" customFormat="1">
      <c r="A95" s="876"/>
      <c r="B95" s="877"/>
      <c r="C95" s="878"/>
      <c r="D95" s="877"/>
      <c r="E95" s="877"/>
      <c r="F95" s="877"/>
      <c r="G95" s="877"/>
      <c r="K95" s="877"/>
      <c r="L95" s="877"/>
      <c r="M95" s="878"/>
    </row>
    <row r="96" spans="1:13" s="875" customFormat="1">
      <c r="A96" s="876"/>
      <c r="B96" s="877"/>
      <c r="C96" s="878"/>
      <c r="D96" s="877"/>
      <c r="E96" s="877"/>
      <c r="F96" s="877"/>
      <c r="G96" s="877"/>
      <c r="K96" s="877"/>
      <c r="L96" s="877"/>
      <c r="M96" s="878"/>
    </row>
    <row r="97" spans="1:13" s="875" customFormat="1">
      <c r="A97" s="876"/>
      <c r="B97" s="877"/>
      <c r="C97" s="878"/>
      <c r="D97" s="877"/>
      <c r="E97" s="877"/>
      <c r="F97" s="877"/>
      <c r="G97" s="877"/>
      <c r="K97" s="877"/>
      <c r="L97" s="877"/>
      <c r="M97" s="878"/>
    </row>
    <row r="98" spans="1:13" s="875" customFormat="1">
      <c r="A98" s="876"/>
      <c r="B98" s="877"/>
      <c r="C98" s="878"/>
      <c r="D98" s="877"/>
      <c r="E98" s="877"/>
      <c r="F98" s="877"/>
      <c r="G98" s="877"/>
      <c r="K98" s="877"/>
      <c r="L98" s="877"/>
      <c r="M98" s="878"/>
    </row>
    <row r="99" spans="1:13" s="875" customFormat="1">
      <c r="A99" s="876"/>
      <c r="B99" s="877"/>
      <c r="C99" s="878"/>
      <c r="D99" s="877"/>
      <c r="E99" s="877"/>
      <c r="F99" s="877"/>
      <c r="G99" s="877"/>
      <c r="K99" s="877"/>
      <c r="L99" s="877"/>
      <c r="M99" s="878"/>
    </row>
    <row r="100" spans="1:13" s="875" customFormat="1">
      <c r="A100" s="876"/>
      <c r="B100" s="877"/>
      <c r="C100" s="878"/>
      <c r="D100" s="877"/>
      <c r="E100" s="877"/>
      <c r="F100" s="877"/>
      <c r="G100" s="877"/>
      <c r="K100" s="877"/>
      <c r="L100" s="877"/>
      <c r="M100" s="878"/>
    </row>
    <row r="101" spans="1:13" s="875" customFormat="1">
      <c r="A101" s="876"/>
      <c r="B101" s="877"/>
      <c r="C101" s="878"/>
      <c r="D101" s="877"/>
      <c r="E101" s="877"/>
      <c r="F101" s="877"/>
      <c r="G101" s="877"/>
      <c r="K101" s="877"/>
      <c r="L101" s="877"/>
      <c r="M101" s="878"/>
    </row>
    <row r="102" spans="1:13" s="875" customFormat="1">
      <c r="A102" s="876"/>
      <c r="B102" s="877"/>
      <c r="C102" s="878"/>
      <c r="D102" s="877"/>
      <c r="E102" s="877"/>
      <c r="F102" s="877"/>
      <c r="G102" s="877"/>
      <c r="K102" s="877"/>
      <c r="L102" s="877"/>
      <c r="M102" s="878"/>
    </row>
    <row r="103" spans="1:13" s="875" customFormat="1">
      <c r="A103" s="876"/>
      <c r="B103" s="877"/>
      <c r="C103" s="878"/>
      <c r="D103" s="877"/>
      <c r="E103" s="877"/>
      <c r="F103" s="877"/>
      <c r="G103" s="877"/>
      <c r="K103" s="877"/>
      <c r="L103" s="877"/>
      <c r="M103" s="878"/>
    </row>
    <row r="104" spans="1:13" s="875" customFormat="1">
      <c r="A104" s="876"/>
      <c r="B104" s="877"/>
      <c r="C104" s="878"/>
      <c r="D104" s="877"/>
      <c r="E104" s="877"/>
      <c r="F104" s="877"/>
      <c r="G104" s="877"/>
      <c r="K104" s="877"/>
      <c r="L104" s="877"/>
      <c r="M104" s="878"/>
    </row>
    <row r="105" spans="1:13" s="875" customFormat="1">
      <c r="A105" s="876"/>
      <c r="B105" s="877"/>
      <c r="C105" s="878"/>
      <c r="D105" s="877"/>
      <c r="E105" s="877"/>
      <c r="F105" s="877"/>
      <c r="G105" s="877"/>
      <c r="K105" s="877"/>
      <c r="L105" s="877"/>
      <c r="M105" s="878"/>
    </row>
    <row r="106" spans="1:13" s="875" customFormat="1">
      <c r="A106" s="876"/>
      <c r="B106" s="877"/>
      <c r="C106" s="878"/>
      <c r="D106" s="877"/>
      <c r="E106" s="877"/>
      <c r="F106" s="877"/>
      <c r="G106" s="877"/>
      <c r="K106" s="877"/>
      <c r="L106" s="877"/>
      <c r="M106" s="878"/>
    </row>
    <row r="107" spans="1:13" s="875" customFormat="1">
      <c r="A107" s="876"/>
      <c r="B107" s="877"/>
      <c r="C107" s="878"/>
      <c r="D107" s="877"/>
      <c r="E107" s="877"/>
      <c r="F107" s="877"/>
      <c r="G107" s="877"/>
      <c r="K107" s="877"/>
      <c r="L107" s="877"/>
      <c r="M107" s="878"/>
    </row>
    <row r="108" spans="1:13" s="875" customFormat="1">
      <c r="A108" s="876"/>
      <c r="B108" s="877"/>
      <c r="C108" s="878"/>
      <c r="D108" s="877"/>
      <c r="E108" s="877"/>
      <c r="F108" s="877"/>
      <c r="G108" s="877"/>
      <c r="K108" s="877"/>
      <c r="L108" s="877"/>
      <c r="M108" s="878"/>
    </row>
    <row r="109" spans="1:13" s="875" customFormat="1">
      <c r="A109" s="876"/>
      <c r="B109" s="877"/>
      <c r="C109" s="878"/>
      <c r="D109" s="877"/>
      <c r="E109" s="877"/>
      <c r="F109" s="877"/>
      <c r="G109" s="877"/>
      <c r="K109" s="877"/>
      <c r="L109" s="877"/>
      <c r="M109" s="878"/>
    </row>
    <row r="110" spans="1:13" s="875" customFormat="1">
      <c r="A110" s="876"/>
      <c r="B110" s="877"/>
      <c r="C110" s="878"/>
      <c r="D110" s="877"/>
      <c r="E110" s="877"/>
      <c r="F110" s="877"/>
      <c r="G110" s="877"/>
      <c r="K110" s="877"/>
      <c r="L110" s="877"/>
      <c r="M110" s="878"/>
    </row>
    <row r="111" spans="1:13" s="875" customFormat="1">
      <c r="A111" s="876"/>
      <c r="B111" s="877"/>
      <c r="C111" s="878"/>
      <c r="D111" s="877"/>
      <c r="E111" s="877"/>
      <c r="F111" s="877"/>
      <c r="G111" s="877"/>
      <c r="K111" s="877"/>
      <c r="L111" s="877"/>
      <c r="M111" s="878"/>
    </row>
    <row r="112" spans="1:13" s="875" customFormat="1">
      <c r="A112" s="876"/>
      <c r="B112" s="877"/>
      <c r="C112" s="878"/>
      <c r="D112" s="877"/>
      <c r="E112" s="877"/>
      <c r="F112" s="877"/>
      <c r="G112" s="877"/>
      <c r="K112" s="877"/>
      <c r="L112" s="877"/>
      <c r="M112" s="878"/>
    </row>
    <row r="113" spans="1:13" s="875" customFormat="1">
      <c r="A113" s="876"/>
      <c r="B113" s="877"/>
      <c r="C113" s="878"/>
      <c r="D113" s="877"/>
      <c r="E113" s="877"/>
      <c r="F113" s="877"/>
      <c r="G113" s="877"/>
      <c r="K113" s="877"/>
      <c r="L113" s="877"/>
      <c r="M113" s="878"/>
    </row>
    <row r="114" spans="1:13" s="875" customFormat="1">
      <c r="A114" s="876"/>
      <c r="B114" s="877"/>
      <c r="C114" s="878"/>
      <c r="D114" s="877"/>
      <c r="E114" s="877"/>
      <c r="F114" s="877"/>
      <c r="G114" s="877"/>
      <c r="K114" s="877"/>
      <c r="L114" s="877"/>
      <c r="M114" s="878"/>
    </row>
    <row r="115" spans="1:13" s="875" customFormat="1">
      <c r="A115" s="876"/>
      <c r="B115" s="877"/>
      <c r="C115" s="878"/>
      <c r="D115" s="877"/>
      <c r="E115" s="877"/>
      <c r="F115" s="877"/>
      <c r="G115" s="877"/>
      <c r="K115" s="877"/>
      <c r="L115" s="877"/>
      <c r="M115" s="878"/>
    </row>
    <row r="116" spans="1:13" s="875" customFormat="1">
      <c r="A116" s="876"/>
      <c r="B116" s="877"/>
      <c r="C116" s="878"/>
      <c r="D116" s="877"/>
      <c r="E116" s="877"/>
      <c r="F116" s="877"/>
      <c r="G116" s="877"/>
      <c r="K116" s="877"/>
      <c r="L116" s="877"/>
      <c r="M116" s="878"/>
    </row>
    <row r="117" spans="1:13" s="875" customFormat="1">
      <c r="A117" s="876"/>
      <c r="B117" s="877"/>
      <c r="C117" s="878"/>
      <c r="D117" s="877"/>
      <c r="E117" s="877"/>
      <c r="F117" s="877"/>
      <c r="G117" s="877"/>
      <c r="K117" s="877"/>
      <c r="L117" s="877"/>
      <c r="M117" s="878"/>
    </row>
    <row r="118" spans="1:13" s="875" customFormat="1">
      <c r="A118" s="876"/>
      <c r="B118" s="877"/>
      <c r="C118" s="878"/>
      <c r="D118" s="877"/>
      <c r="E118" s="877"/>
      <c r="F118" s="877"/>
      <c r="G118" s="877"/>
      <c r="K118" s="877"/>
      <c r="L118" s="877"/>
      <c r="M118" s="878"/>
    </row>
    <row r="119" spans="1:13" s="875" customFormat="1">
      <c r="A119" s="876"/>
      <c r="B119" s="877"/>
      <c r="C119" s="878"/>
      <c r="D119" s="877"/>
      <c r="E119" s="877"/>
      <c r="F119" s="877"/>
      <c r="G119" s="877"/>
      <c r="K119" s="877"/>
      <c r="L119" s="877"/>
      <c r="M119" s="878"/>
    </row>
    <row r="120" spans="1:13" s="875" customFormat="1">
      <c r="A120" s="876"/>
      <c r="B120" s="877"/>
      <c r="C120" s="878"/>
      <c r="D120" s="877"/>
      <c r="E120" s="877"/>
      <c r="F120" s="877"/>
      <c r="G120" s="877"/>
      <c r="K120" s="877"/>
      <c r="L120" s="877"/>
      <c r="M120" s="878"/>
    </row>
    <row r="121" spans="1:13" s="875" customFormat="1">
      <c r="A121" s="876"/>
      <c r="B121" s="877"/>
      <c r="C121" s="878"/>
      <c r="D121" s="877"/>
      <c r="E121" s="877"/>
      <c r="F121" s="877"/>
      <c r="G121" s="877"/>
      <c r="K121" s="877"/>
      <c r="L121" s="877"/>
      <c r="M121" s="878"/>
    </row>
    <row r="122" spans="1:13" s="875" customFormat="1">
      <c r="A122" s="876"/>
      <c r="B122" s="877"/>
      <c r="C122" s="878"/>
      <c r="D122" s="877"/>
      <c r="E122" s="877"/>
      <c r="F122" s="877"/>
      <c r="G122" s="877"/>
      <c r="K122" s="877"/>
      <c r="L122" s="877"/>
      <c r="M122" s="878"/>
    </row>
    <row r="123" spans="1:13" s="875" customFormat="1">
      <c r="A123" s="876"/>
      <c r="B123" s="877"/>
      <c r="C123" s="878"/>
      <c r="D123" s="877"/>
      <c r="E123" s="877"/>
      <c r="F123" s="877"/>
      <c r="G123" s="877"/>
      <c r="K123" s="877"/>
      <c r="L123" s="877"/>
      <c r="M123" s="878"/>
    </row>
    <row r="124" spans="1:13" s="875" customFormat="1">
      <c r="A124" s="876"/>
      <c r="B124" s="877"/>
      <c r="C124" s="878"/>
      <c r="D124" s="877"/>
      <c r="E124" s="877"/>
      <c r="F124" s="877"/>
      <c r="G124" s="877"/>
      <c r="K124" s="877"/>
      <c r="L124" s="877"/>
      <c r="M124" s="878"/>
    </row>
    <row r="125" spans="1:13" s="875" customFormat="1">
      <c r="A125" s="876"/>
      <c r="B125" s="877"/>
      <c r="C125" s="878"/>
      <c r="D125" s="877"/>
      <c r="E125" s="877"/>
      <c r="F125" s="877"/>
      <c r="G125" s="877"/>
      <c r="K125" s="877"/>
      <c r="L125" s="877"/>
      <c r="M125" s="878"/>
    </row>
    <row r="126" spans="1:13" s="875" customFormat="1">
      <c r="A126" s="876"/>
      <c r="B126" s="877"/>
      <c r="C126" s="878"/>
      <c r="D126" s="877"/>
      <c r="E126" s="877"/>
      <c r="F126" s="877"/>
      <c r="G126" s="877"/>
      <c r="K126" s="877"/>
      <c r="L126" s="877"/>
      <c r="M126" s="878"/>
    </row>
    <row r="127" spans="1:13" s="875" customFormat="1">
      <c r="A127" s="876"/>
      <c r="B127" s="877"/>
      <c r="C127" s="878"/>
      <c r="D127" s="877"/>
      <c r="E127" s="877"/>
      <c r="F127" s="877"/>
      <c r="G127" s="877"/>
      <c r="K127" s="877"/>
      <c r="L127" s="877"/>
      <c r="M127" s="878"/>
    </row>
    <row r="128" spans="1:13" s="875" customFormat="1">
      <c r="A128" s="876"/>
      <c r="B128" s="877"/>
      <c r="C128" s="878"/>
      <c r="D128" s="877"/>
      <c r="E128" s="877"/>
      <c r="F128" s="877"/>
      <c r="G128" s="877"/>
      <c r="K128" s="877"/>
      <c r="L128" s="877"/>
      <c r="M128" s="878"/>
    </row>
    <row r="129" spans="1:16" s="875" customFormat="1">
      <c r="A129" s="876"/>
      <c r="B129" s="877"/>
      <c r="C129" s="878"/>
      <c r="D129" s="877"/>
      <c r="E129" s="877"/>
      <c r="F129" s="877"/>
      <c r="G129" s="877"/>
      <c r="K129" s="877"/>
      <c r="L129" s="877"/>
      <c r="M129" s="878"/>
    </row>
    <row r="130" spans="1:16">
      <c r="A130" s="876"/>
      <c r="B130" s="877"/>
      <c r="C130" s="878"/>
      <c r="D130" s="877"/>
      <c r="E130" s="877"/>
      <c r="F130" s="877"/>
      <c r="G130" s="877"/>
      <c r="H130" s="875"/>
      <c r="I130" s="875"/>
      <c r="J130" s="875"/>
      <c r="K130" s="877"/>
      <c r="L130" s="877"/>
      <c r="M130" s="878"/>
      <c r="N130" s="875"/>
      <c r="O130" s="875"/>
      <c r="P130" s="875"/>
    </row>
    <row r="131" spans="1:16">
      <c r="A131" s="876"/>
      <c r="B131" s="877"/>
      <c r="C131" s="878"/>
      <c r="D131" s="877"/>
      <c r="E131" s="877"/>
      <c r="F131" s="877"/>
      <c r="G131" s="877"/>
      <c r="H131" s="875"/>
      <c r="I131" s="875"/>
      <c r="J131" s="875"/>
      <c r="K131" s="877"/>
      <c r="L131" s="877"/>
      <c r="M131" s="878"/>
      <c r="N131" s="875"/>
      <c r="O131" s="875"/>
      <c r="P131" s="875"/>
    </row>
    <row r="132" spans="1:16">
      <c r="A132" s="876"/>
      <c r="B132" s="877"/>
      <c r="C132" s="878"/>
      <c r="D132" s="877"/>
      <c r="E132" s="877"/>
      <c r="F132" s="877"/>
      <c r="G132" s="877"/>
      <c r="H132" s="875"/>
      <c r="I132" s="875"/>
      <c r="J132" s="875"/>
      <c r="K132" s="877"/>
      <c r="L132" s="877"/>
      <c r="M132" s="878"/>
      <c r="N132" s="875"/>
      <c r="O132" s="875"/>
    </row>
    <row r="133" spans="1:16">
      <c r="A133" s="876"/>
      <c r="B133" s="877"/>
      <c r="C133" s="878"/>
      <c r="D133" s="877"/>
      <c r="E133" s="877"/>
      <c r="F133" s="877"/>
      <c r="G133" s="877"/>
      <c r="H133" s="875"/>
      <c r="I133" s="875"/>
      <c r="J133" s="875"/>
      <c r="K133" s="877"/>
      <c r="L133" s="877"/>
      <c r="M133" s="878"/>
      <c r="N133" s="875"/>
      <c r="O133" s="875"/>
    </row>
    <row r="134" spans="1:16">
      <c r="A134" s="876"/>
      <c r="B134" s="877"/>
      <c r="C134" s="878"/>
      <c r="D134" s="877"/>
      <c r="E134" s="877"/>
      <c r="F134" s="877"/>
      <c r="G134" s="877"/>
      <c r="H134" s="875"/>
      <c r="I134" s="875"/>
      <c r="J134" s="875"/>
      <c r="K134" s="877"/>
      <c r="L134" s="877"/>
      <c r="M134" s="878"/>
      <c r="N134" s="875"/>
      <c r="O134" s="875"/>
    </row>
    <row r="135" spans="1:16">
      <c r="A135" s="876"/>
      <c r="B135" s="877"/>
      <c r="C135" s="878"/>
      <c r="D135" s="877"/>
      <c r="E135" s="877"/>
      <c r="F135" s="877"/>
      <c r="G135" s="877"/>
      <c r="H135" s="875"/>
      <c r="I135" s="875"/>
      <c r="J135" s="875"/>
      <c r="K135" s="877"/>
      <c r="L135" s="877"/>
      <c r="M135" s="878"/>
      <c r="N135" s="875"/>
      <c r="O135" s="875"/>
    </row>
    <row r="136" spans="1:16">
      <c r="A136" s="876"/>
      <c r="B136" s="877"/>
      <c r="C136" s="878"/>
      <c r="D136" s="877"/>
      <c r="E136" s="877"/>
      <c r="F136" s="877"/>
      <c r="G136" s="877"/>
      <c r="H136" s="875"/>
      <c r="I136" s="875"/>
      <c r="J136" s="875"/>
      <c r="K136" s="877"/>
      <c r="L136" s="877"/>
      <c r="M136" s="878"/>
      <c r="N136" s="875"/>
      <c r="O136" s="875"/>
    </row>
    <row r="137" spans="1:16">
      <c r="A137" s="876"/>
      <c r="B137" s="877"/>
      <c r="C137" s="878"/>
      <c r="D137" s="877"/>
      <c r="E137" s="877"/>
      <c r="F137" s="877"/>
      <c r="G137" s="877"/>
      <c r="H137" s="875"/>
      <c r="I137" s="875"/>
      <c r="J137" s="875"/>
      <c r="K137" s="877"/>
      <c r="L137" s="877"/>
      <c r="M137" s="878"/>
      <c r="N137" s="875"/>
      <c r="O137" s="875"/>
    </row>
    <row r="138" spans="1:16">
      <c r="A138" s="876"/>
      <c r="B138" s="877"/>
      <c r="C138" s="878"/>
      <c r="D138" s="877"/>
      <c r="E138" s="877"/>
      <c r="F138" s="877"/>
      <c r="G138" s="877"/>
      <c r="H138" s="875"/>
      <c r="I138" s="875"/>
      <c r="J138" s="875"/>
      <c r="K138" s="877"/>
      <c r="L138" s="877"/>
      <c r="M138" s="878"/>
      <c r="N138" s="875"/>
      <c r="O138" s="875"/>
    </row>
    <row r="139" spans="1:16">
      <c r="A139" s="876"/>
      <c r="B139" s="877"/>
      <c r="C139" s="878"/>
      <c r="D139" s="877"/>
      <c r="E139" s="877"/>
      <c r="F139" s="877"/>
      <c r="G139" s="877"/>
      <c r="H139" s="875"/>
      <c r="I139" s="875"/>
      <c r="J139" s="875"/>
      <c r="K139" s="877"/>
      <c r="L139" s="877"/>
      <c r="M139" s="878"/>
      <c r="N139" s="875"/>
      <c r="O139" s="875"/>
    </row>
    <row r="140" spans="1:16">
      <c r="A140" s="876"/>
      <c r="B140" s="877"/>
      <c r="C140" s="878"/>
      <c r="D140" s="877"/>
      <c r="E140" s="877"/>
      <c r="F140" s="877"/>
      <c r="G140" s="877"/>
      <c r="H140" s="875"/>
      <c r="I140" s="875"/>
      <c r="J140" s="875"/>
      <c r="K140" s="877"/>
      <c r="L140" s="877"/>
      <c r="M140" s="878"/>
      <c r="N140" s="875"/>
      <c r="O140" s="875"/>
    </row>
    <row r="141" spans="1:16">
      <c r="A141" s="876"/>
      <c r="B141" s="877"/>
      <c r="C141" s="878"/>
      <c r="D141" s="877"/>
      <c r="E141" s="877"/>
      <c r="F141" s="877"/>
      <c r="G141" s="877"/>
      <c r="H141" s="875"/>
      <c r="I141" s="875"/>
      <c r="J141" s="875"/>
      <c r="K141" s="877"/>
      <c r="L141" s="877"/>
      <c r="M141" s="878"/>
      <c r="N141" s="875"/>
      <c r="O141" s="875"/>
    </row>
    <row r="142" spans="1:16">
      <c r="A142" s="876"/>
      <c r="B142" s="877"/>
      <c r="C142" s="878"/>
      <c r="D142" s="877"/>
      <c r="E142" s="877"/>
      <c r="F142" s="877"/>
      <c r="G142" s="877"/>
      <c r="H142" s="875"/>
      <c r="I142" s="875"/>
      <c r="J142" s="875"/>
      <c r="K142" s="877"/>
      <c r="L142" s="877"/>
      <c r="M142" s="878"/>
      <c r="N142" s="875"/>
      <c r="O142" s="875"/>
    </row>
    <row r="143" spans="1:16">
      <c r="A143" s="876"/>
      <c r="B143" s="877"/>
      <c r="C143" s="878"/>
      <c r="D143" s="877"/>
      <c r="E143" s="877"/>
      <c r="F143" s="877"/>
      <c r="G143" s="877"/>
      <c r="H143" s="875"/>
      <c r="I143" s="875"/>
      <c r="J143" s="875"/>
      <c r="K143" s="877"/>
      <c r="L143" s="877"/>
      <c r="M143" s="878"/>
      <c r="N143" s="875"/>
      <c r="O143" s="875"/>
    </row>
    <row r="144" spans="1:16">
      <c r="A144" s="876"/>
      <c r="B144" s="877"/>
      <c r="C144" s="878"/>
      <c r="D144" s="877"/>
      <c r="E144" s="877"/>
      <c r="F144" s="877"/>
      <c r="G144" s="877"/>
      <c r="H144" s="875"/>
      <c r="I144" s="875"/>
      <c r="J144" s="875"/>
      <c r="K144" s="877"/>
      <c r="L144" s="877"/>
      <c r="M144" s="878"/>
      <c r="N144" s="875"/>
      <c r="O144" s="875"/>
    </row>
    <row r="145" spans="1:15">
      <c r="A145" s="876"/>
      <c r="B145" s="877"/>
      <c r="C145" s="878"/>
      <c r="D145" s="877"/>
      <c r="E145" s="877"/>
      <c r="F145" s="877"/>
      <c r="G145" s="877"/>
      <c r="H145" s="875"/>
      <c r="I145" s="875"/>
      <c r="J145" s="875"/>
      <c r="K145" s="877"/>
      <c r="L145" s="877"/>
      <c r="M145" s="878"/>
      <c r="N145" s="875"/>
      <c r="O145" s="875"/>
    </row>
    <row r="146" spans="1:15">
      <c r="A146" s="876"/>
      <c r="B146" s="877"/>
      <c r="C146" s="878"/>
      <c r="D146" s="877"/>
      <c r="E146" s="877"/>
      <c r="F146" s="877"/>
      <c r="G146" s="877"/>
      <c r="H146" s="875"/>
      <c r="I146" s="875"/>
      <c r="J146" s="875"/>
      <c r="K146" s="877"/>
      <c r="L146" s="877"/>
      <c r="M146" s="878"/>
      <c r="N146" s="875"/>
      <c r="O146" s="875"/>
    </row>
    <row r="147" spans="1:15">
      <c r="A147" s="876"/>
      <c r="B147" s="877"/>
      <c r="C147" s="878"/>
      <c r="D147" s="877"/>
      <c r="E147" s="877"/>
      <c r="F147" s="877"/>
      <c r="G147" s="877"/>
      <c r="H147" s="875"/>
      <c r="I147" s="875"/>
      <c r="J147" s="875"/>
      <c r="K147" s="877"/>
      <c r="L147" s="877"/>
      <c r="M147" s="878"/>
      <c r="N147" s="875"/>
      <c r="O147" s="875"/>
    </row>
    <row r="148" spans="1:15">
      <c r="A148" s="876"/>
      <c r="B148" s="877"/>
      <c r="C148" s="878"/>
      <c r="D148" s="877"/>
      <c r="E148" s="877"/>
      <c r="F148" s="877"/>
      <c r="G148" s="877"/>
      <c r="H148" s="875"/>
      <c r="I148" s="875"/>
      <c r="J148" s="875"/>
      <c r="K148" s="877"/>
      <c r="L148" s="877"/>
      <c r="M148" s="878"/>
      <c r="N148" s="875"/>
      <c r="O148" s="875"/>
    </row>
    <row r="149" spans="1:15">
      <c r="A149" s="876"/>
      <c r="B149" s="877"/>
      <c r="C149" s="878"/>
      <c r="D149" s="877"/>
      <c r="E149" s="877"/>
      <c r="F149" s="877"/>
      <c r="G149" s="877"/>
      <c r="H149" s="875"/>
      <c r="I149" s="875"/>
      <c r="J149" s="875"/>
      <c r="K149" s="877"/>
      <c r="L149" s="877"/>
      <c r="M149" s="878"/>
      <c r="N149" s="875"/>
      <c r="O149" s="875"/>
    </row>
    <row r="150" spans="1:15">
      <c r="A150" s="876"/>
      <c r="B150" s="877"/>
      <c r="C150" s="878"/>
      <c r="D150" s="877"/>
      <c r="E150" s="877"/>
      <c r="F150" s="877"/>
      <c r="G150" s="877"/>
      <c r="H150" s="875"/>
      <c r="I150" s="875"/>
      <c r="J150" s="875"/>
      <c r="K150" s="877"/>
      <c r="L150" s="877"/>
      <c r="M150" s="878"/>
      <c r="N150" s="875"/>
      <c r="O150" s="875"/>
    </row>
    <row r="151" spans="1:15">
      <c r="A151" s="876"/>
      <c r="B151" s="877"/>
      <c r="C151" s="878"/>
      <c r="D151" s="877"/>
      <c r="E151" s="877"/>
      <c r="F151" s="877"/>
      <c r="G151" s="877"/>
      <c r="H151" s="875"/>
      <c r="I151" s="875"/>
      <c r="J151" s="875"/>
      <c r="K151" s="877"/>
      <c r="L151" s="877"/>
      <c r="M151" s="878"/>
      <c r="N151" s="875"/>
      <c r="O151" s="875"/>
    </row>
    <row r="152" spans="1:15">
      <c r="A152" s="876"/>
      <c r="B152" s="877"/>
      <c r="C152" s="878"/>
      <c r="D152" s="877"/>
      <c r="E152" s="877"/>
      <c r="F152" s="877"/>
      <c r="G152" s="877"/>
      <c r="H152" s="875"/>
      <c r="I152" s="875"/>
      <c r="J152" s="875"/>
      <c r="K152" s="877"/>
      <c r="L152" s="877"/>
      <c r="M152" s="878"/>
      <c r="N152" s="875"/>
      <c r="O152" s="875"/>
    </row>
    <row r="153" spans="1:15">
      <c r="A153" s="876"/>
      <c r="B153" s="877"/>
      <c r="C153" s="878"/>
      <c r="D153" s="877"/>
      <c r="E153" s="877"/>
      <c r="F153" s="877"/>
      <c r="G153" s="877"/>
      <c r="H153" s="875"/>
      <c r="I153" s="875"/>
      <c r="J153" s="875"/>
      <c r="K153" s="877"/>
      <c r="L153" s="877"/>
      <c r="M153" s="878"/>
      <c r="N153" s="875"/>
      <c r="O153" s="875"/>
    </row>
    <row r="154" spans="1:15">
      <c r="A154" s="876"/>
      <c r="B154" s="877"/>
      <c r="C154" s="878"/>
      <c r="D154" s="877"/>
      <c r="E154" s="877"/>
      <c r="F154" s="877"/>
      <c r="G154" s="877"/>
      <c r="H154" s="875"/>
      <c r="I154" s="875"/>
      <c r="J154" s="875"/>
      <c r="K154" s="877"/>
      <c r="L154" s="877"/>
      <c r="M154" s="878"/>
      <c r="N154" s="875"/>
      <c r="O154" s="875"/>
    </row>
    <row r="155" spans="1:15">
      <c r="A155" s="876"/>
      <c r="B155" s="877"/>
      <c r="C155" s="878"/>
      <c r="D155" s="877"/>
      <c r="E155" s="877"/>
      <c r="F155" s="877"/>
      <c r="G155" s="877"/>
      <c r="H155" s="875"/>
      <c r="I155" s="875"/>
      <c r="J155" s="875"/>
      <c r="K155" s="877"/>
      <c r="L155" s="877"/>
      <c r="M155" s="878"/>
      <c r="N155" s="875"/>
      <c r="O155" s="875"/>
    </row>
    <row r="156" spans="1:15">
      <c r="A156" s="876"/>
      <c r="B156" s="877"/>
      <c r="C156" s="878"/>
      <c r="D156" s="877"/>
      <c r="E156" s="877"/>
      <c r="F156" s="877"/>
      <c r="G156" s="877"/>
      <c r="H156" s="875"/>
      <c r="I156" s="875"/>
      <c r="J156" s="875"/>
      <c r="K156" s="877"/>
      <c r="L156" s="877"/>
      <c r="M156" s="878"/>
      <c r="N156" s="875"/>
      <c r="O156" s="875"/>
    </row>
    <row r="157" spans="1:15">
      <c r="A157" s="876"/>
      <c r="B157" s="877"/>
      <c r="C157" s="878"/>
      <c r="D157" s="877"/>
      <c r="E157" s="877"/>
      <c r="F157" s="877"/>
      <c r="G157" s="877"/>
      <c r="H157" s="875"/>
      <c r="I157" s="875"/>
      <c r="J157" s="875"/>
      <c r="K157" s="877"/>
      <c r="L157" s="877"/>
      <c r="M157" s="878"/>
      <c r="N157" s="875"/>
      <c r="O157" s="875"/>
    </row>
    <row r="158" spans="1:15">
      <c r="A158" s="876"/>
      <c r="B158" s="877"/>
      <c r="C158" s="878"/>
      <c r="D158" s="877"/>
      <c r="E158" s="877"/>
      <c r="F158" s="877"/>
      <c r="G158" s="877"/>
      <c r="H158" s="875"/>
      <c r="I158" s="875"/>
      <c r="J158" s="875"/>
      <c r="K158" s="877"/>
      <c r="L158" s="877"/>
      <c r="M158" s="878"/>
      <c r="N158" s="875"/>
      <c r="O158" s="875"/>
    </row>
    <row r="159" spans="1:15">
      <c r="A159" s="876"/>
      <c r="B159" s="877"/>
      <c r="C159" s="878"/>
      <c r="D159" s="877"/>
      <c r="E159" s="877"/>
      <c r="F159" s="877"/>
      <c r="G159" s="877"/>
      <c r="H159" s="875"/>
      <c r="I159" s="875"/>
      <c r="J159" s="875"/>
      <c r="K159" s="877"/>
      <c r="L159" s="877"/>
      <c r="M159" s="878"/>
      <c r="N159" s="875"/>
      <c r="O159" s="875"/>
    </row>
    <row r="160" spans="1:15">
      <c r="A160" s="876"/>
      <c r="B160" s="877"/>
      <c r="C160" s="878"/>
      <c r="D160" s="877"/>
      <c r="E160" s="877"/>
      <c r="F160" s="877"/>
      <c r="G160" s="877"/>
      <c r="H160" s="875"/>
      <c r="I160" s="875"/>
      <c r="J160" s="875"/>
      <c r="K160" s="877"/>
      <c r="L160" s="877"/>
      <c r="M160" s="878"/>
      <c r="N160" s="875"/>
      <c r="O160" s="875"/>
    </row>
    <row r="161" spans="1:15">
      <c r="A161" s="876"/>
      <c r="B161" s="877"/>
      <c r="C161" s="878"/>
      <c r="D161" s="877"/>
      <c r="E161" s="877"/>
      <c r="F161" s="877"/>
      <c r="G161" s="877"/>
      <c r="H161" s="875"/>
      <c r="I161" s="875"/>
      <c r="J161" s="875"/>
      <c r="K161" s="877"/>
      <c r="L161" s="877"/>
      <c r="M161" s="878"/>
      <c r="N161" s="875"/>
      <c r="O161" s="875"/>
    </row>
    <row r="162" spans="1:15">
      <c r="A162" s="876"/>
      <c r="B162" s="877"/>
      <c r="C162" s="878"/>
      <c r="D162" s="877"/>
      <c r="E162" s="877"/>
      <c r="F162" s="877"/>
      <c r="G162" s="877"/>
      <c r="H162" s="875"/>
      <c r="I162" s="875"/>
      <c r="J162" s="875"/>
      <c r="K162" s="877"/>
      <c r="L162" s="877"/>
      <c r="M162" s="878"/>
      <c r="N162" s="875"/>
      <c r="O162" s="875"/>
    </row>
    <row r="163" spans="1:15">
      <c r="A163" s="876"/>
      <c r="B163" s="877"/>
      <c r="C163" s="878"/>
      <c r="D163" s="877"/>
      <c r="E163" s="877"/>
      <c r="F163" s="877"/>
      <c r="G163" s="877"/>
      <c r="H163" s="875"/>
      <c r="I163" s="875"/>
      <c r="J163" s="875"/>
      <c r="K163" s="877"/>
      <c r="L163" s="877"/>
      <c r="M163" s="878"/>
      <c r="N163" s="875"/>
      <c r="O163" s="875"/>
    </row>
    <row r="164" spans="1:15">
      <c r="A164" s="876"/>
      <c r="B164" s="877"/>
      <c r="C164" s="878"/>
      <c r="D164" s="877"/>
      <c r="E164" s="877"/>
      <c r="F164" s="877"/>
      <c r="G164" s="877"/>
      <c r="H164" s="875"/>
      <c r="I164" s="875"/>
      <c r="J164" s="875"/>
      <c r="K164" s="877"/>
      <c r="L164" s="877"/>
      <c r="M164" s="878"/>
      <c r="N164" s="875"/>
      <c r="O164" s="875"/>
    </row>
    <row r="165" spans="1:15">
      <c r="A165" s="876"/>
      <c r="B165" s="877"/>
      <c r="C165" s="878"/>
      <c r="D165" s="877"/>
      <c r="E165" s="877"/>
      <c r="F165" s="877"/>
      <c r="G165" s="877"/>
      <c r="H165" s="875"/>
      <c r="I165" s="875"/>
      <c r="J165" s="875"/>
      <c r="K165" s="877"/>
      <c r="L165" s="877"/>
      <c r="M165" s="878"/>
      <c r="N165" s="875"/>
      <c r="O165" s="875"/>
    </row>
    <row r="166" spans="1:15">
      <c r="A166" s="876"/>
      <c r="B166" s="877"/>
      <c r="C166" s="878"/>
      <c r="D166" s="877"/>
      <c r="E166" s="877"/>
      <c r="F166" s="877"/>
      <c r="G166" s="877"/>
      <c r="H166" s="875"/>
      <c r="I166" s="875"/>
      <c r="J166" s="875"/>
      <c r="K166" s="877"/>
      <c r="L166" s="877"/>
      <c r="M166" s="878"/>
      <c r="N166" s="875"/>
      <c r="O166" s="875"/>
    </row>
    <row r="167" spans="1:15">
      <c r="A167" s="876"/>
      <c r="B167" s="877"/>
      <c r="C167" s="878"/>
      <c r="D167" s="877"/>
      <c r="E167" s="877"/>
      <c r="F167" s="877"/>
      <c r="G167" s="877"/>
      <c r="H167" s="875"/>
      <c r="I167" s="875"/>
      <c r="J167" s="875"/>
      <c r="K167" s="877"/>
      <c r="L167" s="877"/>
      <c r="M167" s="878"/>
      <c r="N167" s="875"/>
      <c r="O167" s="875"/>
    </row>
    <row r="168" spans="1:15">
      <c r="A168" s="876"/>
      <c r="B168" s="877"/>
      <c r="C168" s="878"/>
      <c r="D168" s="877"/>
      <c r="E168" s="877"/>
      <c r="F168" s="877"/>
      <c r="G168" s="877"/>
      <c r="H168" s="875"/>
      <c r="I168" s="875"/>
      <c r="J168" s="875"/>
      <c r="K168" s="877"/>
      <c r="L168" s="877"/>
      <c r="M168" s="878"/>
      <c r="N168" s="875"/>
      <c r="O168" s="875"/>
    </row>
    <row r="169" spans="1:15">
      <c r="A169" s="876"/>
      <c r="B169" s="877"/>
      <c r="C169" s="878"/>
      <c r="D169" s="877"/>
      <c r="E169" s="877"/>
      <c r="F169" s="877"/>
      <c r="G169" s="877"/>
      <c r="H169" s="875"/>
      <c r="I169" s="875"/>
      <c r="J169" s="875"/>
      <c r="K169" s="877"/>
      <c r="L169" s="877"/>
      <c r="M169" s="878"/>
      <c r="N169" s="875"/>
      <c r="O169" s="875"/>
    </row>
    <row r="170" spans="1:15">
      <c r="A170" s="876"/>
      <c r="B170" s="877"/>
      <c r="C170" s="878"/>
      <c r="D170" s="877"/>
      <c r="E170" s="877"/>
      <c r="F170" s="877"/>
      <c r="G170" s="877"/>
      <c r="H170" s="875"/>
      <c r="I170" s="875"/>
      <c r="J170" s="875"/>
      <c r="K170" s="877"/>
      <c r="L170" s="877"/>
      <c r="M170" s="878"/>
      <c r="N170" s="875"/>
      <c r="O170" s="875"/>
    </row>
    <row r="171" spans="1:15">
      <c r="A171" s="876"/>
      <c r="B171" s="877"/>
      <c r="C171" s="878"/>
      <c r="D171" s="877"/>
      <c r="E171" s="877"/>
      <c r="F171" s="877"/>
      <c r="G171" s="877"/>
      <c r="H171" s="875"/>
      <c r="I171" s="875"/>
      <c r="J171" s="875"/>
      <c r="K171" s="877"/>
      <c r="L171" s="877"/>
      <c r="M171" s="878"/>
      <c r="N171" s="875"/>
      <c r="O171" s="875"/>
    </row>
    <row r="172" spans="1:15">
      <c r="A172" s="876"/>
      <c r="B172" s="877"/>
      <c r="C172" s="878"/>
      <c r="D172" s="877"/>
      <c r="E172" s="877"/>
      <c r="F172" s="877"/>
      <c r="G172" s="877"/>
      <c r="H172" s="875"/>
      <c r="I172" s="875"/>
      <c r="J172" s="875"/>
      <c r="K172" s="877"/>
      <c r="L172" s="877"/>
      <c r="M172" s="878"/>
      <c r="N172" s="875"/>
      <c r="O172" s="875"/>
    </row>
    <row r="173" spans="1:15">
      <c r="A173" s="876"/>
      <c r="B173" s="877"/>
      <c r="C173" s="878"/>
      <c r="D173" s="877"/>
      <c r="E173" s="877"/>
      <c r="F173" s="877"/>
      <c r="G173" s="877"/>
      <c r="H173" s="875"/>
      <c r="I173" s="875"/>
      <c r="J173" s="875"/>
      <c r="K173" s="877"/>
      <c r="L173" s="877"/>
      <c r="M173" s="878"/>
      <c r="N173" s="875"/>
      <c r="O173" s="875"/>
    </row>
    <row r="174" spans="1:15">
      <c r="A174" s="876"/>
      <c r="B174" s="877"/>
      <c r="C174" s="878"/>
      <c r="D174" s="877"/>
      <c r="E174" s="877"/>
      <c r="F174" s="877"/>
      <c r="G174" s="877"/>
      <c r="H174" s="875"/>
      <c r="I174" s="875"/>
      <c r="J174" s="875"/>
      <c r="K174" s="877"/>
      <c r="L174" s="877"/>
      <c r="M174" s="878"/>
      <c r="N174" s="875"/>
      <c r="O174" s="875"/>
    </row>
    <row r="175" spans="1:15">
      <c r="A175" s="876"/>
      <c r="B175" s="877"/>
      <c r="C175" s="878"/>
      <c r="D175" s="877"/>
      <c r="E175" s="877"/>
      <c r="F175" s="877"/>
      <c r="G175" s="877"/>
      <c r="H175" s="875"/>
      <c r="I175" s="875"/>
      <c r="J175" s="875"/>
      <c r="K175" s="877"/>
      <c r="L175" s="877"/>
      <c r="M175" s="878"/>
      <c r="N175" s="875"/>
      <c r="O175" s="875"/>
    </row>
    <row r="176" spans="1:15">
      <c r="A176" s="876"/>
      <c r="B176" s="877"/>
      <c r="C176" s="878"/>
      <c r="D176" s="877"/>
      <c r="E176" s="877"/>
      <c r="F176" s="877"/>
      <c r="G176" s="877"/>
      <c r="H176" s="875"/>
      <c r="I176" s="875"/>
      <c r="J176" s="875"/>
      <c r="K176" s="877"/>
      <c r="L176" s="877"/>
      <c r="M176" s="878"/>
      <c r="N176" s="875"/>
      <c r="O176" s="875"/>
    </row>
    <row r="177" spans="1:15">
      <c r="A177" s="876"/>
      <c r="B177" s="877"/>
      <c r="C177" s="878"/>
      <c r="D177" s="877"/>
      <c r="E177" s="877"/>
      <c r="F177" s="877"/>
      <c r="G177" s="877"/>
      <c r="H177" s="875"/>
      <c r="I177" s="875"/>
      <c r="J177" s="875"/>
      <c r="K177" s="877"/>
      <c r="L177" s="877"/>
      <c r="M177" s="878"/>
      <c r="N177" s="875"/>
      <c r="O177" s="875"/>
    </row>
    <row r="178" spans="1:15">
      <c r="A178" s="876"/>
      <c r="B178" s="877"/>
      <c r="C178" s="878"/>
      <c r="D178" s="877"/>
      <c r="E178" s="877"/>
      <c r="F178" s="877"/>
      <c r="G178" s="877"/>
      <c r="H178" s="875"/>
      <c r="I178" s="875"/>
      <c r="J178" s="875"/>
      <c r="K178" s="877"/>
      <c r="L178" s="877"/>
      <c r="M178" s="878"/>
      <c r="N178" s="875"/>
      <c r="O178" s="875"/>
    </row>
    <row r="179" spans="1:15">
      <c r="A179" s="876"/>
      <c r="B179" s="877"/>
      <c r="C179" s="878"/>
      <c r="D179" s="877"/>
      <c r="E179" s="877"/>
      <c r="F179" s="877"/>
      <c r="G179" s="877"/>
      <c r="H179" s="875"/>
      <c r="I179" s="875"/>
      <c r="J179" s="875"/>
      <c r="K179" s="877"/>
      <c r="L179" s="877"/>
      <c r="M179" s="878"/>
      <c r="N179" s="875"/>
      <c r="O179" s="875"/>
    </row>
    <row r="180" spans="1:15">
      <c r="A180" s="876"/>
      <c r="B180" s="877"/>
      <c r="C180" s="878"/>
      <c r="D180" s="877"/>
      <c r="E180" s="877"/>
      <c r="F180" s="877"/>
      <c r="G180" s="877"/>
      <c r="H180" s="875"/>
      <c r="I180" s="875"/>
      <c r="J180" s="875"/>
      <c r="K180" s="877"/>
      <c r="L180" s="877"/>
      <c r="M180" s="878"/>
      <c r="N180" s="875"/>
      <c r="O180" s="875"/>
    </row>
    <row r="181" spans="1:15">
      <c r="A181" s="876"/>
      <c r="B181" s="877"/>
      <c r="C181" s="878"/>
      <c r="D181" s="877"/>
      <c r="E181" s="877"/>
      <c r="F181" s="877"/>
      <c r="G181" s="877"/>
      <c r="H181" s="875"/>
      <c r="I181" s="875"/>
      <c r="J181" s="875"/>
      <c r="K181" s="877"/>
      <c r="L181" s="877"/>
      <c r="M181" s="878"/>
      <c r="N181" s="875"/>
      <c r="O181" s="875"/>
    </row>
    <row r="182" spans="1:15">
      <c r="A182" s="876"/>
      <c r="B182" s="877"/>
      <c r="C182" s="878"/>
      <c r="D182" s="877"/>
      <c r="E182" s="877"/>
      <c r="F182" s="877"/>
      <c r="G182" s="877"/>
      <c r="H182" s="875"/>
      <c r="I182" s="875"/>
      <c r="J182" s="875"/>
      <c r="K182" s="877"/>
      <c r="L182" s="877"/>
      <c r="M182" s="878"/>
      <c r="N182" s="875"/>
      <c r="O182" s="875"/>
    </row>
    <row r="183" spans="1:15">
      <c r="A183" s="876"/>
      <c r="B183" s="877"/>
      <c r="C183" s="878"/>
      <c r="D183" s="877"/>
      <c r="E183" s="877"/>
      <c r="F183" s="877"/>
      <c r="G183" s="877"/>
      <c r="H183" s="875"/>
      <c r="I183" s="875"/>
      <c r="J183" s="875"/>
      <c r="K183" s="877"/>
      <c r="L183" s="877"/>
      <c r="M183" s="878"/>
      <c r="N183" s="875"/>
      <c r="O183" s="875"/>
    </row>
    <row r="184" spans="1:15">
      <c r="A184" s="876"/>
      <c r="B184" s="877"/>
      <c r="C184" s="878"/>
      <c r="D184" s="877"/>
      <c r="E184" s="877"/>
      <c r="F184" s="877"/>
      <c r="G184" s="877"/>
      <c r="H184" s="875"/>
      <c r="I184" s="875"/>
      <c r="J184" s="875"/>
      <c r="K184" s="877"/>
      <c r="L184" s="877"/>
      <c r="M184" s="878"/>
      <c r="N184" s="875"/>
      <c r="O184" s="875"/>
    </row>
    <row r="185" spans="1:15">
      <c r="A185" s="876"/>
      <c r="B185" s="877"/>
      <c r="C185" s="878"/>
      <c r="D185" s="877"/>
      <c r="E185" s="877"/>
      <c r="F185" s="877"/>
      <c r="G185" s="877"/>
      <c r="H185" s="875"/>
      <c r="I185" s="875"/>
      <c r="J185" s="875"/>
      <c r="K185" s="877"/>
      <c r="L185" s="877"/>
      <c r="M185" s="878"/>
      <c r="N185" s="875"/>
      <c r="O185" s="875"/>
    </row>
    <row r="186" spans="1:15">
      <c r="A186" s="876"/>
      <c r="B186" s="877"/>
      <c r="C186" s="878"/>
      <c r="D186" s="877"/>
      <c r="E186" s="877"/>
      <c r="F186" s="877"/>
      <c r="G186" s="877"/>
      <c r="H186" s="875"/>
      <c r="I186" s="875"/>
      <c r="J186" s="875"/>
      <c r="K186" s="877"/>
      <c r="L186" s="877"/>
      <c r="M186" s="878"/>
      <c r="N186" s="875"/>
      <c r="O186" s="875"/>
    </row>
    <row r="187" spans="1:15">
      <c r="A187" s="876"/>
      <c r="B187" s="877"/>
      <c r="C187" s="878"/>
      <c r="D187" s="877"/>
      <c r="E187" s="877"/>
      <c r="F187" s="877"/>
      <c r="G187" s="877"/>
      <c r="H187" s="875"/>
      <c r="I187" s="875"/>
      <c r="J187" s="875"/>
      <c r="K187" s="877"/>
      <c r="L187" s="877"/>
      <c r="M187" s="878"/>
      <c r="N187" s="875"/>
      <c r="O187" s="875"/>
    </row>
    <row r="188" spans="1:15">
      <c r="A188" s="876"/>
      <c r="B188" s="877"/>
      <c r="C188" s="878"/>
      <c r="D188" s="877"/>
      <c r="E188" s="877"/>
      <c r="F188" s="877"/>
      <c r="G188" s="877"/>
      <c r="H188" s="875"/>
      <c r="I188" s="875"/>
      <c r="J188" s="875"/>
      <c r="K188" s="877"/>
      <c r="L188" s="877"/>
      <c r="M188" s="878"/>
      <c r="N188" s="875"/>
      <c r="O188" s="875"/>
    </row>
    <row r="189" spans="1:15">
      <c r="A189" s="876"/>
      <c r="B189" s="877"/>
      <c r="C189" s="878"/>
      <c r="D189" s="877"/>
      <c r="E189" s="877"/>
      <c r="F189" s="877"/>
      <c r="G189" s="877"/>
      <c r="H189" s="875"/>
      <c r="I189" s="875"/>
      <c r="J189" s="875"/>
      <c r="K189" s="877"/>
      <c r="L189" s="877"/>
      <c r="M189" s="878"/>
      <c r="N189" s="875"/>
      <c r="O189" s="875"/>
    </row>
    <row r="190" spans="1:15">
      <c r="A190" s="876"/>
      <c r="B190" s="877"/>
      <c r="C190" s="878"/>
      <c r="D190" s="877"/>
      <c r="E190" s="877"/>
      <c r="F190" s="877"/>
      <c r="G190" s="877"/>
      <c r="H190" s="875"/>
      <c r="I190" s="875"/>
      <c r="J190" s="875"/>
      <c r="K190" s="877"/>
      <c r="L190" s="877"/>
      <c r="M190" s="878"/>
      <c r="N190" s="875"/>
      <c r="O190" s="875"/>
    </row>
    <row r="191" spans="1:15">
      <c r="A191" s="876"/>
      <c r="B191" s="877"/>
      <c r="C191" s="878"/>
      <c r="D191" s="877"/>
      <c r="E191" s="877"/>
      <c r="F191" s="877"/>
      <c r="G191" s="877"/>
      <c r="H191" s="875"/>
      <c r="I191" s="875"/>
      <c r="J191" s="875"/>
      <c r="K191" s="877"/>
      <c r="L191" s="877"/>
      <c r="M191" s="878"/>
      <c r="N191" s="875"/>
      <c r="O191" s="875"/>
    </row>
    <row r="192" spans="1:15">
      <c r="A192" s="876"/>
      <c r="B192" s="877"/>
      <c r="C192" s="878"/>
      <c r="D192" s="877"/>
      <c r="E192" s="877"/>
      <c r="F192" s="877"/>
      <c r="G192" s="877"/>
      <c r="H192" s="875"/>
      <c r="I192" s="875"/>
      <c r="J192" s="875"/>
      <c r="K192" s="877"/>
      <c r="L192" s="877"/>
      <c r="M192" s="878"/>
      <c r="N192" s="875"/>
      <c r="O192" s="875"/>
    </row>
    <row r="193" spans="1:15">
      <c r="A193" s="876"/>
      <c r="B193" s="877"/>
      <c r="C193" s="878"/>
      <c r="D193" s="877"/>
      <c r="E193" s="877"/>
      <c r="F193" s="877"/>
      <c r="G193" s="877"/>
      <c r="H193" s="875"/>
      <c r="I193" s="875"/>
      <c r="J193" s="875"/>
      <c r="K193" s="877"/>
      <c r="L193" s="877"/>
      <c r="M193" s="878"/>
      <c r="N193" s="875"/>
      <c r="O193" s="875"/>
    </row>
    <row r="194" spans="1:15">
      <c r="A194" s="876"/>
      <c r="B194" s="877"/>
      <c r="C194" s="878"/>
      <c r="D194" s="877"/>
      <c r="E194" s="877"/>
      <c r="F194" s="877"/>
      <c r="G194" s="877"/>
      <c r="H194" s="875"/>
      <c r="I194" s="875"/>
      <c r="J194" s="875"/>
      <c r="K194" s="877"/>
      <c r="L194" s="877"/>
      <c r="M194" s="878"/>
      <c r="N194" s="875"/>
      <c r="O194" s="875"/>
    </row>
    <row r="195" spans="1:15">
      <c r="A195" s="876"/>
      <c r="B195" s="877"/>
      <c r="C195" s="878"/>
      <c r="D195" s="877"/>
      <c r="E195" s="877"/>
      <c r="F195" s="877"/>
      <c r="G195" s="877"/>
      <c r="H195" s="875"/>
      <c r="I195" s="875"/>
      <c r="J195" s="875"/>
      <c r="K195" s="877"/>
      <c r="L195" s="877"/>
      <c r="M195" s="878"/>
      <c r="N195" s="875"/>
      <c r="O195" s="875"/>
    </row>
    <row r="196" spans="1:15">
      <c r="A196" s="876"/>
      <c r="B196" s="877"/>
      <c r="C196" s="878"/>
      <c r="D196" s="877"/>
      <c r="E196" s="877"/>
      <c r="F196" s="877"/>
      <c r="G196" s="877"/>
      <c r="H196" s="875"/>
      <c r="I196" s="875"/>
      <c r="J196" s="875"/>
      <c r="K196" s="877"/>
      <c r="L196" s="877"/>
      <c r="M196" s="878"/>
      <c r="N196" s="875"/>
      <c r="O196" s="875"/>
    </row>
    <row r="197" spans="1:15">
      <c r="B197" s="877"/>
      <c r="C197" s="878"/>
      <c r="D197" s="877"/>
      <c r="E197" s="877"/>
      <c r="F197" s="877"/>
      <c r="G197" s="877"/>
      <c r="H197" s="875"/>
      <c r="I197" s="875"/>
      <c r="J197" s="875"/>
      <c r="K197" s="877"/>
      <c r="L197" s="877"/>
      <c r="M197" s="878"/>
      <c r="N197" s="875"/>
      <c r="O197" s="875"/>
    </row>
    <row r="198" spans="1:15">
      <c r="B198" s="877"/>
      <c r="C198" s="878"/>
      <c r="D198" s="877"/>
      <c r="E198" s="877"/>
      <c r="F198" s="877"/>
      <c r="G198" s="877"/>
      <c r="H198" s="875"/>
      <c r="I198" s="875"/>
      <c r="J198" s="875"/>
      <c r="K198" s="877"/>
      <c r="L198" s="877"/>
      <c r="M198" s="878"/>
      <c r="N198" s="875"/>
      <c r="O198" s="875"/>
    </row>
    <row r="199" spans="1:15">
      <c r="B199" s="877"/>
      <c r="C199" s="878"/>
      <c r="D199" s="877"/>
      <c r="E199" s="877"/>
      <c r="F199" s="877"/>
      <c r="G199" s="877"/>
      <c r="H199" s="875"/>
      <c r="I199" s="875"/>
      <c r="J199" s="875"/>
      <c r="K199" s="877"/>
      <c r="L199" s="877"/>
      <c r="M199" s="878"/>
      <c r="N199" s="875"/>
      <c r="O199" s="875"/>
    </row>
    <row r="200" spans="1:15">
      <c r="B200" s="877"/>
      <c r="C200" s="878"/>
      <c r="D200" s="877"/>
      <c r="E200" s="877"/>
      <c r="F200" s="877"/>
      <c r="G200" s="877"/>
      <c r="H200" s="875"/>
      <c r="I200" s="875"/>
      <c r="J200" s="875"/>
      <c r="K200" s="877"/>
      <c r="L200" s="877"/>
      <c r="M200" s="878"/>
      <c r="N200" s="875"/>
      <c r="O200" s="875"/>
    </row>
    <row r="201" spans="1:15">
      <c r="B201" s="877"/>
      <c r="C201" s="878"/>
      <c r="D201" s="877"/>
      <c r="E201" s="877"/>
      <c r="F201" s="877"/>
      <c r="G201" s="877"/>
      <c r="H201" s="875"/>
      <c r="I201" s="875"/>
      <c r="J201" s="875"/>
      <c r="K201" s="877"/>
      <c r="L201" s="877"/>
      <c r="M201" s="878"/>
      <c r="N201" s="875"/>
      <c r="O201" s="875"/>
    </row>
    <row r="202" spans="1:15">
      <c r="B202" s="877"/>
      <c r="C202" s="878"/>
      <c r="D202" s="877"/>
      <c r="E202" s="877"/>
      <c r="F202" s="877"/>
      <c r="G202" s="877"/>
      <c r="H202" s="875"/>
      <c r="I202" s="875"/>
      <c r="J202" s="875"/>
      <c r="K202" s="877"/>
      <c r="L202" s="877"/>
      <c r="M202" s="878"/>
      <c r="N202" s="875"/>
      <c r="O202" s="875"/>
    </row>
    <row r="203" spans="1:15">
      <c r="B203" s="877"/>
      <c r="C203" s="878"/>
      <c r="D203" s="877"/>
      <c r="E203" s="877"/>
      <c r="F203" s="877"/>
      <c r="G203" s="877"/>
      <c r="H203" s="875"/>
      <c r="I203" s="875"/>
      <c r="J203" s="875"/>
      <c r="K203" s="877"/>
      <c r="L203" s="877"/>
      <c r="M203" s="878"/>
      <c r="N203" s="875"/>
      <c r="O203" s="875"/>
    </row>
    <row r="204" spans="1:15">
      <c r="B204" s="877"/>
      <c r="C204" s="878"/>
      <c r="D204" s="877"/>
      <c r="E204" s="877"/>
      <c r="F204" s="877"/>
      <c r="G204" s="877"/>
      <c r="H204" s="875"/>
      <c r="I204" s="875"/>
      <c r="J204" s="875"/>
      <c r="K204" s="877"/>
      <c r="L204" s="877"/>
      <c r="M204" s="878"/>
      <c r="N204" s="875"/>
    </row>
    <row r="205" spans="1:15">
      <c r="B205" s="877"/>
      <c r="C205" s="878"/>
      <c r="D205" s="877"/>
      <c r="E205" s="877"/>
      <c r="F205" s="877"/>
      <c r="G205" s="877"/>
      <c r="H205" s="875"/>
      <c r="I205" s="875"/>
      <c r="J205" s="875"/>
      <c r="K205" s="877"/>
      <c r="L205" s="877"/>
      <c r="M205" s="878"/>
      <c r="N205" s="875"/>
    </row>
    <row r="206" spans="1:15">
      <c r="B206" s="877"/>
      <c r="C206" s="878"/>
      <c r="D206" s="877"/>
      <c r="E206" s="877"/>
      <c r="F206" s="877"/>
      <c r="G206" s="877"/>
      <c r="H206" s="875"/>
      <c r="I206" s="875"/>
      <c r="J206" s="875"/>
      <c r="K206" s="877"/>
      <c r="L206" s="877"/>
      <c r="M206" s="878"/>
      <c r="N206" s="875"/>
    </row>
    <row r="207" spans="1:15">
      <c r="B207" s="877"/>
      <c r="C207" s="878"/>
      <c r="D207" s="877"/>
      <c r="E207" s="877"/>
      <c r="F207" s="877"/>
      <c r="G207" s="877"/>
      <c r="H207" s="875"/>
      <c r="I207" s="875"/>
      <c r="J207" s="875"/>
      <c r="K207" s="877"/>
      <c r="L207" s="877"/>
      <c r="M207" s="878"/>
      <c r="N207" s="875"/>
    </row>
    <row r="208" spans="1:15">
      <c r="B208" s="877"/>
      <c r="C208" s="878"/>
      <c r="D208" s="877"/>
      <c r="E208" s="877"/>
      <c r="F208" s="877"/>
      <c r="G208" s="877"/>
      <c r="H208" s="875"/>
      <c r="I208" s="875"/>
      <c r="J208" s="875"/>
      <c r="K208" s="877"/>
      <c r="L208" s="877"/>
      <c r="M208" s="878"/>
      <c r="N208" s="875"/>
    </row>
    <row r="209" spans="2:14">
      <c r="B209" s="877"/>
      <c r="C209" s="878"/>
      <c r="D209" s="877"/>
      <c r="E209" s="877"/>
      <c r="F209" s="877"/>
      <c r="G209" s="877"/>
      <c r="H209" s="875"/>
      <c r="I209" s="875"/>
      <c r="J209" s="875"/>
      <c r="K209" s="877"/>
      <c r="L209" s="877"/>
      <c r="M209" s="878"/>
      <c r="N209" s="875"/>
    </row>
    <row r="210" spans="2:14">
      <c r="B210" s="877"/>
      <c r="C210" s="878"/>
      <c r="D210" s="877"/>
      <c r="E210" s="877"/>
      <c r="F210" s="877"/>
      <c r="G210" s="877"/>
      <c r="H210" s="875"/>
      <c r="I210" s="875"/>
      <c r="J210" s="875"/>
      <c r="K210" s="877"/>
      <c r="L210" s="877"/>
      <c r="M210" s="878"/>
      <c r="N210" s="875"/>
    </row>
    <row r="211" spans="2:14">
      <c r="B211" s="877"/>
      <c r="C211" s="878"/>
      <c r="D211" s="877"/>
      <c r="E211" s="877"/>
      <c r="F211" s="877"/>
      <c r="G211" s="877"/>
      <c r="H211" s="875"/>
      <c r="I211" s="875"/>
      <c r="J211" s="875"/>
      <c r="K211" s="877"/>
      <c r="L211" s="877"/>
      <c r="M211" s="878"/>
      <c r="N211" s="875"/>
    </row>
    <row r="212" spans="2:14">
      <c r="B212" s="877"/>
      <c r="C212" s="878"/>
      <c r="D212" s="877"/>
      <c r="E212" s="877"/>
      <c r="F212" s="877"/>
      <c r="G212" s="877"/>
      <c r="H212" s="875"/>
      <c r="I212" s="875"/>
      <c r="J212" s="875"/>
      <c r="K212" s="877"/>
      <c r="L212" s="877"/>
      <c r="M212" s="878"/>
      <c r="N212" s="875"/>
    </row>
    <row r="213" spans="2:14">
      <c r="B213" s="877"/>
      <c r="C213" s="878"/>
      <c r="D213" s="877"/>
      <c r="E213" s="877"/>
      <c r="F213" s="877"/>
      <c r="G213" s="877"/>
      <c r="H213" s="875"/>
      <c r="I213" s="875"/>
      <c r="J213" s="875"/>
      <c r="K213" s="877"/>
      <c r="L213" s="877"/>
      <c r="M213" s="878"/>
      <c r="N213" s="875"/>
    </row>
    <row r="214" spans="2:14">
      <c r="B214" s="877"/>
      <c r="C214" s="878"/>
      <c r="D214" s="877"/>
      <c r="E214" s="877"/>
      <c r="F214" s="877"/>
      <c r="G214" s="877"/>
      <c r="H214" s="875"/>
      <c r="I214" s="875"/>
      <c r="J214" s="875"/>
      <c r="K214" s="877"/>
      <c r="L214" s="877"/>
      <c r="M214" s="878"/>
      <c r="N214" s="875"/>
    </row>
    <row r="215" spans="2:14">
      <c r="I215" s="875"/>
    </row>
    <row r="216" spans="2:14">
      <c r="I216" s="875"/>
    </row>
    <row r="217" spans="2:14">
      <c r="I217" s="875"/>
    </row>
  </sheetData>
  <mergeCells count="17">
    <mergeCell ref="G3:G4"/>
    <mergeCell ref="H3:H4"/>
    <mergeCell ref="A1:S1"/>
    <mergeCell ref="A2:S2"/>
    <mergeCell ref="K3:K4"/>
    <mergeCell ref="L3:L4"/>
    <mergeCell ref="M3:M4"/>
    <mergeCell ref="N3:O3"/>
    <mergeCell ref="P3:R3"/>
    <mergeCell ref="S3:S4"/>
    <mergeCell ref="A3:A4"/>
    <mergeCell ref="B3:B4"/>
    <mergeCell ref="I3:J3"/>
    <mergeCell ref="C3:C4"/>
    <mergeCell ref="D3:D4"/>
    <mergeCell ref="E3:E4"/>
    <mergeCell ref="F3:F4"/>
  </mergeCells>
  <conditionalFormatting sqref="P5">
    <cfRule type="cellIs" dxfId="0" priority="1" stopIfTrue="1" operator="greaterThan">
      <formula>24</formula>
    </cfRule>
  </conditionalFormatting>
  <dataValidations count="2">
    <dataValidation allowBlank="1" showErrorMessage="1" sqref="D5 F5"/>
    <dataValidation showDropDown="1" sqref="L3:L5"/>
  </dataValidations>
  <pageMargins left="0" right="0" top="0.62" bottom="0.27" header="0" footer="0"/>
  <pageSetup paperSize="9" scale="29" fitToHeight="8" orientation="landscape" r:id="rId1"/>
  <headerFooter scaleWithDoc="0" alignWithMargins="0">
    <oddFooter xml:space="preserve">&amp;C&amp;P+5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 Tripping AC SYSTEM</vt:lpstr>
      <vt:lpstr>certificate </vt:lpstr>
      <vt:lpstr>INDEX</vt:lpstr>
      <vt:lpstr>Oct'13 Tripping details</vt:lpstr>
      <vt:lpstr>availability sheet</vt:lpstr>
      <vt:lpstr>ANX-II</vt:lpstr>
      <vt:lpstr>Anx-III</vt:lpstr>
      <vt:lpstr>ANX-V</vt:lpstr>
      <vt:lpstr>Supporting Annex V</vt:lpstr>
      <vt:lpstr>' Tripping AC SYSTEM'!Print_Area</vt:lpstr>
      <vt:lpstr>'ANX-II'!Print_Area</vt:lpstr>
      <vt:lpstr>'availability sheet'!Print_Area</vt:lpstr>
      <vt:lpstr>'certificate '!Print_Area</vt:lpstr>
      <vt:lpstr>INDEX!Print_Area</vt:lpstr>
      <vt:lpstr>'Oct''13 Tripping details'!Print_Area</vt:lpstr>
      <vt:lpstr>'Supporting Annex V'!Print_Area</vt:lpstr>
      <vt:lpstr>' Tripping AC SYSTEM'!Print_Titles</vt:lpstr>
      <vt:lpstr>'availability sheet'!Print_Titles</vt:lpstr>
      <vt:lpstr>'certificate '!Print_Titles</vt:lpstr>
      <vt:lpstr>INDEX!Print_Titles</vt:lpstr>
      <vt:lpstr>'Oct''13 Tripping details'!Print_Titles</vt:lpstr>
      <vt:lpstr>'Supporting Annex V'!Print_Titles</vt:lpstr>
    </vt:vector>
  </TitlesOfParts>
  <Company>POWERGRID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OS3</dc:creator>
  <cp:lastModifiedBy>70092</cp:lastModifiedBy>
  <cp:lastPrinted>2014-05-03T07:35:32Z</cp:lastPrinted>
  <dcterms:created xsi:type="dcterms:W3CDTF">2094-06-16T09:07:19Z</dcterms:created>
  <dcterms:modified xsi:type="dcterms:W3CDTF">2014-05-03T07:37:17Z</dcterms:modified>
</cp:coreProperties>
</file>