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4020" windowWidth="19440" windowHeight="4065" tabRatio="735" firstSheet="2" activeTab="3"/>
  </bookViews>
  <sheets>
    <sheet name=" Tripping AC SYSTEM" sheetId="4" state="hidden" r:id="rId1"/>
    <sheet name="certificate " sheetId="29" r:id="rId2"/>
    <sheet name="INDEX" sheetId="55" r:id="rId3"/>
    <sheet name="Feb'14 Tripping details" sheetId="36" r:id="rId4"/>
    <sheet name="Feb14 Availability sheet" sheetId="54" r:id="rId5"/>
    <sheet name="ANX-II" sheetId="31" r:id="rId6"/>
    <sheet name="Anx-III" sheetId="32" r:id="rId7"/>
    <sheet name="ANX-V" sheetId="33" r:id="rId8"/>
    <sheet name="Supporting Annex V" sheetId="46" r:id="rId9"/>
  </sheets>
  <externalReferences>
    <externalReference r:id="rId10"/>
    <externalReference r:id="rId11"/>
  </externalReferences>
  <definedNames>
    <definedName name="_xlnm._FilterDatabase" localSheetId="4" hidden="1">'Feb14 Availability sheet'!$A$3:$R$135</definedName>
    <definedName name="_xlnm._FilterDatabase" localSheetId="3" hidden="1">'Feb''14 Tripping details'!$A$2:$AD$783</definedName>
    <definedName name="_xlnm._FilterDatabase" localSheetId="2" hidden="1">INDEX!$A$3:$S$135</definedName>
    <definedName name="_xlnm._FilterDatabase" localSheetId="8" hidden="1">'Supporting Annex V'!$A$3:$Q$5</definedName>
    <definedName name="_xlnm.Database" localSheetId="5">#REF!</definedName>
    <definedName name="_xlnm.Database" localSheetId="6">#REF!</definedName>
    <definedName name="_xlnm.Database" localSheetId="7">#REF!</definedName>
    <definedName name="_xlnm.Database" localSheetId="1">#REF!</definedName>
    <definedName name="_xlnm.Database" localSheetId="4">#REF!</definedName>
    <definedName name="_xlnm.Database" localSheetId="3">#REF!</definedName>
    <definedName name="_xlnm.Database" localSheetId="2">#REF!</definedName>
    <definedName name="_xlnm.Database">#REF!</definedName>
    <definedName name="_xlnm.Print_Area" localSheetId="0">' Tripping AC SYSTEM'!$A$1:$N$274</definedName>
    <definedName name="_xlnm.Print_Area" localSheetId="5">'ANX-II'!$A$1:$D$17</definedName>
    <definedName name="_xlnm.Print_Area" localSheetId="1">'certificate '!$A$1:$F$100</definedName>
    <definedName name="_xlnm.Print_Area" localSheetId="4">'Feb14 Availability sheet'!$A$2:$Q$229</definedName>
    <definedName name="_xlnm.Print_Area" localSheetId="3">'Feb''14 Tripping details'!$A$1:$AF$829</definedName>
    <definedName name="_xlnm.Print_Area" localSheetId="2">INDEX!$A$2:$R$229</definedName>
    <definedName name="_xlnm.Print_Area" localSheetId="8">'Supporting Annex V'!$A$1:$S$6</definedName>
    <definedName name="_xlnm.Print_Titles" localSheetId="0">' Tripping AC SYSTEM'!$6:$10</definedName>
    <definedName name="_xlnm.Print_Titles" localSheetId="1">'certificate '!$6:$6</definedName>
    <definedName name="_xlnm.Print_Titles" localSheetId="4">'Feb14 Availability sheet'!$A$5:$IV$9</definedName>
    <definedName name="_xlnm.Print_Titles" localSheetId="3">'Feb''14 Tripping details'!$1:$4</definedName>
    <definedName name="_xlnm.Print_Titles" localSheetId="2">INDEX!$A$5:$IW$9</definedName>
    <definedName name="_xlnm.Print_Titles" localSheetId="8">'Supporting Annex V'!$2:$4</definedName>
  </definedNames>
  <calcPr calcId="124519"/>
</workbook>
</file>

<file path=xl/calcChain.xml><?xml version="1.0" encoding="utf-8"?>
<calcChain xmlns="http://schemas.openxmlformats.org/spreadsheetml/2006/main">
  <c r="Q6" i="46"/>
  <c r="P5"/>
  <c r="K5"/>
  <c r="J5"/>
  <c r="I5"/>
  <c r="S105" i="36"/>
  <c r="R105"/>
  <c r="Q105"/>
  <c r="P105"/>
  <c r="O105"/>
  <c r="N105"/>
  <c r="M105"/>
  <c r="L105"/>
  <c r="K105"/>
  <c r="J105"/>
  <c r="I105"/>
  <c r="H105"/>
  <c r="J334"/>
  <c r="I334"/>
  <c r="O29" i="54"/>
  <c r="Q29"/>
  <c r="J109" i="36"/>
  <c r="I109"/>
  <c r="F218" i="55" l="1"/>
  <c r="E218"/>
  <c r="E219" s="1"/>
  <c r="D218"/>
  <c r="C218"/>
  <c r="C219" s="1"/>
  <c r="K217"/>
  <c r="M217" s="1"/>
  <c r="I217"/>
  <c r="N217" s="1"/>
  <c r="H217"/>
  <c r="G217"/>
  <c r="L217" s="1"/>
  <c r="K216"/>
  <c r="M216" s="1"/>
  <c r="N216" s="1"/>
  <c r="I216"/>
  <c r="H216"/>
  <c r="G216"/>
  <c r="L216" s="1"/>
  <c r="K215"/>
  <c r="M215" s="1"/>
  <c r="I215"/>
  <c r="N215" s="1"/>
  <c r="H215"/>
  <c r="G215"/>
  <c r="L215" s="1"/>
  <c r="N214"/>
  <c r="K214"/>
  <c r="M214" s="1"/>
  <c r="I214"/>
  <c r="H214"/>
  <c r="G214"/>
  <c r="L214" s="1"/>
  <c r="K213"/>
  <c r="M213" s="1"/>
  <c r="I213"/>
  <c r="N213" s="1"/>
  <c r="H213"/>
  <c r="G213"/>
  <c r="L213" s="1"/>
  <c r="K212"/>
  <c r="M212" s="1"/>
  <c r="N212" s="1"/>
  <c r="I212"/>
  <c r="H212"/>
  <c r="G212"/>
  <c r="L212" s="1"/>
  <c r="K211"/>
  <c r="M211" s="1"/>
  <c r="I211"/>
  <c r="N211" s="1"/>
  <c r="H211"/>
  <c r="G211"/>
  <c r="L211" s="1"/>
  <c r="N210"/>
  <c r="K210"/>
  <c r="M210" s="1"/>
  <c r="I210"/>
  <c r="H210"/>
  <c r="G210"/>
  <c r="L210" s="1"/>
  <c r="K209"/>
  <c r="M209" s="1"/>
  <c r="I209"/>
  <c r="N209" s="1"/>
  <c r="H209"/>
  <c r="G209"/>
  <c r="L209" s="1"/>
  <c r="K208"/>
  <c r="M208" s="1"/>
  <c r="N208" s="1"/>
  <c r="I208"/>
  <c r="H208"/>
  <c r="G208"/>
  <c r="L208" s="1"/>
  <c r="K207"/>
  <c r="M207" s="1"/>
  <c r="I207"/>
  <c r="N207" s="1"/>
  <c r="H207"/>
  <c r="G207"/>
  <c r="L207" s="1"/>
  <c r="N206"/>
  <c r="K206"/>
  <c r="M206" s="1"/>
  <c r="I206"/>
  <c r="H206"/>
  <c r="G206"/>
  <c r="L206" s="1"/>
  <c r="K205"/>
  <c r="M205" s="1"/>
  <c r="I205"/>
  <c r="N205" s="1"/>
  <c r="H205"/>
  <c r="G205"/>
  <c r="L205" s="1"/>
  <c r="K204"/>
  <c r="M204" s="1"/>
  <c r="N204" s="1"/>
  <c r="I204"/>
  <c r="H204"/>
  <c r="G204"/>
  <c r="L204" s="1"/>
  <c r="K203"/>
  <c r="M203" s="1"/>
  <c r="I203"/>
  <c r="N203" s="1"/>
  <c r="H203"/>
  <c r="G203"/>
  <c r="L203" s="1"/>
  <c r="N202"/>
  <c r="K202"/>
  <c r="M202" s="1"/>
  <c r="I202"/>
  <c r="H202"/>
  <c r="G202"/>
  <c r="L202" s="1"/>
  <c r="K201"/>
  <c r="M201" s="1"/>
  <c r="I201"/>
  <c r="N201" s="1"/>
  <c r="H201"/>
  <c r="G201"/>
  <c r="L201" s="1"/>
  <c r="K200"/>
  <c r="M200" s="1"/>
  <c r="N200" s="1"/>
  <c r="I200"/>
  <c r="H200"/>
  <c r="G200"/>
  <c r="L200" s="1"/>
  <c r="K199"/>
  <c r="J199"/>
  <c r="H199"/>
  <c r="I199" s="1"/>
  <c r="G199"/>
  <c r="K198"/>
  <c r="M198" s="1"/>
  <c r="H198"/>
  <c r="I198" s="1"/>
  <c r="G198"/>
  <c r="L198" s="1"/>
  <c r="K197"/>
  <c r="M197" s="1"/>
  <c r="H197"/>
  <c r="I197" s="1"/>
  <c r="G197"/>
  <c r="L197" s="1"/>
  <c r="K196"/>
  <c r="M196" s="1"/>
  <c r="H196"/>
  <c r="I196" s="1"/>
  <c r="G196"/>
  <c r="L196" s="1"/>
  <c r="K195"/>
  <c r="M195" s="1"/>
  <c r="H195"/>
  <c r="I195" s="1"/>
  <c r="G195"/>
  <c r="L195" s="1"/>
  <c r="K194"/>
  <c r="M194" s="1"/>
  <c r="H194"/>
  <c r="I194" s="1"/>
  <c r="G194"/>
  <c r="L194" s="1"/>
  <c r="K193"/>
  <c r="M193" s="1"/>
  <c r="H193"/>
  <c r="I193" s="1"/>
  <c r="G193"/>
  <c r="L193" s="1"/>
  <c r="K192"/>
  <c r="M192" s="1"/>
  <c r="H192"/>
  <c r="I192" s="1"/>
  <c r="G192"/>
  <c r="L192" s="1"/>
  <c r="K191"/>
  <c r="M191" s="1"/>
  <c r="H191"/>
  <c r="I191" s="1"/>
  <c r="G191"/>
  <c r="L191" s="1"/>
  <c r="K190"/>
  <c r="M190" s="1"/>
  <c r="H190"/>
  <c r="I190" s="1"/>
  <c r="G190"/>
  <c r="L190" s="1"/>
  <c r="K189"/>
  <c r="M189" s="1"/>
  <c r="H189"/>
  <c r="I189" s="1"/>
  <c r="G189"/>
  <c r="L189" s="1"/>
  <c r="K188"/>
  <c r="M188" s="1"/>
  <c r="H188"/>
  <c r="I188" s="1"/>
  <c r="G188"/>
  <c r="L188" s="1"/>
  <c r="K187"/>
  <c r="M187" s="1"/>
  <c r="H187"/>
  <c r="I187" s="1"/>
  <c r="G187"/>
  <c r="L187" s="1"/>
  <c r="K186"/>
  <c r="M186" s="1"/>
  <c r="H186"/>
  <c r="I186" s="1"/>
  <c r="G186"/>
  <c r="L186" s="1"/>
  <c r="K185"/>
  <c r="M185" s="1"/>
  <c r="H185"/>
  <c r="I185" s="1"/>
  <c r="G185"/>
  <c r="L185" s="1"/>
  <c r="K184"/>
  <c r="M184" s="1"/>
  <c r="H184"/>
  <c r="I184" s="1"/>
  <c r="G184"/>
  <c r="L184" s="1"/>
  <c r="K183"/>
  <c r="M183" s="1"/>
  <c r="H183"/>
  <c r="I183" s="1"/>
  <c r="G183"/>
  <c r="L183" s="1"/>
  <c r="K182"/>
  <c r="M182" s="1"/>
  <c r="H182"/>
  <c r="I182" s="1"/>
  <c r="G182"/>
  <c r="L182" s="1"/>
  <c r="E174"/>
  <c r="J173"/>
  <c r="F173"/>
  <c r="E173"/>
  <c r="D173"/>
  <c r="C173"/>
  <c r="C174" s="1"/>
  <c r="N172"/>
  <c r="K172"/>
  <c r="M172" s="1"/>
  <c r="I172"/>
  <c r="H172"/>
  <c r="G172"/>
  <c r="L172" s="1"/>
  <c r="K171"/>
  <c r="M171" s="1"/>
  <c r="I171"/>
  <c r="N171" s="1"/>
  <c r="H171"/>
  <c r="G171"/>
  <c r="L171" s="1"/>
  <c r="K170"/>
  <c r="M170" s="1"/>
  <c r="N170" s="1"/>
  <c r="I170"/>
  <c r="H170"/>
  <c r="G170"/>
  <c r="L170" s="1"/>
  <c r="K169"/>
  <c r="M169" s="1"/>
  <c r="I169"/>
  <c r="N169" s="1"/>
  <c r="H169"/>
  <c r="G169"/>
  <c r="L169" s="1"/>
  <c r="N168"/>
  <c r="K168"/>
  <c r="M168" s="1"/>
  <c r="I168"/>
  <c r="H168"/>
  <c r="G168"/>
  <c r="L168" s="1"/>
  <c r="K167"/>
  <c r="M167" s="1"/>
  <c r="I167"/>
  <c r="N167" s="1"/>
  <c r="H167"/>
  <c r="G167"/>
  <c r="L167" s="1"/>
  <c r="K166"/>
  <c r="M166" s="1"/>
  <c r="N166" s="1"/>
  <c r="I166"/>
  <c r="H166"/>
  <c r="G166"/>
  <c r="L166" s="1"/>
  <c r="K165"/>
  <c r="M165" s="1"/>
  <c r="I165"/>
  <c r="N165" s="1"/>
  <c r="H165"/>
  <c r="G165"/>
  <c r="L165" s="1"/>
  <c r="N164"/>
  <c r="K164"/>
  <c r="M164" s="1"/>
  <c r="I164"/>
  <c r="H164"/>
  <c r="G164"/>
  <c r="L164" s="1"/>
  <c r="K163"/>
  <c r="M163" s="1"/>
  <c r="I163"/>
  <c r="N163" s="1"/>
  <c r="H163"/>
  <c r="G163"/>
  <c r="L163" s="1"/>
  <c r="K162"/>
  <c r="M162" s="1"/>
  <c r="N162" s="1"/>
  <c r="I162"/>
  <c r="H162"/>
  <c r="G162"/>
  <c r="L162" s="1"/>
  <c r="K161"/>
  <c r="M161" s="1"/>
  <c r="I161"/>
  <c r="N161" s="1"/>
  <c r="H161"/>
  <c r="G161"/>
  <c r="L161" s="1"/>
  <c r="L160"/>
  <c r="K160"/>
  <c r="M160" s="1"/>
  <c r="N160" s="1"/>
  <c r="I160"/>
  <c r="H160"/>
  <c r="K159"/>
  <c r="M159" s="1"/>
  <c r="H159"/>
  <c r="I159" s="1"/>
  <c r="G159"/>
  <c r="L159" s="1"/>
  <c r="K158"/>
  <c r="M158" s="1"/>
  <c r="H158"/>
  <c r="I158" s="1"/>
  <c r="G158"/>
  <c r="L158" s="1"/>
  <c r="K157"/>
  <c r="M157" s="1"/>
  <c r="H157"/>
  <c r="I157" s="1"/>
  <c r="G157"/>
  <c r="L157" s="1"/>
  <c r="K156"/>
  <c r="M156" s="1"/>
  <c r="H156"/>
  <c r="I156" s="1"/>
  <c r="G156"/>
  <c r="L156" s="1"/>
  <c r="K155"/>
  <c r="M155" s="1"/>
  <c r="H155"/>
  <c r="I155" s="1"/>
  <c r="G155"/>
  <c r="L155" s="1"/>
  <c r="K154"/>
  <c r="M154" s="1"/>
  <c r="H154"/>
  <c r="I154" s="1"/>
  <c r="G154"/>
  <c r="L154" s="1"/>
  <c r="K153"/>
  <c r="M153" s="1"/>
  <c r="H153"/>
  <c r="I153" s="1"/>
  <c r="G153"/>
  <c r="L153" s="1"/>
  <c r="K152"/>
  <c r="M152" s="1"/>
  <c r="H152"/>
  <c r="I152" s="1"/>
  <c r="G152"/>
  <c r="L152" s="1"/>
  <c r="K151"/>
  <c r="M151" s="1"/>
  <c r="H151"/>
  <c r="I151" s="1"/>
  <c r="G151"/>
  <c r="L151" s="1"/>
  <c r="K150"/>
  <c r="M150" s="1"/>
  <c r="H150"/>
  <c r="I150" s="1"/>
  <c r="G150"/>
  <c r="L150" s="1"/>
  <c r="K149"/>
  <c r="M149" s="1"/>
  <c r="H149"/>
  <c r="I149" s="1"/>
  <c r="G149"/>
  <c r="L149" s="1"/>
  <c r="K148"/>
  <c r="M148" s="1"/>
  <c r="H148"/>
  <c r="I148" s="1"/>
  <c r="G148"/>
  <c r="L148" s="1"/>
  <c r="K147"/>
  <c r="M147" s="1"/>
  <c r="H147"/>
  <c r="I147" s="1"/>
  <c r="G147"/>
  <c r="L147" s="1"/>
  <c r="K146"/>
  <c r="M146" s="1"/>
  <c r="H146"/>
  <c r="I146" s="1"/>
  <c r="G146"/>
  <c r="L146" s="1"/>
  <c r="K145"/>
  <c r="M145" s="1"/>
  <c r="H145"/>
  <c r="I145" s="1"/>
  <c r="G145"/>
  <c r="L145" s="1"/>
  <c r="K144"/>
  <c r="M144" s="1"/>
  <c r="H144"/>
  <c r="I144" s="1"/>
  <c r="G144"/>
  <c r="L144" s="1"/>
  <c r="K143"/>
  <c r="M143" s="1"/>
  <c r="H143"/>
  <c r="I143" s="1"/>
  <c r="G143"/>
  <c r="L143" s="1"/>
  <c r="K142"/>
  <c r="M142" s="1"/>
  <c r="H142"/>
  <c r="I142" s="1"/>
  <c r="G142"/>
  <c r="L142" s="1"/>
  <c r="K141"/>
  <c r="M141" s="1"/>
  <c r="H141"/>
  <c r="I141" s="1"/>
  <c r="G141"/>
  <c r="L141" s="1"/>
  <c r="K140"/>
  <c r="M140" s="1"/>
  <c r="H140"/>
  <c r="I140" s="1"/>
  <c r="G140"/>
  <c r="L140" s="1"/>
  <c r="T139"/>
  <c r="K139"/>
  <c r="M139" s="1"/>
  <c r="I139"/>
  <c r="N139" s="1"/>
  <c r="H139"/>
  <c r="G139"/>
  <c r="L139" s="1"/>
  <c r="K138"/>
  <c r="M138" s="1"/>
  <c r="I138"/>
  <c r="N138" s="1"/>
  <c r="H138"/>
  <c r="G138"/>
  <c r="L138" s="1"/>
  <c r="K137"/>
  <c r="M137" s="1"/>
  <c r="N137" s="1"/>
  <c r="I137"/>
  <c r="H137"/>
  <c r="G137"/>
  <c r="L137" s="1"/>
  <c r="K136"/>
  <c r="M136" s="1"/>
  <c r="I136"/>
  <c r="N136" s="1"/>
  <c r="H136"/>
  <c r="G136"/>
  <c r="L136" s="1"/>
  <c r="N128"/>
  <c r="M128"/>
  <c r="L128"/>
  <c r="H128"/>
  <c r="I128" s="1"/>
  <c r="G128"/>
  <c r="M127"/>
  <c r="I127"/>
  <c r="N127" s="1"/>
  <c r="H127"/>
  <c r="G127"/>
  <c r="L127" s="1"/>
  <c r="Q127" s="1"/>
  <c r="J120"/>
  <c r="M118"/>
  <c r="I118"/>
  <c r="N118" s="1"/>
  <c r="H118"/>
  <c r="G118"/>
  <c r="L118" s="1"/>
  <c r="Q118" s="1"/>
  <c r="N117"/>
  <c r="M117"/>
  <c r="H117"/>
  <c r="I117" s="1"/>
  <c r="D117"/>
  <c r="C117"/>
  <c r="M116"/>
  <c r="I116"/>
  <c r="H116"/>
  <c r="G116"/>
  <c r="L116" s="1"/>
  <c r="M115"/>
  <c r="L115"/>
  <c r="H115"/>
  <c r="I115" s="1"/>
  <c r="N115" s="1"/>
  <c r="G115"/>
  <c r="M114"/>
  <c r="I114"/>
  <c r="H114"/>
  <c r="G114"/>
  <c r="L114" s="1"/>
  <c r="M113"/>
  <c r="L113"/>
  <c r="H113"/>
  <c r="I113" s="1"/>
  <c r="N113" s="1"/>
  <c r="G113"/>
  <c r="M112"/>
  <c r="I112"/>
  <c r="H112"/>
  <c r="G112"/>
  <c r="L112" s="1"/>
  <c r="M111"/>
  <c r="L111"/>
  <c r="H111"/>
  <c r="I111" s="1"/>
  <c r="N111" s="1"/>
  <c r="G111"/>
  <c r="M110"/>
  <c r="I110"/>
  <c r="H110"/>
  <c r="G110"/>
  <c r="L110" s="1"/>
  <c r="M109"/>
  <c r="L109"/>
  <c r="H109"/>
  <c r="I109" s="1"/>
  <c r="N109" s="1"/>
  <c r="G109"/>
  <c r="M108"/>
  <c r="I108"/>
  <c r="H108"/>
  <c r="G108"/>
  <c r="L108" s="1"/>
  <c r="M107"/>
  <c r="L107"/>
  <c r="G107"/>
  <c r="F107"/>
  <c r="H107" s="1"/>
  <c r="I107" s="1"/>
  <c r="N107" s="1"/>
  <c r="E107"/>
  <c r="M106"/>
  <c r="I106"/>
  <c r="H106"/>
  <c r="G106"/>
  <c r="L106" s="1"/>
  <c r="M105"/>
  <c r="L105"/>
  <c r="H105"/>
  <c r="I105" s="1"/>
  <c r="N105" s="1"/>
  <c r="G105"/>
  <c r="M104"/>
  <c r="I104"/>
  <c r="H104"/>
  <c r="G104"/>
  <c r="L104" s="1"/>
  <c r="M103"/>
  <c r="L103"/>
  <c r="H103"/>
  <c r="I103" s="1"/>
  <c r="N103" s="1"/>
  <c r="G103"/>
  <c r="M102"/>
  <c r="I102"/>
  <c r="H102"/>
  <c r="G102"/>
  <c r="L102" s="1"/>
  <c r="M101"/>
  <c r="L101"/>
  <c r="H101"/>
  <c r="I101" s="1"/>
  <c r="N101" s="1"/>
  <c r="G101"/>
  <c r="M100"/>
  <c r="I100"/>
  <c r="H100"/>
  <c r="G100"/>
  <c r="L100" s="1"/>
  <c r="M99"/>
  <c r="L99"/>
  <c r="H99"/>
  <c r="I99" s="1"/>
  <c r="N99" s="1"/>
  <c r="G99"/>
  <c r="M98"/>
  <c r="I98"/>
  <c r="H98"/>
  <c r="G98"/>
  <c r="L98" s="1"/>
  <c r="M97"/>
  <c r="L97"/>
  <c r="H97"/>
  <c r="I97" s="1"/>
  <c r="N97" s="1"/>
  <c r="G97"/>
  <c r="M96"/>
  <c r="I96"/>
  <c r="H96"/>
  <c r="G96"/>
  <c r="L96" s="1"/>
  <c r="M95"/>
  <c r="L95"/>
  <c r="H95"/>
  <c r="I95" s="1"/>
  <c r="N95" s="1"/>
  <c r="G95"/>
  <c r="M94"/>
  <c r="I94"/>
  <c r="H94"/>
  <c r="G94"/>
  <c r="L94" s="1"/>
  <c r="M93"/>
  <c r="L93"/>
  <c r="H93"/>
  <c r="I93" s="1"/>
  <c r="N93" s="1"/>
  <c r="G93"/>
  <c r="M92"/>
  <c r="I92"/>
  <c r="H92"/>
  <c r="G92"/>
  <c r="L92" s="1"/>
  <c r="M91"/>
  <c r="L91"/>
  <c r="H91"/>
  <c r="I91" s="1"/>
  <c r="N91" s="1"/>
  <c r="G91"/>
  <c r="M90"/>
  <c r="I90"/>
  <c r="H90"/>
  <c r="G90"/>
  <c r="L90" s="1"/>
  <c r="M89"/>
  <c r="L89"/>
  <c r="H89"/>
  <c r="I89" s="1"/>
  <c r="N89" s="1"/>
  <c r="G89"/>
  <c r="M88"/>
  <c r="I88"/>
  <c r="H88"/>
  <c r="G88"/>
  <c r="L88" s="1"/>
  <c r="M87"/>
  <c r="L87"/>
  <c r="H87"/>
  <c r="I87" s="1"/>
  <c r="N87" s="1"/>
  <c r="G87"/>
  <c r="M86"/>
  <c r="I86"/>
  <c r="H86"/>
  <c r="G86"/>
  <c r="L86" s="1"/>
  <c r="M85"/>
  <c r="L85"/>
  <c r="H85"/>
  <c r="I85" s="1"/>
  <c r="N85" s="1"/>
  <c r="G85"/>
  <c r="M84"/>
  <c r="I84"/>
  <c r="H84"/>
  <c r="G84"/>
  <c r="L84" s="1"/>
  <c r="M83"/>
  <c r="L83"/>
  <c r="H83"/>
  <c r="I83" s="1"/>
  <c r="N83" s="1"/>
  <c r="G83"/>
  <c r="M82"/>
  <c r="I82"/>
  <c r="H82"/>
  <c r="G82"/>
  <c r="L82" s="1"/>
  <c r="M81"/>
  <c r="L81"/>
  <c r="H81"/>
  <c r="I81" s="1"/>
  <c r="N81" s="1"/>
  <c r="G81"/>
  <c r="M80"/>
  <c r="I80"/>
  <c r="H80"/>
  <c r="G80"/>
  <c r="L80" s="1"/>
  <c r="M79"/>
  <c r="H79"/>
  <c r="I79" s="1"/>
  <c r="N79" s="1"/>
  <c r="D79"/>
  <c r="G79" s="1"/>
  <c r="L79" s="1"/>
  <c r="M78"/>
  <c r="L78"/>
  <c r="H78"/>
  <c r="I78" s="1"/>
  <c r="N78" s="1"/>
  <c r="G78"/>
  <c r="M77"/>
  <c r="I77"/>
  <c r="H77"/>
  <c r="G77"/>
  <c r="L77" s="1"/>
  <c r="M76"/>
  <c r="L76"/>
  <c r="H76"/>
  <c r="I76" s="1"/>
  <c r="N76" s="1"/>
  <c r="G76"/>
  <c r="M75"/>
  <c r="I75"/>
  <c r="H75"/>
  <c r="G75"/>
  <c r="L75" s="1"/>
  <c r="M74"/>
  <c r="L74"/>
  <c r="H74"/>
  <c r="I74" s="1"/>
  <c r="N74" s="1"/>
  <c r="G74"/>
  <c r="M73"/>
  <c r="I73"/>
  <c r="H73"/>
  <c r="G73"/>
  <c r="L73" s="1"/>
  <c r="M72"/>
  <c r="L72"/>
  <c r="H72"/>
  <c r="I72" s="1"/>
  <c r="N72" s="1"/>
  <c r="G72"/>
  <c r="M71"/>
  <c r="I71"/>
  <c r="H71"/>
  <c r="G71"/>
  <c r="L71" s="1"/>
  <c r="M70"/>
  <c r="L70"/>
  <c r="H70"/>
  <c r="I70" s="1"/>
  <c r="N70" s="1"/>
  <c r="G70"/>
  <c r="M69"/>
  <c r="I69"/>
  <c r="H69"/>
  <c r="G69"/>
  <c r="L69" s="1"/>
  <c r="M68"/>
  <c r="L68"/>
  <c r="H68"/>
  <c r="I68" s="1"/>
  <c r="N68" s="1"/>
  <c r="G68"/>
  <c r="M67"/>
  <c r="I67"/>
  <c r="H67"/>
  <c r="G67"/>
  <c r="L67" s="1"/>
  <c r="M66"/>
  <c r="L66"/>
  <c r="H66"/>
  <c r="I66" s="1"/>
  <c r="N66" s="1"/>
  <c r="G66"/>
  <c r="M65"/>
  <c r="I65"/>
  <c r="H65"/>
  <c r="G65"/>
  <c r="L65" s="1"/>
  <c r="M64"/>
  <c r="L64"/>
  <c r="H64"/>
  <c r="I64" s="1"/>
  <c r="N64" s="1"/>
  <c r="G64"/>
  <c r="M63"/>
  <c r="I63"/>
  <c r="H63"/>
  <c r="G63"/>
  <c r="L63" s="1"/>
  <c r="M62"/>
  <c r="L62"/>
  <c r="H62"/>
  <c r="I62" s="1"/>
  <c r="N62" s="1"/>
  <c r="G62"/>
  <c r="M61"/>
  <c r="I61"/>
  <c r="H61"/>
  <c r="G61"/>
  <c r="L61" s="1"/>
  <c r="M60"/>
  <c r="L60"/>
  <c r="H60"/>
  <c r="I60" s="1"/>
  <c r="N60" s="1"/>
  <c r="G60"/>
  <c r="M59"/>
  <c r="I59"/>
  <c r="H59"/>
  <c r="G59"/>
  <c r="L59" s="1"/>
  <c r="M58"/>
  <c r="L58"/>
  <c r="G58"/>
  <c r="F58"/>
  <c r="H58" s="1"/>
  <c r="I58" s="1"/>
  <c r="N58" s="1"/>
  <c r="N57"/>
  <c r="M57"/>
  <c r="L57"/>
  <c r="H57"/>
  <c r="I57" s="1"/>
  <c r="G57"/>
  <c r="M56"/>
  <c r="I56"/>
  <c r="N56" s="1"/>
  <c r="H56"/>
  <c r="G56"/>
  <c r="L56" s="1"/>
  <c r="Q56" s="1"/>
  <c r="N55"/>
  <c r="M55"/>
  <c r="L55"/>
  <c r="H55"/>
  <c r="I55" s="1"/>
  <c r="G55"/>
  <c r="M54"/>
  <c r="I54"/>
  <c r="N54" s="1"/>
  <c r="H54"/>
  <c r="G54"/>
  <c r="L54" s="1"/>
  <c r="Q54" s="1"/>
  <c r="N53"/>
  <c r="M53"/>
  <c r="L53"/>
  <c r="H53"/>
  <c r="I53" s="1"/>
  <c r="G53"/>
  <c r="M52"/>
  <c r="I52"/>
  <c r="N52" s="1"/>
  <c r="H52"/>
  <c r="G52"/>
  <c r="L52" s="1"/>
  <c r="Q52" s="1"/>
  <c r="N51"/>
  <c r="M51"/>
  <c r="L51"/>
  <c r="H51"/>
  <c r="I51" s="1"/>
  <c r="G51"/>
  <c r="M50"/>
  <c r="I50"/>
  <c r="N50" s="1"/>
  <c r="H50"/>
  <c r="G50"/>
  <c r="L50" s="1"/>
  <c r="Q50" s="1"/>
  <c r="N49"/>
  <c r="M49"/>
  <c r="L49"/>
  <c r="H49"/>
  <c r="I49" s="1"/>
  <c r="G49"/>
  <c r="M48"/>
  <c r="I48"/>
  <c r="N48" s="1"/>
  <c r="H48"/>
  <c r="G48"/>
  <c r="L48" s="1"/>
  <c r="Q48" s="1"/>
  <c r="N47"/>
  <c r="M47"/>
  <c r="L47"/>
  <c r="H47"/>
  <c r="I47" s="1"/>
  <c r="G47"/>
  <c r="M46"/>
  <c r="I46"/>
  <c r="N46" s="1"/>
  <c r="H46"/>
  <c r="G46"/>
  <c r="L46" s="1"/>
  <c r="Q46" s="1"/>
  <c r="N45"/>
  <c r="M45"/>
  <c r="L45"/>
  <c r="H45"/>
  <c r="I45" s="1"/>
  <c r="G45"/>
  <c r="M44"/>
  <c r="I44"/>
  <c r="N44" s="1"/>
  <c r="H44"/>
  <c r="G44"/>
  <c r="L44" s="1"/>
  <c r="Q44" s="1"/>
  <c r="N43"/>
  <c r="M43"/>
  <c r="L43"/>
  <c r="H43"/>
  <c r="I43" s="1"/>
  <c r="G43"/>
  <c r="M42"/>
  <c r="I42"/>
  <c r="N42" s="1"/>
  <c r="H42"/>
  <c r="G42"/>
  <c r="L42" s="1"/>
  <c r="Q42" s="1"/>
  <c r="N41"/>
  <c r="M41"/>
  <c r="L41"/>
  <c r="H41"/>
  <c r="I41" s="1"/>
  <c r="G41"/>
  <c r="M40"/>
  <c r="I40"/>
  <c r="N40" s="1"/>
  <c r="H40"/>
  <c r="G40"/>
  <c r="L40" s="1"/>
  <c r="Q40" s="1"/>
  <c r="N39"/>
  <c r="M39"/>
  <c r="L39"/>
  <c r="H39"/>
  <c r="I39" s="1"/>
  <c r="G39"/>
  <c r="M38"/>
  <c r="I38"/>
  <c r="N38" s="1"/>
  <c r="H38"/>
  <c r="G38"/>
  <c r="L38" s="1"/>
  <c r="Q38" s="1"/>
  <c r="N37"/>
  <c r="M37"/>
  <c r="L37"/>
  <c r="H37"/>
  <c r="I37" s="1"/>
  <c r="G37"/>
  <c r="M36"/>
  <c r="I36"/>
  <c r="N36" s="1"/>
  <c r="H36"/>
  <c r="G36"/>
  <c r="L36" s="1"/>
  <c r="Q36" s="1"/>
  <c r="N35"/>
  <c r="M35"/>
  <c r="L35"/>
  <c r="H35"/>
  <c r="I35" s="1"/>
  <c r="G35"/>
  <c r="M34"/>
  <c r="I34"/>
  <c r="N34" s="1"/>
  <c r="H34"/>
  <c r="G34"/>
  <c r="L34" s="1"/>
  <c r="Q34" s="1"/>
  <c r="N33"/>
  <c r="M33"/>
  <c r="L33"/>
  <c r="H33"/>
  <c r="I33" s="1"/>
  <c r="G33"/>
  <c r="M32"/>
  <c r="I32"/>
  <c r="N32" s="1"/>
  <c r="H32"/>
  <c r="G32"/>
  <c r="L32" s="1"/>
  <c r="Q32" s="1"/>
  <c r="N31"/>
  <c r="M31"/>
  <c r="L31"/>
  <c r="H31"/>
  <c r="G31"/>
  <c r="M30"/>
  <c r="I30"/>
  <c r="N30" s="1"/>
  <c r="H30"/>
  <c r="G30"/>
  <c r="L30" s="1"/>
  <c r="Q30" s="1"/>
  <c r="N29"/>
  <c r="M29"/>
  <c r="L29"/>
  <c r="H29"/>
  <c r="I29" s="1"/>
  <c r="G29"/>
  <c r="M28"/>
  <c r="I28"/>
  <c r="N28" s="1"/>
  <c r="H28"/>
  <c r="I31" s="1"/>
  <c r="G28"/>
  <c r="L28" s="1"/>
  <c r="Q28" s="1"/>
  <c r="N27"/>
  <c r="M27"/>
  <c r="L27"/>
  <c r="H27"/>
  <c r="I27" s="1"/>
  <c r="G27"/>
  <c r="M26"/>
  <c r="I26"/>
  <c r="N26" s="1"/>
  <c r="H26"/>
  <c r="G26"/>
  <c r="L26" s="1"/>
  <c r="Q26" s="1"/>
  <c r="N25"/>
  <c r="M25"/>
  <c r="L25"/>
  <c r="H25"/>
  <c r="I25" s="1"/>
  <c r="G25"/>
  <c r="M24"/>
  <c r="I24"/>
  <c r="N24" s="1"/>
  <c r="H24"/>
  <c r="G24"/>
  <c r="L24" s="1"/>
  <c r="Q24" s="1"/>
  <c r="M23"/>
  <c r="F23"/>
  <c r="F120" s="1"/>
  <c r="E23"/>
  <c r="E120" s="1"/>
  <c r="D23"/>
  <c r="D120" s="1"/>
  <c r="C123" s="1"/>
  <c r="C23"/>
  <c r="C120" s="1"/>
  <c r="M22"/>
  <c r="I22"/>
  <c r="H22"/>
  <c r="G22"/>
  <c r="L22" s="1"/>
  <c r="M21"/>
  <c r="L21"/>
  <c r="H21"/>
  <c r="I21" s="1"/>
  <c r="N21" s="1"/>
  <c r="G21"/>
  <c r="M20"/>
  <c r="I20"/>
  <c r="H20"/>
  <c r="G20"/>
  <c r="L20" s="1"/>
  <c r="M19"/>
  <c r="L19"/>
  <c r="H19"/>
  <c r="I19" s="1"/>
  <c r="N19" s="1"/>
  <c r="G19"/>
  <c r="M18"/>
  <c r="I18"/>
  <c r="H18"/>
  <c r="G18"/>
  <c r="L18" s="1"/>
  <c r="M17"/>
  <c r="L17"/>
  <c r="H17"/>
  <c r="I17" s="1"/>
  <c r="N17" s="1"/>
  <c r="G17"/>
  <c r="M16"/>
  <c r="I16"/>
  <c r="H16"/>
  <c r="G16"/>
  <c r="L16" s="1"/>
  <c r="M15"/>
  <c r="L15"/>
  <c r="H15"/>
  <c r="I15" s="1"/>
  <c r="N15" s="1"/>
  <c r="G15"/>
  <c r="M14"/>
  <c r="I14"/>
  <c r="H14"/>
  <c r="G14"/>
  <c r="L14" s="1"/>
  <c r="M13"/>
  <c r="L13"/>
  <c r="H13"/>
  <c r="I13" s="1"/>
  <c r="N13" s="1"/>
  <c r="G13"/>
  <c r="M12"/>
  <c r="I12"/>
  <c r="H12"/>
  <c r="G12"/>
  <c r="L12" s="1"/>
  <c r="M11"/>
  <c r="L11"/>
  <c r="H11"/>
  <c r="I11" s="1"/>
  <c r="N11" s="1"/>
  <c r="G11"/>
  <c r="M10"/>
  <c r="L10"/>
  <c r="H10"/>
  <c r="I10" s="1"/>
  <c r="N10" s="1"/>
  <c r="G10"/>
  <c r="AA661" i="36"/>
  <c r="AA823"/>
  <c r="S807"/>
  <c r="R807"/>
  <c r="S792"/>
  <c r="R792"/>
  <c r="S788"/>
  <c r="R788"/>
  <c r="S784"/>
  <c r="R784"/>
  <c r="S746"/>
  <c r="R746"/>
  <c r="S745"/>
  <c r="R745"/>
  <c r="S741"/>
  <c r="R741"/>
  <c r="S729"/>
  <c r="R729"/>
  <c r="S723"/>
  <c r="R723"/>
  <c r="Q723"/>
  <c r="S722"/>
  <c r="R722"/>
  <c r="S721"/>
  <c r="S714"/>
  <c r="R714"/>
  <c r="S713"/>
  <c r="R713"/>
  <c r="S712"/>
  <c r="R712"/>
  <c r="S711"/>
  <c r="R711"/>
  <c r="S710"/>
  <c r="R710"/>
  <c r="S709"/>
  <c r="R709"/>
  <c r="S708"/>
  <c r="R708"/>
  <c r="S707"/>
  <c r="R707"/>
  <c r="S706"/>
  <c r="R706"/>
  <c r="S705"/>
  <c r="R705"/>
  <c r="S704"/>
  <c r="R704"/>
  <c r="S703"/>
  <c r="R703"/>
  <c r="S702"/>
  <c r="R702"/>
  <c r="S701"/>
  <c r="R701"/>
  <c r="S700"/>
  <c r="R700"/>
  <c r="S699"/>
  <c r="R699"/>
  <c r="S698"/>
  <c r="R698"/>
  <c r="S697"/>
  <c r="R697"/>
  <c r="S696"/>
  <c r="R696"/>
  <c r="S695"/>
  <c r="R695"/>
  <c r="S694"/>
  <c r="R694"/>
  <c r="S693"/>
  <c r="R693"/>
  <c r="S692"/>
  <c r="R692"/>
  <c r="S657"/>
  <c r="R657"/>
  <c r="S649"/>
  <c r="R649"/>
  <c r="S648"/>
  <c r="R648"/>
  <c r="S589"/>
  <c r="S585"/>
  <c r="R585"/>
  <c r="J581"/>
  <c r="I581"/>
  <c r="J565"/>
  <c r="I565"/>
  <c r="J561"/>
  <c r="I561"/>
  <c r="J533"/>
  <c r="I533"/>
  <c r="P514"/>
  <c r="O514"/>
  <c r="S501"/>
  <c r="S500"/>
  <c r="R500"/>
  <c r="J495"/>
  <c r="I495"/>
  <c r="J493"/>
  <c r="I493"/>
  <c r="S496"/>
  <c r="S494"/>
  <c r="R494"/>
  <c r="S490"/>
  <c r="J486"/>
  <c r="I486"/>
  <c r="S466"/>
  <c r="M451"/>
  <c r="L451"/>
  <c r="M450"/>
  <c r="L450"/>
  <c r="J416"/>
  <c r="I416"/>
  <c r="J412"/>
  <c r="I412"/>
  <c r="S408"/>
  <c r="R408"/>
  <c r="S403"/>
  <c r="R403"/>
  <c r="M400"/>
  <c r="L400"/>
  <c r="H400"/>
  <c r="P399"/>
  <c r="P400" s="1"/>
  <c r="O399"/>
  <c r="O400" s="1"/>
  <c r="J398"/>
  <c r="J400" s="1"/>
  <c r="I398"/>
  <c r="I400" s="1"/>
  <c r="S397"/>
  <c r="S400" s="1"/>
  <c r="R397"/>
  <c r="R400" s="1"/>
  <c r="S385"/>
  <c r="R385"/>
  <c r="S369"/>
  <c r="R369"/>
  <c r="P368"/>
  <c r="O368"/>
  <c r="S363"/>
  <c r="R363"/>
  <c r="P342"/>
  <c r="O342"/>
  <c r="S343"/>
  <c r="R343"/>
  <c r="S341"/>
  <c r="R341"/>
  <c r="S332"/>
  <c r="R332"/>
  <c r="J333"/>
  <c r="I333"/>
  <c r="J331"/>
  <c r="I331"/>
  <c r="J319"/>
  <c r="I319"/>
  <c r="J315"/>
  <c r="I315"/>
  <c r="S311"/>
  <c r="S310"/>
  <c r="S309"/>
  <c r="S308"/>
  <c r="S304"/>
  <c r="M300"/>
  <c r="S299"/>
  <c r="N296"/>
  <c r="R296"/>
  <c r="Q296"/>
  <c r="M294"/>
  <c r="L294"/>
  <c r="S295"/>
  <c r="S293"/>
  <c r="S296" s="1"/>
  <c r="S297" s="1"/>
  <c r="P292"/>
  <c r="P296" s="1"/>
  <c r="O292"/>
  <c r="O296" s="1"/>
  <c r="M288"/>
  <c r="L288"/>
  <c r="S287"/>
  <c r="S283"/>
  <c r="R283"/>
  <c r="S282"/>
  <c r="S280"/>
  <c r="S268"/>
  <c r="R268"/>
  <c r="S267"/>
  <c r="R267"/>
  <c r="S251"/>
  <c r="R251"/>
  <c r="S247"/>
  <c r="R247"/>
  <c r="S246"/>
  <c r="R246"/>
  <c r="P242"/>
  <c r="O242"/>
  <c r="S241"/>
  <c r="R241"/>
  <c r="S240"/>
  <c r="R240"/>
  <c r="S239"/>
  <c r="R239"/>
  <c r="S238"/>
  <c r="R238"/>
  <c r="S237"/>
  <c r="R237"/>
  <c r="S233"/>
  <c r="R233"/>
  <c r="Q230"/>
  <c r="N230"/>
  <c r="S226"/>
  <c r="R226"/>
  <c r="S228"/>
  <c r="R228"/>
  <c r="P229"/>
  <c r="O229"/>
  <c r="P227"/>
  <c r="O227"/>
  <c r="P225"/>
  <c r="P230" s="1"/>
  <c r="O225"/>
  <c r="O230" s="1"/>
  <c r="S187"/>
  <c r="R187"/>
  <c r="S183"/>
  <c r="R183"/>
  <c r="S178"/>
  <c r="R178"/>
  <c r="S173"/>
  <c r="R173"/>
  <c r="M157"/>
  <c r="L157"/>
  <c r="J156"/>
  <c r="I156"/>
  <c r="S152"/>
  <c r="R152"/>
  <c r="S148"/>
  <c r="R148"/>
  <c r="S144"/>
  <c r="R144"/>
  <c r="S143"/>
  <c r="R143"/>
  <c r="S139"/>
  <c r="R139"/>
  <c r="S138"/>
  <c r="R138"/>
  <c r="S134"/>
  <c r="R134"/>
  <c r="S133"/>
  <c r="R133"/>
  <c r="S129"/>
  <c r="R129"/>
  <c r="S128"/>
  <c r="R128"/>
  <c r="P104"/>
  <c r="O104"/>
  <c r="J103"/>
  <c r="I103"/>
  <c r="S99"/>
  <c r="R99"/>
  <c r="S91"/>
  <c r="S90"/>
  <c r="R90"/>
  <c r="S89"/>
  <c r="R89"/>
  <c r="S88"/>
  <c r="R88"/>
  <c r="S87"/>
  <c r="R87"/>
  <c r="S86"/>
  <c r="J80"/>
  <c r="I80"/>
  <c r="M81"/>
  <c r="L81"/>
  <c r="S82"/>
  <c r="R82"/>
  <c r="S79"/>
  <c r="R79"/>
  <c r="S78"/>
  <c r="R78"/>
  <c r="S74"/>
  <c r="R74"/>
  <c r="S73"/>
  <c r="R73"/>
  <c r="S72"/>
  <c r="R72"/>
  <c r="S71"/>
  <c r="R71"/>
  <c r="S70"/>
  <c r="R70"/>
  <c r="S69"/>
  <c r="R69"/>
  <c r="S65"/>
  <c r="R65"/>
  <c r="P64"/>
  <c r="O64"/>
  <c r="J63"/>
  <c r="I63"/>
  <c r="J61"/>
  <c r="I61"/>
  <c r="M62"/>
  <c r="L62"/>
  <c r="M60"/>
  <c r="L60"/>
  <c r="J59"/>
  <c r="I59"/>
  <c r="I66" s="1"/>
  <c r="P51"/>
  <c r="O51"/>
  <c r="J35"/>
  <c r="I35"/>
  <c r="M401"/>
  <c r="P8"/>
  <c r="O8"/>
  <c r="M8"/>
  <c r="L8"/>
  <c r="J8"/>
  <c r="I8"/>
  <c r="L173" i="55" l="1"/>
  <c r="Q136"/>
  <c r="O136"/>
  <c r="P136" s="1"/>
  <c r="Q137"/>
  <c r="O137"/>
  <c r="P137" s="1"/>
  <c r="Q138"/>
  <c r="O138"/>
  <c r="P138" s="1"/>
  <c r="Q139"/>
  <c r="O139"/>
  <c r="P139" s="1"/>
  <c r="Q165"/>
  <c r="O165"/>
  <c r="P165" s="1"/>
  <c r="Q167"/>
  <c r="O167"/>
  <c r="P167" s="1"/>
  <c r="Q203"/>
  <c r="O203"/>
  <c r="P203" s="1"/>
  <c r="Q205"/>
  <c r="O205"/>
  <c r="P205" s="1"/>
  <c r="Q211"/>
  <c r="O211"/>
  <c r="P211" s="1"/>
  <c r="Q213"/>
  <c r="O213"/>
  <c r="P213" s="1"/>
  <c r="Q79"/>
  <c r="O79"/>
  <c r="P79" s="1"/>
  <c r="Q161"/>
  <c r="O161"/>
  <c r="P161" s="1"/>
  <c r="Q163"/>
  <c r="O163"/>
  <c r="P163" s="1"/>
  <c r="Q169"/>
  <c r="O169"/>
  <c r="P169" s="1"/>
  <c r="Q171"/>
  <c r="O171"/>
  <c r="P171" s="1"/>
  <c r="Q201"/>
  <c r="O201"/>
  <c r="P201" s="1"/>
  <c r="Q207"/>
  <c r="O207"/>
  <c r="P207" s="1"/>
  <c r="Q209"/>
  <c r="O209"/>
  <c r="P209" s="1"/>
  <c r="Q215"/>
  <c r="O215"/>
  <c r="P215" s="1"/>
  <c r="Q217"/>
  <c r="O217"/>
  <c r="P217" s="1"/>
  <c r="O80"/>
  <c r="P80" s="1"/>
  <c r="O84"/>
  <c r="P84" s="1"/>
  <c r="O88"/>
  <c r="P88" s="1"/>
  <c r="O92"/>
  <c r="P92" s="1"/>
  <c r="O96"/>
  <c r="P96" s="1"/>
  <c r="O100"/>
  <c r="P100" s="1"/>
  <c r="O104"/>
  <c r="P104" s="1"/>
  <c r="O12"/>
  <c r="P12" s="1"/>
  <c r="O16"/>
  <c r="P16" s="1"/>
  <c r="O20"/>
  <c r="P20" s="1"/>
  <c r="O59"/>
  <c r="P59" s="1"/>
  <c r="O63"/>
  <c r="P63" s="1"/>
  <c r="O67"/>
  <c r="P67" s="1"/>
  <c r="O71"/>
  <c r="P71" s="1"/>
  <c r="O75"/>
  <c r="P75" s="1"/>
  <c r="O108"/>
  <c r="P108" s="1"/>
  <c r="O112"/>
  <c r="P112" s="1"/>
  <c r="O116"/>
  <c r="P116" s="1"/>
  <c r="Q25"/>
  <c r="O25"/>
  <c r="P25" s="1"/>
  <c r="Q27"/>
  <c r="O27"/>
  <c r="P27" s="1"/>
  <c r="Q29"/>
  <c r="O29"/>
  <c r="P29" s="1"/>
  <c r="Q31"/>
  <c r="O31"/>
  <c r="P31" s="1"/>
  <c r="Q33"/>
  <c r="O33"/>
  <c r="P33" s="1"/>
  <c r="Q35"/>
  <c r="O35"/>
  <c r="P35" s="1"/>
  <c r="Q37"/>
  <c r="O37"/>
  <c r="P37" s="1"/>
  <c r="Q39"/>
  <c r="O39"/>
  <c r="P39" s="1"/>
  <c r="Q41"/>
  <c r="O41"/>
  <c r="P41" s="1"/>
  <c r="Q43"/>
  <c r="O43"/>
  <c r="P43" s="1"/>
  <c r="Q45"/>
  <c r="O45"/>
  <c r="P45" s="1"/>
  <c r="Q47"/>
  <c r="O47"/>
  <c r="P47" s="1"/>
  <c r="Q49"/>
  <c r="O49"/>
  <c r="P49" s="1"/>
  <c r="Q51"/>
  <c r="O51"/>
  <c r="P51" s="1"/>
  <c r="Q53"/>
  <c r="O53"/>
  <c r="P53" s="1"/>
  <c r="Q55"/>
  <c r="O55"/>
  <c r="P55" s="1"/>
  <c r="Q57"/>
  <c r="O57"/>
  <c r="P57" s="1"/>
  <c r="Q128"/>
  <c r="O128"/>
  <c r="P128" s="1"/>
  <c r="Q164"/>
  <c r="O164"/>
  <c r="P164" s="1"/>
  <c r="Q168"/>
  <c r="O168"/>
  <c r="P168" s="1"/>
  <c r="Q172"/>
  <c r="O172"/>
  <c r="P172" s="1"/>
  <c r="Q202"/>
  <c r="O202"/>
  <c r="P202" s="1"/>
  <c r="Q206"/>
  <c r="O206"/>
  <c r="P206" s="1"/>
  <c r="Q210"/>
  <c r="O210"/>
  <c r="P210" s="1"/>
  <c r="Q214"/>
  <c r="O214"/>
  <c r="P214" s="1"/>
  <c r="Q11"/>
  <c r="O11"/>
  <c r="P11" s="1"/>
  <c r="Q13"/>
  <c r="O13"/>
  <c r="P13" s="1"/>
  <c r="Q15"/>
  <c r="O15"/>
  <c r="P15" s="1"/>
  <c r="Q17"/>
  <c r="O17"/>
  <c r="P17" s="1"/>
  <c r="Q19"/>
  <c r="O19"/>
  <c r="P19" s="1"/>
  <c r="Q21"/>
  <c r="O21"/>
  <c r="P21" s="1"/>
  <c r="Q58"/>
  <c r="O58"/>
  <c r="P58" s="1"/>
  <c r="Q60"/>
  <c r="O60"/>
  <c r="P60" s="1"/>
  <c r="Q62"/>
  <c r="O62"/>
  <c r="P62" s="1"/>
  <c r="Q64"/>
  <c r="O64"/>
  <c r="P64" s="1"/>
  <c r="Q66"/>
  <c r="O66"/>
  <c r="P66" s="1"/>
  <c r="Q68"/>
  <c r="O68"/>
  <c r="P68" s="1"/>
  <c r="Q70"/>
  <c r="O70"/>
  <c r="P70" s="1"/>
  <c r="Q72"/>
  <c r="O72"/>
  <c r="P72" s="1"/>
  <c r="Q74"/>
  <c r="O74"/>
  <c r="P74" s="1"/>
  <c r="Q76"/>
  <c r="O76"/>
  <c r="P76" s="1"/>
  <c r="Q78"/>
  <c r="O78"/>
  <c r="P78" s="1"/>
  <c r="Q81"/>
  <c r="O81"/>
  <c r="P81" s="1"/>
  <c r="Q83"/>
  <c r="O83"/>
  <c r="P83" s="1"/>
  <c r="Q85"/>
  <c r="O85"/>
  <c r="P85" s="1"/>
  <c r="Q87"/>
  <c r="O87"/>
  <c r="P87" s="1"/>
  <c r="Q89"/>
  <c r="O89"/>
  <c r="P89" s="1"/>
  <c r="Q91"/>
  <c r="O91"/>
  <c r="P91" s="1"/>
  <c r="Q93"/>
  <c r="O93"/>
  <c r="P93" s="1"/>
  <c r="Q95"/>
  <c r="O95"/>
  <c r="P95" s="1"/>
  <c r="Q97"/>
  <c r="O97"/>
  <c r="P97" s="1"/>
  <c r="Q99"/>
  <c r="O99"/>
  <c r="P99" s="1"/>
  <c r="Q101"/>
  <c r="O101"/>
  <c r="P101" s="1"/>
  <c r="Q103"/>
  <c r="O103"/>
  <c r="P103" s="1"/>
  <c r="Q105"/>
  <c r="O105"/>
  <c r="P105" s="1"/>
  <c r="Q107"/>
  <c r="O107"/>
  <c r="P107" s="1"/>
  <c r="Q109"/>
  <c r="O109"/>
  <c r="P109" s="1"/>
  <c r="Q111"/>
  <c r="O111"/>
  <c r="P111" s="1"/>
  <c r="Q113"/>
  <c r="O113"/>
  <c r="P113" s="1"/>
  <c r="Q115"/>
  <c r="O115"/>
  <c r="P115" s="1"/>
  <c r="Q162"/>
  <c r="O162"/>
  <c r="P162" s="1"/>
  <c r="Q166"/>
  <c r="O166"/>
  <c r="P166" s="1"/>
  <c r="Q170"/>
  <c r="O170"/>
  <c r="P170" s="1"/>
  <c r="Q182"/>
  <c r="M199"/>
  <c r="J218"/>
  <c r="Q200"/>
  <c r="O200"/>
  <c r="P200" s="1"/>
  <c r="Q204"/>
  <c r="O204"/>
  <c r="P204" s="1"/>
  <c r="Q208"/>
  <c r="O208"/>
  <c r="P208" s="1"/>
  <c r="Q212"/>
  <c r="O212"/>
  <c r="P212" s="1"/>
  <c r="Q216"/>
  <c r="O216"/>
  <c r="P216" s="1"/>
  <c r="Q10"/>
  <c r="O24"/>
  <c r="P24" s="1"/>
  <c r="O26"/>
  <c r="P26" s="1"/>
  <c r="O28"/>
  <c r="P28" s="1"/>
  <c r="O30"/>
  <c r="P30" s="1"/>
  <c r="O32"/>
  <c r="P32" s="1"/>
  <c r="O34"/>
  <c r="P34" s="1"/>
  <c r="O36"/>
  <c r="P36" s="1"/>
  <c r="O38"/>
  <c r="P38" s="1"/>
  <c r="O40"/>
  <c r="P40" s="1"/>
  <c r="O42"/>
  <c r="P42" s="1"/>
  <c r="O44"/>
  <c r="P44" s="1"/>
  <c r="O46"/>
  <c r="P46" s="1"/>
  <c r="O48"/>
  <c r="P48" s="1"/>
  <c r="O50"/>
  <c r="P50" s="1"/>
  <c r="O52"/>
  <c r="P52" s="1"/>
  <c r="O54"/>
  <c r="P54" s="1"/>
  <c r="O56"/>
  <c r="P56" s="1"/>
  <c r="O118"/>
  <c r="P118" s="1"/>
  <c r="O127"/>
  <c r="P127" s="1"/>
  <c r="N199"/>
  <c r="O10"/>
  <c r="P10" s="1"/>
  <c r="N12"/>
  <c r="Q12" s="1"/>
  <c r="N14"/>
  <c r="Q14" s="1"/>
  <c r="N16"/>
  <c r="Q16" s="1"/>
  <c r="N18"/>
  <c r="Q18" s="1"/>
  <c r="N20"/>
  <c r="Q20" s="1"/>
  <c r="N22"/>
  <c r="Q22" s="1"/>
  <c r="E123"/>
  <c r="H23"/>
  <c r="I23" s="1"/>
  <c r="N23" s="1"/>
  <c r="N59"/>
  <c r="Q59" s="1"/>
  <c r="N61"/>
  <c r="Q61" s="1"/>
  <c r="N63"/>
  <c r="Q63" s="1"/>
  <c r="N65"/>
  <c r="Q65" s="1"/>
  <c r="N67"/>
  <c r="Q67" s="1"/>
  <c r="N69"/>
  <c r="Q69" s="1"/>
  <c r="N71"/>
  <c r="Q71" s="1"/>
  <c r="N73"/>
  <c r="Q73" s="1"/>
  <c r="N75"/>
  <c r="Q75" s="1"/>
  <c r="N77"/>
  <c r="Q77" s="1"/>
  <c r="N80"/>
  <c r="Q80" s="1"/>
  <c r="N82"/>
  <c r="Q82" s="1"/>
  <c r="N84"/>
  <c r="Q84" s="1"/>
  <c r="N86"/>
  <c r="Q86" s="1"/>
  <c r="N88"/>
  <c r="Q88" s="1"/>
  <c r="N90"/>
  <c r="Q90" s="1"/>
  <c r="N92"/>
  <c r="Q92" s="1"/>
  <c r="N94"/>
  <c r="Q94" s="1"/>
  <c r="N96"/>
  <c r="Q96" s="1"/>
  <c r="N98"/>
  <c r="Q98" s="1"/>
  <c r="N100"/>
  <c r="Q100" s="1"/>
  <c r="N102"/>
  <c r="Q102" s="1"/>
  <c r="N104"/>
  <c r="Q104" s="1"/>
  <c r="N106"/>
  <c r="Q106" s="1"/>
  <c r="N108"/>
  <c r="Q108" s="1"/>
  <c r="N110"/>
  <c r="Q110" s="1"/>
  <c r="N112"/>
  <c r="Q112" s="1"/>
  <c r="N114"/>
  <c r="Q114" s="1"/>
  <c r="N116"/>
  <c r="Q116" s="1"/>
  <c r="G117"/>
  <c r="L117" s="1"/>
  <c r="Q184"/>
  <c r="Q186"/>
  <c r="Q188"/>
  <c r="Q190"/>
  <c r="Q192"/>
  <c r="Q194"/>
  <c r="Q196"/>
  <c r="Q198"/>
  <c r="L199"/>
  <c r="Q160"/>
  <c r="O160"/>
  <c r="P160" s="1"/>
  <c r="G23"/>
  <c r="L23" s="1"/>
  <c r="N140"/>
  <c r="Q140" s="1"/>
  <c r="N141"/>
  <c r="N173" s="1"/>
  <c r="N142"/>
  <c r="Q142" s="1"/>
  <c r="N143"/>
  <c r="Q143" s="1"/>
  <c r="N144"/>
  <c r="Q144" s="1"/>
  <c r="N145"/>
  <c r="Q145" s="1"/>
  <c r="N146"/>
  <c r="Q146" s="1"/>
  <c r="N147"/>
  <c r="Q147" s="1"/>
  <c r="N148"/>
  <c r="Q148" s="1"/>
  <c r="N149"/>
  <c r="Q149" s="1"/>
  <c r="N150"/>
  <c r="Q150" s="1"/>
  <c r="N151"/>
  <c r="Q151" s="1"/>
  <c r="N152"/>
  <c r="Q152" s="1"/>
  <c r="N153"/>
  <c r="Q153" s="1"/>
  <c r="N154"/>
  <c r="Q154" s="1"/>
  <c r="N155"/>
  <c r="Q155" s="1"/>
  <c r="N156"/>
  <c r="Q156" s="1"/>
  <c r="N157"/>
  <c r="Q157" s="1"/>
  <c r="N158"/>
  <c r="Q158" s="1"/>
  <c r="N159"/>
  <c r="Q159" s="1"/>
  <c r="N182"/>
  <c r="N183"/>
  <c r="O183" s="1"/>
  <c r="P183" s="1"/>
  <c r="N184"/>
  <c r="O184" s="1"/>
  <c r="P184" s="1"/>
  <c r="N185"/>
  <c r="O185" s="1"/>
  <c r="P185" s="1"/>
  <c r="N186"/>
  <c r="O186" s="1"/>
  <c r="P186" s="1"/>
  <c r="N187"/>
  <c r="O187" s="1"/>
  <c r="P187" s="1"/>
  <c r="N188"/>
  <c r="O188" s="1"/>
  <c r="P188" s="1"/>
  <c r="N189"/>
  <c r="O189" s="1"/>
  <c r="P189" s="1"/>
  <c r="N190"/>
  <c r="O190" s="1"/>
  <c r="P190" s="1"/>
  <c r="N191"/>
  <c r="O191" s="1"/>
  <c r="P191" s="1"/>
  <c r="N192"/>
  <c r="O192" s="1"/>
  <c r="P192" s="1"/>
  <c r="N193"/>
  <c r="O193" s="1"/>
  <c r="P193" s="1"/>
  <c r="N194"/>
  <c r="O194" s="1"/>
  <c r="P194" s="1"/>
  <c r="N195"/>
  <c r="O195" s="1"/>
  <c r="P195" s="1"/>
  <c r="N196"/>
  <c r="O196" s="1"/>
  <c r="P196" s="1"/>
  <c r="N197"/>
  <c r="O197" s="1"/>
  <c r="P197" s="1"/>
  <c r="N198"/>
  <c r="O198" s="1"/>
  <c r="P198" s="1"/>
  <c r="R230" i="36"/>
  <c r="S231" s="1"/>
  <c r="J401"/>
  <c r="P401"/>
  <c r="S230"/>
  <c r="P231"/>
  <c r="S789"/>
  <c r="R789"/>
  <c r="S790" s="1"/>
  <c r="Q789"/>
  <c r="P789"/>
  <c r="O789"/>
  <c r="N789"/>
  <c r="M789"/>
  <c r="L789"/>
  <c r="M790" s="1"/>
  <c r="K789"/>
  <c r="J789"/>
  <c r="I789"/>
  <c r="H789"/>
  <c r="S747"/>
  <c r="R747"/>
  <c r="S748" s="1"/>
  <c r="Q747"/>
  <c r="P747"/>
  <c r="O747"/>
  <c r="N747"/>
  <c r="M747"/>
  <c r="L747"/>
  <c r="M748" s="1"/>
  <c r="K747"/>
  <c r="J747"/>
  <c r="I747"/>
  <c r="H747"/>
  <c r="S724"/>
  <c r="P723"/>
  <c r="O723"/>
  <c r="N723"/>
  <c r="M723"/>
  <c r="L723"/>
  <c r="M724" s="1"/>
  <c r="K723"/>
  <c r="J723"/>
  <c r="I723"/>
  <c r="H723"/>
  <c r="S566"/>
  <c r="R566"/>
  <c r="S567" s="1"/>
  <c r="Q566"/>
  <c r="P566"/>
  <c r="O566"/>
  <c r="N566"/>
  <c r="M566"/>
  <c r="L566"/>
  <c r="M567" s="1"/>
  <c r="K566"/>
  <c r="J566"/>
  <c r="I566"/>
  <c r="H566"/>
  <c r="S562"/>
  <c r="R562"/>
  <c r="S563" s="1"/>
  <c r="Q562"/>
  <c r="P562"/>
  <c r="O562"/>
  <c r="N562"/>
  <c r="M562"/>
  <c r="L562"/>
  <c r="M563" s="1"/>
  <c r="K562"/>
  <c r="J562"/>
  <c r="I562"/>
  <c r="H562"/>
  <c r="S586"/>
  <c r="R586"/>
  <c r="S587" s="1"/>
  <c r="Q586"/>
  <c r="P586"/>
  <c r="O586"/>
  <c r="N586"/>
  <c r="M586"/>
  <c r="L586"/>
  <c r="M587" s="1"/>
  <c r="K586"/>
  <c r="J586"/>
  <c r="I586"/>
  <c r="H586"/>
  <c r="Q502"/>
  <c r="S502" s="1"/>
  <c r="N502"/>
  <c r="K502"/>
  <c r="H502"/>
  <c r="Q492"/>
  <c r="Q491"/>
  <c r="N491"/>
  <c r="K491"/>
  <c r="H491"/>
  <c r="Q407"/>
  <c r="S407" s="1"/>
  <c r="S334"/>
  <c r="R334"/>
  <c r="Q334"/>
  <c r="P334"/>
  <c r="O334"/>
  <c r="P335" s="1"/>
  <c r="N334"/>
  <c r="M334"/>
  <c r="L334"/>
  <c r="K334"/>
  <c r="J335"/>
  <c r="H334"/>
  <c r="Q420"/>
  <c r="S420" s="1"/>
  <c r="N420"/>
  <c r="K420"/>
  <c r="H420"/>
  <c r="Q424"/>
  <c r="S424" s="1"/>
  <c r="N424"/>
  <c r="K424"/>
  <c r="H424"/>
  <c r="Q474"/>
  <c r="N474"/>
  <c r="K474"/>
  <c r="H474"/>
  <c r="Q473"/>
  <c r="N473"/>
  <c r="K473"/>
  <c r="H473"/>
  <c r="Q399"/>
  <c r="Q398"/>
  <c r="N398"/>
  <c r="N400" s="1"/>
  <c r="K398"/>
  <c r="K400" s="1"/>
  <c r="Q389"/>
  <c r="N389"/>
  <c r="K389"/>
  <c r="H389"/>
  <c r="Q281"/>
  <c r="Q272"/>
  <c r="N272"/>
  <c r="K272"/>
  <c r="H272"/>
  <c r="Q263"/>
  <c r="Q210"/>
  <c r="S210" s="1"/>
  <c r="Q198"/>
  <c r="N198"/>
  <c r="K198"/>
  <c r="H198"/>
  <c r="S316"/>
  <c r="R316"/>
  <c r="S317" s="1"/>
  <c r="Q316"/>
  <c r="P316"/>
  <c r="O316"/>
  <c r="N316"/>
  <c r="M316"/>
  <c r="L316"/>
  <c r="M317" s="1"/>
  <c r="K316"/>
  <c r="J316"/>
  <c r="I316"/>
  <c r="H316"/>
  <c r="S320"/>
  <c r="R320"/>
  <c r="S321" s="1"/>
  <c r="Q320"/>
  <c r="P320"/>
  <c r="O320"/>
  <c r="N320"/>
  <c r="M320"/>
  <c r="L320"/>
  <c r="M321" s="1"/>
  <c r="K320"/>
  <c r="J320"/>
  <c r="I320"/>
  <c r="H320"/>
  <c r="Q179"/>
  <c r="Q174"/>
  <c r="S188"/>
  <c r="R188"/>
  <c r="S189" s="1"/>
  <c r="Q188"/>
  <c r="P188"/>
  <c r="O188"/>
  <c r="N188"/>
  <c r="M188"/>
  <c r="L188"/>
  <c r="M189" s="1"/>
  <c r="K188"/>
  <c r="J188"/>
  <c r="I188"/>
  <c r="H188"/>
  <c r="Q165"/>
  <c r="N165"/>
  <c r="K165"/>
  <c r="H165"/>
  <c r="Q112"/>
  <c r="N112"/>
  <c r="K112"/>
  <c r="H112"/>
  <c r="Q116"/>
  <c r="N116"/>
  <c r="K116"/>
  <c r="H116"/>
  <c r="H109"/>
  <c r="Q104"/>
  <c r="K103"/>
  <c r="Q64"/>
  <c r="K64"/>
  <c r="H64"/>
  <c r="Q63"/>
  <c r="N63"/>
  <c r="K63"/>
  <c r="Q19"/>
  <c r="N19"/>
  <c r="K19"/>
  <c r="H19"/>
  <c r="Q7"/>
  <c r="N7"/>
  <c r="K7"/>
  <c r="H7"/>
  <c r="Q6"/>
  <c r="N6"/>
  <c r="K6"/>
  <c r="H6"/>
  <c r="Q5"/>
  <c r="N5"/>
  <c r="N8" s="1"/>
  <c r="K5"/>
  <c r="K8" s="1"/>
  <c r="H5"/>
  <c r="H8" s="1"/>
  <c r="AB4"/>
  <c r="Q128" i="54"/>
  <c r="O128"/>
  <c r="P128" s="1"/>
  <c r="Q127"/>
  <c r="P127"/>
  <c r="O127"/>
  <c r="M128"/>
  <c r="H128"/>
  <c r="I128" s="1"/>
  <c r="G128"/>
  <c r="L128" s="1"/>
  <c r="M127"/>
  <c r="H127"/>
  <c r="I127" s="1"/>
  <c r="N127" s="1"/>
  <c r="G127"/>
  <c r="L127" s="1"/>
  <c r="F218"/>
  <c r="E218"/>
  <c r="E219" s="1"/>
  <c r="D218"/>
  <c r="C218"/>
  <c r="C219" s="1"/>
  <c r="K217"/>
  <c r="M217" s="1"/>
  <c r="I217"/>
  <c r="H217"/>
  <c r="G217"/>
  <c r="L217" s="1"/>
  <c r="K216"/>
  <c r="M216" s="1"/>
  <c r="I216"/>
  <c r="H216"/>
  <c r="G216"/>
  <c r="L216" s="1"/>
  <c r="K215"/>
  <c r="M215" s="1"/>
  <c r="I215"/>
  <c r="H215"/>
  <c r="G215"/>
  <c r="L215" s="1"/>
  <c r="K214"/>
  <c r="M214" s="1"/>
  <c r="I214"/>
  <c r="H214"/>
  <c r="G214"/>
  <c r="L214" s="1"/>
  <c r="K213"/>
  <c r="M213" s="1"/>
  <c r="I213"/>
  <c r="H213"/>
  <c r="G213"/>
  <c r="L213" s="1"/>
  <c r="K212"/>
  <c r="M212" s="1"/>
  <c r="I212"/>
  <c r="H212"/>
  <c r="G212"/>
  <c r="L212" s="1"/>
  <c r="K211"/>
  <c r="M211" s="1"/>
  <c r="I211"/>
  <c r="H211"/>
  <c r="G211"/>
  <c r="L211" s="1"/>
  <c r="K210"/>
  <c r="M210" s="1"/>
  <c r="I210"/>
  <c r="N210" s="1"/>
  <c r="H210"/>
  <c r="G210"/>
  <c r="L210" s="1"/>
  <c r="K209"/>
  <c r="M209" s="1"/>
  <c r="I209"/>
  <c r="N209" s="1"/>
  <c r="H209"/>
  <c r="G209"/>
  <c r="L209" s="1"/>
  <c r="K208"/>
  <c r="M208" s="1"/>
  <c r="I208"/>
  <c r="N208" s="1"/>
  <c r="H208"/>
  <c r="G208"/>
  <c r="L208" s="1"/>
  <c r="K207"/>
  <c r="M207" s="1"/>
  <c r="I207"/>
  <c r="N207" s="1"/>
  <c r="H207"/>
  <c r="G207"/>
  <c r="L207" s="1"/>
  <c r="K206"/>
  <c r="M206" s="1"/>
  <c r="I206"/>
  <c r="N206" s="1"/>
  <c r="H206"/>
  <c r="G206"/>
  <c r="L206" s="1"/>
  <c r="K205"/>
  <c r="M205" s="1"/>
  <c r="I205"/>
  <c r="N205" s="1"/>
  <c r="H205"/>
  <c r="G205"/>
  <c r="L205" s="1"/>
  <c r="K204"/>
  <c r="M204" s="1"/>
  <c r="I204"/>
  <c r="N204" s="1"/>
  <c r="H204"/>
  <c r="G204"/>
  <c r="L204" s="1"/>
  <c r="K203"/>
  <c r="M203" s="1"/>
  <c r="I203"/>
  <c r="N203" s="1"/>
  <c r="H203"/>
  <c r="G203"/>
  <c r="L203" s="1"/>
  <c r="K202"/>
  <c r="M202" s="1"/>
  <c r="I202"/>
  <c r="N202" s="1"/>
  <c r="H202"/>
  <c r="G202"/>
  <c r="L202" s="1"/>
  <c r="K201"/>
  <c r="M201" s="1"/>
  <c r="I201"/>
  <c r="N201" s="1"/>
  <c r="H201"/>
  <c r="G201"/>
  <c r="L201" s="1"/>
  <c r="K200"/>
  <c r="M200" s="1"/>
  <c r="I200"/>
  <c r="N200" s="1"/>
  <c r="H200"/>
  <c r="G200"/>
  <c r="L200" s="1"/>
  <c r="K199"/>
  <c r="J199"/>
  <c r="M199" s="1"/>
  <c r="H199"/>
  <c r="I199" s="1"/>
  <c r="G199"/>
  <c r="K198"/>
  <c r="M198" s="1"/>
  <c r="H198"/>
  <c r="I198" s="1"/>
  <c r="N198" s="1"/>
  <c r="G198"/>
  <c r="L198" s="1"/>
  <c r="K197"/>
  <c r="M197" s="1"/>
  <c r="H197"/>
  <c r="I197" s="1"/>
  <c r="G197"/>
  <c r="L197" s="1"/>
  <c r="K196"/>
  <c r="M196" s="1"/>
  <c r="H196"/>
  <c r="I196" s="1"/>
  <c r="N196" s="1"/>
  <c r="G196"/>
  <c r="L196" s="1"/>
  <c r="K195"/>
  <c r="M195" s="1"/>
  <c r="H195"/>
  <c r="I195" s="1"/>
  <c r="G195"/>
  <c r="L195" s="1"/>
  <c r="K194"/>
  <c r="M194" s="1"/>
  <c r="H194"/>
  <c r="I194" s="1"/>
  <c r="N194" s="1"/>
  <c r="G194"/>
  <c r="L194" s="1"/>
  <c r="K193"/>
  <c r="M193" s="1"/>
  <c r="H193"/>
  <c r="I193" s="1"/>
  <c r="G193"/>
  <c r="L193" s="1"/>
  <c r="K192"/>
  <c r="M192" s="1"/>
  <c r="H192"/>
  <c r="I192" s="1"/>
  <c r="N192" s="1"/>
  <c r="G192"/>
  <c r="L192" s="1"/>
  <c r="K191"/>
  <c r="M191" s="1"/>
  <c r="H191"/>
  <c r="I191" s="1"/>
  <c r="G191"/>
  <c r="L191" s="1"/>
  <c r="K190"/>
  <c r="M190" s="1"/>
  <c r="H190"/>
  <c r="I190" s="1"/>
  <c r="N190" s="1"/>
  <c r="G190"/>
  <c r="L190" s="1"/>
  <c r="K189"/>
  <c r="M189" s="1"/>
  <c r="H189"/>
  <c r="I189" s="1"/>
  <c r="G189"/>
  <c r="L189" s="1"/>
  <c r="K188"/>
  <c r="M188" s="1"/>
  <c r="H188"/>
  <c r="I188" s="1"/>
  <c r="N188" s="1"/>
  <c r="G188"/>
  <c r="L188" s="1"/>
  <c r="K187"/>
  <c r="M187" s="1"/>
  <c r="H187"/>
  <c r="I187" s="1"/>
  <c r="G187"/>
  <c r="L187" s="1"/>
  <c r="K186"/>
  <c r="M186" s="1"/>
  <c r="H186"/>
  <c r="I186" s="1"/>
  <c r="N186" s="1"/>
  <c r="G186"/>
  <c r="L186" s="1"/>
  <c r="K185"/>
  <c r="M185" s="1"/>
  <c r="H185"/>
  <c r="I185" s="1"/>
  <c r="G185"/>
  <c r="L185" s="1"/>
  <c r="K184"/>
  <c r="M184" s="1"/>
  <c r="H184"/>
  <c r="I184" s="1"/>
  <c r="N184" s="1"/>
  <c r="G184"/>
  <c r="L184" s="1"/>
  <c r="K183"/>
  <c r="M183" s="1"/>
  <c r="H183"/>
  <c r="I183" s="1"/>
  <c r="G183"/>
  <c r="L183" s="1"/>
  <c r="K182"/>
  <c r="M182" s="1"/>
  <c r="H182"/>
  <c r="I182" s="1"/>
  <c r="N182" s="1"/>
  <c r="G182"/>
  <c r="L182" s="1"/>
  <c r="J173"/>
  <c r="F173"/>
  <c r="E173"/>
  <c r="E174" s="1"/>
  <c r="D173"/>
  <c r="C173"/>
  <c r="C174" s="1"/>
  <c r="K172"/>
  <c r="M172" s="1"/>
  <c r="I172"/>
  <c r="N172" s="1"/>
  <c r="H172"/>
  <c r="G172"/>
  <c r="L172" s="1"/>
  <c r="K171"/>
  <c r="M171" s="1"/>
  <c r="I171"/>
  <c r="N171" s="1"/>
  <c r="H171"/>
  <c r="G171"/>
  <c r="L171" s="1"/>
  <c r="K170"/>
  <c r="M170" s="1"/>
  <c r="I170"/>
  <c r="N170" s="1"/>
  <c r="H170"/>
  <c r="G170"/>
  <c r="L170" s="1"/>
  <c r="K169"/>
  <c r="M169" s="1"/>
  <c r="I169"/>
  <c r="N169" s="1"/>
  <c r="H169"/>
  <c r="G169"/>
  <c r="L169" s="1"/>
  <c r="K168"/>
  <c r="M168" s="1"/>
  <c r="I168"/>
  <c r="N168" s="1"/>
  <c r="H168"/>
  <c r="G168"/>
  <c r="L168" s="1"/>
  <c r="K167"/>
  <c r="M167" s="1"/>
  <c r="I167"/>
  <c r="N167" s="1"/>
  <c r="H167"/>
  <c r="G167"/>
  <c r="L167" s="1"/>
  <c r="K166"/>
  <c r="M166" s="1"/>
  <c r="I166"/>
  <c r="N166" s="1"/>
  <c r="H166"/>
  <c r="G166"/>
  <c r="L166" s="1"/>
  <c r="K165"/>
  <c r="M165" s="1"/>
  <c r="I165"/>
  <c r="N165" s="1"/>
  <c r="H165"/>
  <c r="G165"/>
  <c r="L165" s="1"/>
  <c r="K164"/>
  <c r="M164" s="1"/>
  <c r="I164"/>
  <c r="N164" s="1"/>
  <c r="H164"/>
  <c r="G164"/>
  <c r="L164" s="1"/>
  <c r="K163"/>
  <c r="M163" s="1"/>
  <c r="I163"/>
  <c r="N163" s="1"/>
  <c r="H163"/>
  <c r="G163"/>
  <c r="L163" s="1"/>
  <c r="K162"/>
  <c r="M162" s="1"/>
  <c r="I162"/>
  <c r="N162" s="1"/>
  <c r="H162"/>
  <c r="G162"/>
  <c r="L162" s="1"/>
  <c r="K161"/>
  <c r="M161" s="1"/>
  <c r="I161"/>
  <c r="N161" s="1"/>
  <c r="H161"/>
  <c r="G161"/>
  <c r="L161" s="1"/>
  <c r="L160"/>
  <c r="K160"/>
  <c r="M160" s="1"/>
  <c r="I160"/>
  <c r="H160"/>
  <c r="K159"/>
  <c r="M159" s="1"/>
  <c r="H159"/>
  <c r="I159" s="1"/>
  <c r="N159" s="1"/>
  <c r="G159"/>
  <c r="L159" s="1"/>
  <c r="K158"/>
  <c r="M158" s="1"/>
  <c r="H158"/>
  <c r="I158" s="1"/>
  <c r="G158"/>
  <c r="L158" s="1"/>
  <c r="K157"/>
  <c r="M157" s="1"/>
  <c r="H157"/>
  <c r="I157" s="1"/>
  <c r="N157" s="1"/>
  <c r="G157"/>
  <c r="L157" s="1"/>
  <c r="K156"/>
  <c r="M156" s="1"/>
  <c r="H156"/>
  <c r="I156" s="1"/>
  <c r="G156"/>
  <c r="L156" s="1"/>
  <c r="K155"/>
  <c r="M155" s="1"/>
  <c r="H155"/>
  <c r="I155" s="1"/>
  <c r="N155" s="1"/>
  <c r="G155"/>
  <c r="L155" s="1"/>
  <c r="K154"/>
  <c r="M154" s="1"/>
  <c r="H154"/>
  <c r="I154" s="1"/>
  <c r="G154"/>
  <c r="L154" s="1"/>
  <c r="K153"/>
  <c r="M153" s="1"/>
  <c r="H153"/>
  <c r="I153" s="1"/>
  <c r="N153" s="1"/>
  <c r="G153"/>
  <c r="L153" s="1"/>
  <c r="K152"/>
  <c r="M152" s="1"/>
  <c r="H152"/>
  <c r="I152" s="1"/>
  <c r="G152"/>
  <c r="L152" s="1"/>
  <c r="K151"/>
  <c r="M151" s="1"/>
  <c r="H151"/>
  <c r="I151" s="1"/>
  <c r="N151" s="1"/>
  <c r="G151"/>
  <c r="L151" s="1"/>
  <c r="K150"/>
  <c r="M150" s="1"/>
  <c r="H150"/>
  <c r="I150" s="1"/>
  <c r="G150"/>
  <c r="L150" s="1"/>
  <c r="K149"/>
  <c r="M149" s="1"/>
  <c r="H149"/>
  <c r="I149" s="1"/>
  <c r="N149" s="1"/>
  <c r="G149"/>
  <c r="L149" s="1"/>
  <c r="K148"/>
  <c r="M148" s="1"/>
  <c r="H148"/>
  <c r="I148" s="1"/>
  <c r="G148"/>
  <c r="L148" s="1"/>
  <c r="K147"/>
  <c r="M147" s="1"/>
  <c r="H147"/>
  <c r="I147" s="1"/>
  <c r="N147" s="1"/>
  <c r="G147"/>
  <c r="L147" s="1"/>
  <c r="K146"/>
  <c r="M146" s="1"/>
  <c r="H146"/>
  <c r="I146" s="1"/>
  <c r="G146"/>
  <c r="L146" s="1"/>
  <c r="K145"/>
  <c r="M145" s="1"/>
  <c r="H145"/>
  <c r="I145" s="1"/>
  <c r="N145" s="1"/>
  <c r="G145"/>
  <c r="L145" s="1"/>
  <c r="K144"/>
  <c r="M144" s="1"/>
  <c r="H144"/>
  <c r="I144" s="1"/>
  <c r="G144"/>
  <c r="L144" s="1"/>
  <c r="K143"/>
  <c r="M143" s="1"/>
  <c r="H143"/>
  <c r="I143" s="1"/>
  <c r="N143" s="1"/>
  <c r="G143"/>
  <c r="L143" s="1"/>
  <c r="K142"/>
  <c r="M142" s="1"/>
  <c r="H142"/>
  <c r="I142" s="1"/>
  <c r="G142"/>
  <c r="L142" s="1"/>
  <c r="K141"/>
  <c r="M141" s="1"/>
  <c r="H141"/>
  <c r="I141" s="1"/>
  <c r="N141" s="1"/>
  <c r="G141"/>
  <c r="L141" s="1"/>
  <c r="M140"/>
  <c r="K140"/>
  <c r="H140"/>
  <c r="I140" s="1"/>
  <c r="N140" s="1"/>
  <c r="Q140" s="1"/>
  <c r="G140"/>
  <c r="L140" s="1"/>
  <c r="O140" s="1"/>
  <c r="P140" s="1"/>
  <c r="S139"/>
  <c r="K139"/>
  <c r="M139" s="1"/>
  <c r="H139"/>
  <c r="I139" s="1"/>
  <c r="N139" s="1"/>
  <c r="G139"/>
  <c r="L139" s="1"/>
  <c r="K138"/>
  <c r="M138" s="1"/>
  <c r="H138"/>
  <c r="I138" s="1"/>
  <c r="G138"/>
  <c r="L138" s="1"/>
  <c r="K137"/>
  <c r="M137" s="1"/>
  <c r="H137"/>
  <c r="I137" s="1"/>
  <c r="N137" s="1"/>
  <c r="G137"/>
  <c r="L137" s="1"/>
  <c r="K136"/>
  <c r="M136" s="1"/>
  <c r="H136"/>
  <c r="I136" s="1"/>
  <c r="N136" s="1"/>
  <c r="G136"/>
  <c r="L136" s="1"/>
  <c r="J120"/>
  <c r="M118"/>
  <c r="L118"/>
  <c r="Q118" s="1"/>
  <c r="H118"/>
  <c r="I118" s="1"/>
  <c r="N118" s="1"/>
  <c r="G118"/>
  <c r="M117"/>
  <c r="I117"/>
  <c r="N117" s="1"/>
  <c r="H117"/>
  <c r="D117"/>
  <c r="C117"/>
  <c r="G117" s="1"/>
  <c r="L117" s="1"/>
  <c r="M116"/>
  <c r="L116"/>
  <c r="H116"/>
  <c r="I116" s="1"/>
  <c r="N116" s="1"/>
  <c r="G116"/>
  <c r="M115"/>
  <c r="I115"/>
  <c r="N115" s="1"/>
  <c r="H115"/>
  <c r="G115"/>
  <c r="L115" s="1"/>
  <c r="M114"/>
  <c r="L114"/>
  <c r="Q114" s="1"/>
  <c r="H114"/>
  <c r="I114" s="1"/>
  <c r="N114" s="1"/>
  <c r="G114"/>
  <c r="M113"/>
  <c r="I113"/>
  <c r="N113" s="1"/>
  <c r="H113"/>
  <c r="G113"/>
  <c r="L113" s="1"/>
  <c r="M112"/>
  <c r="L112"/>
  <c r="Q112" s="1"/>
  <c r="H112"/>
  <c r="I112" s="1"/>
  <c r="N112" s="1"/>
  <c r="G112"/>
  <c r="M111"/>
  <c r="I111"/>
  <c r="N111" s="1"/>
  <c r="H111"/>
  <c r="G111"/>
  <c r="L111" s="1"/>
  <c r="M110"/>
  <c r="L110"/>
  <c r="Q110" s="1"/>
  <c r="H110"/>
  <c r="I110" s="1"/>
  <c r="N110" s="1"/>
  <c r="G110"/>
  <c r="M109"/>
  <c r="I109"/>
  <c r="N109" s="1"/>
  <c r="H109"/>
  <c r="G109"/>
  <c r="L109" s="1"/>
  <c r="M108"/>
  <c r="L108"/>
  <c r="Q108" s="1"/>
  <c r="H108"/>
  <c r="I108" s="1"/>
  <c r="N108" s="1"/>
  <c r="G108"/>
  <c r="M107"/>
  <c r="G107"/>
  <c r="L107" s="1"/>
  <c r="F107"/>
  <c r="E107"/>
  <c r="H107" s="1"/>
  <c r="I107" s="1"/>
  <c r="N107" s="1"/>
  <c r="M106"/>
  <c r="L106"/>
  <c r="Q106" s="1"/>
  <c r="H106"/>
  <c r="I106" s="1"/>
  <c r="N106" s="1"/>
  <c r="G106"/>
  <c r="M105"/>
  <c r="I105"/>
  <c r="N105" s="1"/>
  <c r="H105"/>
  <c r="G105"/>
  <c r="L105" s="1"/>
  <c r="M104"/>
  <c r="L104"/>
  <c r="Q104" s="1"/>
  <c r="H104"/>
  <c r="I104" s="1"/>
  <c r="N104" s="1"/>
  <c r="G104"/>
  <c r="M103"/>
  <c r="I103"/>
  <c r="N103" s="1"/>
  <c r="H103"/>
  <c r="G103"/>
  <c r="L103" s="1"/>
  <c r="M102"/>
  <c r="L102"/>
  <c r="Q102" s="1"/>
  <c r="H102"/>
  <c r="I102" s="1"/>
  <c r="N102" s="1"/>
  <c r="G102"/>
  <c r="M101"/>
  <c r="I101"/>
  <c r="N101" s="1"/>
  <c r="H101"/>
  <c r="G101"/>
  <c r="L101" s="1"/>
  <c r="M100"/>
  <c r="L100"/>
  <c r="Q100" s="1"/>
  <c r="H100"/>
  <c r="I100" s="1"/>
  <c r="N100" s="1"/>
  <c r="G100"/>
  <c r="M99"/>
  <c r="I99"/>
  <c r="N99" s="1"/>
  <c r="H99"/>
  <c r="G99"/>
  <c r="L99" s="1"/>
  <c r="M98"/>
  <c r="L98"/>
  <c r="Q98" s="1"/>
  <c r="H98"/>
  <c r="I98" s="1"/>
  <c r="N98" s="1"/>
  <c r="G98"/>
  <c r="M97"/>
  <c r="I97"/>
  <c r="N97" s="1"/>
  <c r="H97"/>
  <c r="G97"/>
  <c r="L97" s="1"/>
  <c r="M96"/>
  <c r="L96"/>
  <c r="Q96" s="1"/>
  <c r="H96"/>
  <c r="I96" s="1"/>
  <c r="N96" s="1"/>
  <c r="G96"/>
  <c r="M95"/>
  <c r="I95"/>
  <c r="N95" s="1"/>
  <c r="H95"/>
  <c r="G95"/>
  <c r="L95" s="1"/>
  <c r="M94"/>
  <c r="L94"/>
  <c r="Q94" s="1"/>
  <c r="H94"/>
  <c r="I94" s="1"/>
  <c r="N94" s="1"/>
  <c r="G94"/>
  <c r="M93"/>
  <c r="I93"/>
  <c r="N93" s="1"/>
  <c r="H93"/>
  <c r="G93"/>
  <c r="L93" s="1"/>
  <c r="M92"/>
  <c r="L92"/>
  <c r="Q92" s="1"/>
  <c r="H92"/>
  <c r="I92" s="1"/>
  <c r="N92" s="1"/>
  <c r="G92"/>
  <c r="M91"/>
  <c r="I91"/>
  <c r="N91" s="1"/>
  <c r="H91"/>
  <c r="G91"/>
  <c r="L91" s="1"/>
  <c r="M90"/>
  <c r="L90"/>
  <c r="Q90" s="1"/>
  <c r="H90"/>
  <c r="I90" s="1"/>
  <c r="N90" s="1"/>
  <c r="G90"/>
  <c r="M89"/>
  <c r="I89"/>
  <c r="N89" s="1"/>
  <c r="H89"/>
  <c r="G89"/>
  <c r="L89" s="1"/>
  <c r="M88"/>
  <c r="L88"/>
  <c r="Q88" s="1"/>
  <c r="H88"/>
  <c r="I88" s="1"/>
  <c r="N88" s="1"/>
  <c r="G88"/>
  <c r="M87"/>
  <c r="I87"/>
  <c r="N87" s="1"/>
  <c r="H87"/>
  <c r="G87"/>
  <c r="L87" s="1"/>
  <c r="M86"/>
  <c r="L86"/>
  <c r="Q86" s="1"/>
  <c r="H86"/>
  <c r="I86" s="1"/>
  <c r="N86" s="1"/>
  <c r="G86"/>
  <c r="M85"/>
  <c r="I85"/>
  <c r="N85" s="1"/>
  <c r="H85"/>
  <c r="G85"/>
  <c r="L85" s="1"/>
  <c r="M84"/>
  <c r="L84"/>
  <c r="Q84" s="1"/>
  <c r="H84"/>
  <c r="I84" s="1"/>
  <c r="N84" s="1"/>
  <c r="G84"/>
  <c r="M83"/>
  <c r="I83"/>
  <c r="N83" s="1"/>
  <c r="H83"/>
  <c r="G83"/>
  <c r="L83" s="1"/>
  <c r="M82"/>
  <c r="L82"/>
  <c r="Q82" s="1"/>
  <c r="H82"/>
  <c r="I82" s="1"/>
  <c r="N82" s="1"/>
  <c r="G82"/>
  <c r="M81"/>
  <c r="I81"/>
  <c r="N81" s="1"/>
  <c r="H81"/>
  <c r="G81"/>
  <c r="L81" s="1"/>
  <c r="M80"/>
  <c r="L80"/>
  <c r="Q80" s="1"/>
  <c r="H80"/>
  <c r="I80" s="1"/>
  <c r="N80" s="1"/>
  <c r="G80"/>
  <c r="M79"/>
  <c r="I79"/>
  <c r="N79" s="1"/>
  <c r="H79"/>
  <c r="G79"/>
  <c r="L79" s="1"/>
  <c r="D79"/>
  <c r="M78"/>
  <c r="I78"/>
  <c r="N78" s="1"/>
  <c r="H78"/>
  <c r="G78"/>
  <c r="L78" s="1"/>
  <c r="M77"/>
  <c r="L77"/>
  <c r="H77"/>
  <c r="I77" s="1"/>
  <c r="N77" s="1"/>
  <c r="G77"/>
  <c r="M76"/>
  <c r="I76"/>
  <c r="N76" s="1"/>
  <c r="H76"/>
  <c r="G76"/>
  <c r="L76" s="1"/>
  <c r="M75"/>
  <c r="L75"/>
  <c r="H75"/>
  <c r="I75" s="1"/>
  <c r="N75" s="1"/>
  <c r="G75"/>
  <c r="M74"/>
  <c r="I74"/>
  <c r="N74" s="1"/>
  <c r="H74"/>
  <c r="G74"/>
  <c r="L74" s="1"/>
  <c r="M73"/>
  <c r="L73"/>
  <c r="H73"/>
  <c r="I73" s="1"/>
  <c r="N73" s="1"/>
  <c r="G73"/>
  <c r="M72"/>
  <c r="I72"/>
  <c r="N72" s="1"/>
  <c r="H72"/>
  <c r="G72"/>
  <c r="L72" s="1"/>
  <c r="M71"/>
  <c r="L71"/>
  <c r="H71"/>
  <c r="I71" s="1"/>
  <c r="N71" s="1"/>
  <c r="G71"/>
  <c r="M70"/>
  <c r="I70"/>
  <c r="N70" s="1"/>
  <c r="H70"/>
  <c r="G70"/>
  <c r="L70" s="1"/>
  <c r="M69"/>
  <c r="L69"/>
  <c r="H69"/>
  <c r="I69" s="1"/>
  <c r="N69" s="1"/>
  <c r="G69"/>
  <c r="M68"/>
  <c r="I68"/>
  <c r="N68" s="1"/>
  <c r="H68"/>
  <c r="G68"/>
  <c r="L68" s="1"/>
  <c r="M67"/>
  <c r="L67"/>
  <c r="H67"/>
  <c r="I67" s="1"/>
  <c r="N67" s="1"/>
  <c r="G67"/>
  <c r="M66"/>
  <c r="I66"/>
  <c r="N66" s="1"/>
  <c r="H66"/>
  <c r="G66"/>
  <c r="L66" s="1"/>
  <c r="M65"/>
  <c r="L65"/>
  <c r="H65"/>
  <c r="I65" s="1"/>
  <c r="N65" s="1"/>
  <c r="G65"/>
  <c r="M64"/>
  <c r="I64"/>
  <c r="H64"/>
  <c r="G64"/>
  <c r="L64" s="1"/>
  <c r="M63"/>
  <c r="L63"/>
  <c r="H63"/>
  <c r="I63" s="1"/>
  <c r="N63" s="1"/>
  <c r="G63"/>
  <c r="M62"/>
  <c r="I62"/>
  <c r="H62"/>
  <c r="G62"/>
  <c r="L62" s="1"/>
  <c r="M61"/>
  <c r="L61"/>
  <c r="H61"/>
  <c r="I61" s="1"/>
  <c r="N61" s="1"/>
  <c r="G61"/>
  <c r="M60"/>
  <c r="I60"/>
  <c r="H60"/>
  <c r="G60"/>
  <c r="L60" s="1"/>
  <c r="M59"/>
  <c r="L59"/>
  <c r="H59"/>
  <c r="I59" s="1"/>
  <c r="N59" s="1"/>
  <c r="G59"/>
  <c r="M58"/>
  <c r="G58"/>
  <c r="L58" s="1"/>
  <c r="F58"/>
  <c r="H58" s="1"/>
  <c r="I58" s="1"/>
  <c r="N58" s="1"/>
  <c r="M57"/>
  <c r="I57"/>
  <c r="H57"/>
  <c r="G57"/>
  <c r="L57" s="1"/>
  <c r="M56"/>
  <c r="L56"/>
  <c r="H56"/>
  <c r="I56" s="1"/>
  <c r="N56" s="1"/>
  <c r="G56"/>
  <c r="M55"/>
  <c r="I55"/>
  <c r="H55"/>
  <c r="G55"/>
  <c r="L55" s="1"/>
  <c r="M54"/>
  <c r="L54"/>
  <c r="H54"/>
  <c r="I54" s="1"/>
  <c r="N54" s="1"/>
  <c r="G54"/>
  <c r="M53"/>
  <c r="I53"/>
  <c r="H53"/>
  <c r="G53"/>
  <c r="L53" s="1"/>
  <c r="M52"/>
  <c r="L52"/>
  <c r="H52"/>
  <c r="I52" s="1"/>
  <c r="N52" s="1"/>
  <c r="G52"/>
  <c r="M51"/>
  <c r="I51"/>
  <c r="H51"/>
  <c r="G51"/>
  <c r="L51" s="1"/>
  <c r="M50"/>
  <c r="L50"/>
  <c r="H50"/>
  <c r="I50" s="1"/>
  <c r="N50" s="1"/>
  <c r="G50"/>
  <c r="M49"/>
  <c r="I49"/>
  <c r="H49"/>
  <c r="G49"/>
  <c r="L49" s="1"/>
  <c r="M48"/>
  <c r="H48"/>
  <c r="I48" s="1"/>
  <c r="N48" s="1"/>
  <c r="G48"/>
  <c r="L48" s="1"/>
  <c r="M47"/>
  <c r="I47"/>
  <c r="N47" s="1"/>
  <c r="H47"/>
  <c r="G47"/>
  <c r="L47" s="1"/>
  <c r="M46"/>
  <c r="H46"/>
  <c r="I46" s="1"/>
  <c r="N46" s="1"/>
  <c r="G46"/>
  <c r="L46" s="1"/>
  <c r="M45"/>
  <c r="I45"/>
  <c r="N45" s="1"/>
  <c r="H45"/>
  <c r="G45"/>
  <c r="L45" s="1"/>
  <c r="M44"/>
  <c r="H44"/>
  <c r="I44" s="1"/>
  <c r="N44" s="1"/>
  <c r="G44"/>
  <c r="L44" s="1"/>
  <c r="M43"/>
  <c r="I43"/>
  <c r="N43" s="1"/>
  <c r="H43"/>
  <c r="G43"/>
  <c r="L43" s="1"/>
  <c r="M42"/>
  <c r="H42"/>
  <c r="I42" s="1"/>
  <c r="N42" s="1"/>
  <c r="G42"/>
  <c r="L42" s="1"/>
  <c r="M41"/>
  <c r="I41"/>
  <c r="N41" s="1"/>
  <c r="H41"/>
  <c r="G41"/>
  <c r="L41" s="1"/>
  <c r="M40"/>
  <c r="L40"/>
  <c r="Q40" s="1"/>
  <c r="H40"/>
  <c r="I40" s="1"/>
  <c r="N40" s="1"/>
  <c r="G40"/>
  <c r="M39"/>
  <c r="I39"/>
  <c r="N39" s="1"/>
  <c r="H39"/>
  <c r="G39"/>
  <c r="L39" s="1"/>
  <c r="M38"/>
  <c r="L38"/>
  <c r="Q38" s="1"/>
  <c r="H38"/>
  <c r="I38" s="1"/>
  <c r="N38" s="1"/>
  <c r="G38"/>
  <c r="M37"/>
  <c r="I37"/>
  <c r="N37" s="1"/>
  <c r="H37"/>
  <c r="G37"/>
  <c r="L37" s="1"/>
  <c r="M36"/>
  <c r="L36"/>
  <c r="Q36" s="1"/>
  <c r="H36"/>
  <c r="I36" s="1"/>
  <c r="N36" s="1"/>
  <c r="G36"/>
  <c r="M35"/>
  <c r="I35"/>
  <c r="N35" s="1"/>
  <c r="H35"/>
  <c r="G35"/>
  <c r="L35" s="1"/>
  <c r="M34"/>
  <c r="L34"/>
  <c r="Q34" s="1"/>
  <c r="H34"/>
  <c r="I34" s="1"/>
  <c r="N34" s="1"/>
  <c r="G34"/>
  <c r="M33"/>
  <c r="I33"/>
  <c r="N33" s="1"/>
  <c r="H33"/>
  <c r="G33"/>
  <c r="L33" s="1"/>
  <c r="M32"/>
  <c r="L32"/>
  <c r="Q32" s="1"/>
  <c r="H32"/>
  <c r="I32" s="1"/>
  <c r="N32" s="1"/>
  <c r="G32"/>
  <c r="M31"/>
  <c r="H31"/>
  <c r="G31"/>
  <c r="L31" s="1"/>
  <c r="M30"/>
  <c r="L30"/>
  <c r="H30"/>
  <c r="G30"/>
  <c r="M29"/>
  <c r="I29"/>
  <c r="N29" s="1"/>
  <c r="H29"/>
  <c r="G29"/>
  <c r="L29" s="1"/>
  <c r="M28"/>
  <c r="L28"/>
  <c r="H28"/>
  <c r="I31" s="1"/>
  <c r="N31" s="1"/>
  <c r="G28"/>
  <c r="M27"/>
  <c r="I27"/>
  <c r="N27" s="1"/>
  <c r="H27"/>
  <c r="G27"/>
  <c r="L27" s="1"/>
  <c r="M26"/>
  <c r="L26"/>
  <c r="H26"/>
  <c r="I26" s="1"/>
  <c r="N26" s="1"/>
  <c r="G26"/>
  <c r="M25"/>
  <c r="I25"/>
  <c r="N25" s="1"/>
  <c r="H25"/>
  <c r="G25"/>
  <c r="L25" s="1"/>
  <c r="M24"/>
  <c r="L24"/>
  <c r="H24"/>
  <c r="I24" s="1"/>
  <c r="N24" s="1"/>
  <c r="G24"/>
  <c r="M23"/>
  <c r="F23"/>
  <c r="F120" s="1"/>
  <c r="E23"/>
  <c r="E120" s="1"/>
  <c r="E123" s="1"/>
  <c r="D23"/>
  <c r="D120" s="1"/>
  <c r="C23"/>
  <c r="C120" s="1"/>
  <c r="C123" s="1"/>
  <c r="M22"/>
  <c r="L22"/>
  <c r="Q22" s="1"/>
  <c r="H22"/>
  <c r="I22" s="1"/>
  <c r="N22" s="1"/>
  <c r="G22"/>
  <c r="M21"/>
  <c r="I21"/>
  <c r="N21" s="1"/>
  <c r="H21"/>
  <c r="G21"/>
  <c r="L21" s="1"/>
  <c r="M20"/>
  <c r="L20"/>
  <c r="Q20" s="1"/>
  <c r="H20"/>
  <c r="I20" s="1"/>
  <c r="N20" s="1"/>
  <c r="G20"/>
  <c r="M19"/>
  <c r="I19"/>
  <c r="N19" s="1"/>
  <c r="H19"/>
  <c r="G19"/>
  <c r="L19" s="1"/>
  <c r="M18"/>
  <c r="L18"/>
  <c r="Q18" s="1"/>
  <c r="H18"/>
  <c r="I18" s="1"/>
  <c r="N18" s="1"/>
  <c r="G18"/>
  <c r="M17"/>
  <c r="I17"/>
  <c r="N17" s="1"/>
  <c r="H17"/>
  <c r="G17"/>
  <c r="L17" s="1"/>
  <c r="M16"/>
  <c r="L16"/>
  <c r="Q16" s="1"/>
  <c r="H16"/>
  <c r="I16" s="1"/>
  <c r="N16" s="1"/>
  <c r="G16"/>
  <c r="M15"/>
  <c r="I15"/>
  <c r="N15" s="1"/>
  <c r="H15"/>
  <c r="G15"/>
  <c r="L15" s="1"/>
  <c r="M14"/>
  <c r="L14"/>
  <c r="Q14" s="1"/>
  <c r="H14"/>
  <c r="I14" s="1"/>
  <c r="N14" s="1"/>
  <c r="G14"/>
  <c r="M13"/>
  <c r="I13"/>
  <c r="N13" s="1"/>
  <c r="H13"/>
  <c r="G13"/>
  <c r="L13" s="1"/>
  <c r="M12"/>
  <c r="L12"/>
  <c r="Q12" s="1"/>
  <c r="H12"/>
  <c r="I12" s="1"/>
  <c r="N12" s="1"/>
  <c r="G12"/>
  <c r="M11"/>
  <c r="I11"/>
  <c r="N11" s="1"/>
  <c r="H11"/>
  <c r="G11"/>
  <c r="L11" s="1"/>
  <c r="M10"/>
  <c r="L10"/>
  <c r="Q10" s="1"/>
  <c r="H10"/>
  <c r="I10" s="1"/>
  <c r="N10" s="1"/>
  <c r="G10"/>
  <c r="Q23" i="55" l="1"/>
  <c r="O23"/>
  <c r="P23" s="1"/>
  <c r="Q117"/>
  <c r="O117"/>
  <c r="P117" s="1"/>
  <c r="N218"/>
  <c r="O182"/>
  <c r="P182" s="1"/>
  <c r="Q199"/>
  <c r="O199"/>
  <c r="P199" s="1"/>
  <c r="O159"/>
  <c r="P159" s="1"/>
  <c r="O157"/>
  <c r="P157" s="1"/>
  <c r="O155"/>
  <c r="P155" s="1"/>
  <c r="O153"/>
  <c r="P153" s="1"/>
  <c r="O151"/>
  <c r="P151" s="1"/>
  <c r="O149"/>
  <c r="P149" s="1"/>
  <c r="O147"/>
  <c r="P147" s="1"/>
  <c r="O145"/>
  <c r="P145" s="1"/>
  <c r="O143"/>
  <c r="P143" s="1"/>
  <c r="O141"/>
  <c r="P141" s="1"/>
  <c r="Q141"/>
  <c r="L174"/>
  <c r="L175" s="1"/>
  <c r="Q197"/>
  <c r="Q195"/>
  <c r="Q193"/>
  <c r="Q191"/>
  <c r="Q189"/>
  <c r="Q187"/>
  <c r="Q185"/>
  <c r="Q183"/>
  <c r="O158"/>
  <c r="P158" s="1"/>
  <c r="O156"/>
  <c r="P156" s="1"/>
  <c r="O154"/>
  <c r="P154" s="1"/>
  <c r="O152"/>
  <c r="P152" s="1"/>
  <c r="O150"/>
  <c r="P150" s="1"/>
  <c r="O148"/>
  <c r="P148" s="1"/>
  <c r="O146"/>
  <c r="P146" s="1"/>
  <c r="O144"/>
  <c r="P144" s="1"/>
  <c r="O142"/>
  <c r="P142" s="1"/>
  <c r="O140"/>
  <c r="P140" s="1"/>
  <c r="L218"/>
  <c r="J220" s="1"/>
  <c r="J221" s="1"/>
  <c r="O114"/>
  <c r="P114" s="1"/>
  <c r="O110"/>
  <c r="P110" s="1"/>
  <c r="O77"/>
  <c r="P77" s="1"/>
  <c r="O73"/>
  <c r="P73" s="1"/>
  <c r="O69"/>
  <c r="P69" s="1"/>
  <c r="O65"/>
  <c r="P65" s="1"/>
  <c r="O61"/>
  <c r="P61" s="1"/>
  <c r="O22"/>
  <c r="P22" s="1"/>
  <c r="O18"/>
  <c r="P18" s="1"/>
  <c r="O14"/>
  <c r="P14" s="1"/>
  <c r="L120"/>
  <c r="O106"/>
  <c r="P106" s="1"/>
  <c r="O102"/>
  <c r="P102" s="1"/>
  <c r="O98"/>
  <c r="P98" s="1"/>
  <c r="O94"/>
  <c r="P94" s="1"/>
  <c r="O90"/>
  <c r="P90" s="1"/>
  <c r="O86"/>
  <c r="P86" s="1"/>
  <c r="O82"/>
  <c r="P82" s="1"/>
  <c r="N120"/>
  <c r="P563" i="36"/>
  <c r="J567"/>
  <c r="P567"/>
  <c r="J724"/>
  <c r="P724"/>
  <c r="Q8"/>
  <c r="S5"/>
  <c r="R5"/>
  <c r="S6"/>
  <c r="R6"/>
  <c r="R19"/>
  <c r="S19"/>
  <c r="S174"/>
  <c r="S175" s="1"/>
  <c r="Q175"/>
  <c r="R174"/>
  <c r="R175" s="1"/>
  <c r="P198"/>
  <c r="O198"/>
  <c r="I272"/>
  <c r="J272"/>
  <c r="Q284"/>
  <c r="S281"/>
  <c r="S284" s="1"/>
  <c r="R281"/>
  <c r="R284" s="1"/>
  <c r="S473"/>
  <c r="R473"/>
  <c r="S474"/>
  <c r="R474"/>
  <c r="O491"/>
  <c r="P491"/>
  <c r="R492"/>
  <c r="S492"/>
  <c r="S116"/>
  <c r="R116"/>
  <c r="S165"/>
  <c r="R165"/>
  <c r="Q180"/>
  <c r="S179"/>
  <c r="S180" s="1"/>
  <c r="R179"/>
  <c r="R180" s="1"/>
  <c r="R263"/>
  <c r="S263"/>
  <c r="J389"/>
  <c r="I389"/>
  <c r="J189"/>
  <c r="P189"/>
  <c r="J321"/>
  <c r="P321"/>
  <c r="J317"/>
  <c r="P317"/>
  <c r="Q400"/>
  <c r="M335"/>
  <c r="S335"/>
  <c r="J587"/>
  <c r="P587"/>
  <c r="J563"/>
  <c r="J748"/>
  <c r="P748"/>
  <c r="J790"/>
  <c r="P790"/>
  <c r="N128" i="54"/>
  <c r="Q25"/>
  <c r="O25"/>
  <c r="P25" s="1"/>
  <c r="Q27"/>
  <c r="O27"/>
  <c r="P27" s="1"/>
  <c r="P29"/>
  <c r="Q31"/>
  <c r="O31"/>
  <c r="P31" s="1"/>
  <c r="Q43"/>
  <c r="O43"/>
  <c r="P43" s="1"/>
  <c r="Q44"/>
  <c r="O44"/>
  <c r="P44" s="1"/>
  <c r="Q47"/>
  <c r="O47"/>
  <c r="P47" s="1"/>
  <c r="Q48"/>
  <c r="O48"/>
  <c r="P48" s="1"/>
  <c r="Q24"/>
  <c r="Q26"/>
  <c r="Q58"/>
  <c r="Q11"/>
  <c r="O11"/>
  <c r="P11" s="1"/>
  <c r="Q13"/>
  <c r="O13"/>
  <c r="P13" s="1"/>
  <c r="Q15"/>
  <c r="O15"/>
  <c r="P15" s="1"/>
  <c r="Q17"/>
  <c r="O17"/>
  <c r="P17" s="1"/>
  <c r="Q19"/>
  <c r="O19"/>
  <c r="P19" s="1"/>
  <c r="Q21"/>
  <c r="O21"/>
  <c r="P21" s="1"/>
  <c r="Q33"/>
  <c r="O33"/>
  <c r="P33" s="1"/>
  <c r="Q35"/>
  <c r="O35"/>
  <c r="P35" s="1"/>
  <c r="Q37"/>
  <c r="O37"/>
  <c r="P37" s="1"/>
  <c r="Q39"/>
  <c r="O39"/>
  <c r="P39" s="1"/>
  <c r="Q41"/>
  <c r="O41"/>
  <c r="P41" s="1"/>
  <c r="Q42"/>
  <c r="O42"/>
  <c r="P42" s="1"/>
  <c r="Q45"/>
  <c r="O45"/>
  <c r="P45" s="1"/>
  <c r="Q46"/>
  <c r="O46"/>
  <c r="P46" s="1"/>
  <c r="Q50"/>
  <c r="O50"/>
  <c r="P50" s="1"/>
  <c r="Q52"/>
  <c r="O52"/>
  <c r="P52" s="1"/>
  <c r="Q54"/>
  <c r="O54"/>
  <c r="P54" s="1"/>
  <c r="Q56"/>
  <c r="O56"/>
  <c r="P56" s="1"/>
  <c r="Q59"/>
  <c r="O59"/>
  <c r="P59" s="1"/>
  <c r="Q61"/>
  <c r="O61"/>
  <c r="P61" s="1"/>
  <c r="Q63"/>
  <c r="O63"/>
  <c r="P63" s="1"/>
  <c r="Q66"/>
  <c r="O66"/>
  <c r="P66" s="1"/>
  <c r="Q68"/>
  <c r="O68"/>
  <c r="P68" s="1"/>
  <c r="Q70"/>
  <c r="O70"/>
  <c r="P70" s="1"/>
  <c r="Q72"/>
  <c r="O72"/>
  <c r="P72" s="1"/>
  <c r="Q74"/>
  <c r="O74"/>
  <c r="P74" s="1"/>
  <c r="Q76"/>
  <c r="O76"/>
  <c r="P76" s="1"/>
  <c r="Q78"/>
  <c r="O78"/>
  <c r="P78" s="1"/>
  <c r="Q137"/>
  <c r="O137"/>
  <c r="P137" s="1"/>
  <c r="Q139"/>
  <c r="O139"/>
  <c r="P139" s="1"/>
  <c r="O10"/>
  <c r="P10" s="1"/>
  <c r="O12"/>
  <c r="P12" s="1"/>
  <c r="O14"/>
  <c r="P14" s="1"/>
  <c r="O16"/>
  <c r="P16" s="1"/>
  <c r="O18"/>
  <c r="P18" s="1"/>
  <c r="O20"/>
  <c r="P20" s="1"/>
  <c r="O22"/>
  <c r="P22" s="1"/>
  <c r="H23"/>
  <c r="I23" s="1"/>
  <c r="N23" s="1"/>
  <c r="N120" s="1"/>
  <c r="O24"/>
  <c r="P24" s="1"/>
  <c r="O26"/>
  <c r="P26" s="1"/>
  <c r="I28"/>
  <c r="N28" s="1"/>
  <c r="Q28" s="1"/>
  <c r="O28"/>
  <c r="P28" s="1"/>
  <c r="I30"/>
  <c r="N30" s="1"/>
  <c r="Q30" s="1"/>
  <c r="O30"/>
  <c r="P30" s="1"/>
  <c r="O32"/>
  <c r="P32" s="1"/>
  <c r="O34"/>
  <c r="P34" s="1"/>
  <c r="O36"/>
  <c r="P36" s="1"/>
  <c r="O38"/>
  <c r="P38" s="1"/>
  <c r="O40"/>
  <c r="P40" s="1"/>
  <c r="N49"/>
  <c r="Q49" s="1"/>
  <c r="N51"/>
  <c r="Q51" s="1"/>
  <c r="N53"/>
  <c r="Q53" s="1"/>
  <c r="N55"/>
  <c r="Q55" s="1"/>
  <c r="N57"/>
  <c r="Q57" s="1"/>
  <c r="O58"/>
  <c r="P58" s="1"/>
  <c r="N60"/>
  <c r="Q60" s="1"/>
  <c r="N62"/>
  <c r="Q62" s="1"/>
  <c r="N64"/>
  <c r="Q64" s="1"/>
  <c r="Q65"/>
  <c r="Q67"/>
  <c r="Q69"/>
  <c r="Q71"/>
  <c r="Q73"/>
  <c r="Q75"/>
  <c r="Q77"/>
  <c r="N138"/>
  <c r="N173" s="1"/>
  <c r="Q79"/>
  <c r="O79"/>
  <c r="P79" s="1"/>
  <c r="Q81"/>
  <c r="O81"/>
  <c r="P81" s="1"/>
  <c r="Q83"/>
  <c r="O83"/>
  <c r="P83" s="1"/>
  <c r="Q85"/>
  <c r="O85"/>
  <c r="P85" s="1"/>
  <c r="Q87"/>
  <c r="O87"/>
  <c r="P87" s="1"/>
  <c r="Q89"/>
  <c r="O89"/>
  <c r="P89" s="1"/>
  <c r="Q91"/>
  <c r="O91"/>
  <c r="P91" s="1"/>
  <c r="Q93"/>
  <c r="O93"/>
  <c r="P93" s="1"/>
  <c r="Q95"/>
  <c r="O95"/>
  <c r="P95" s="1"/>
  <c r="Q97"/>
  <c r="O97"/>
  <c r="P97" s="1"/>
  <c r="Q99"/>
  <c r="O99"/>
  <c r="P99" s="1"/>
  <c r="Q101"/>
  <c r="O101"/>
  <c r="P101" s="1"/>
  <c r="Q103"/>
  <c r="O103"/>
  <c r="P103" s="1"/>
  <c r="Q105"/>
  <c r="O105"/>
  <c r="P105" s="1"/>
  <c r="Q107"/>
  <c r="O107"/>
  <c r="P107" s="1"/>
  <c r="Q109"/>
  <c r="O109"/>
  <c r="P109" s="1"/>
  <c r="Q111"/>
  <c r="O111"/>
  <c r="P111" s="1"/>
  <c r="Q113"/>
  <c r="O113"/>
  <c r="P113" s="1"/>
  <c r="Q115"/>
  <c r="O115"/>
  <c r="P115" s="1"/>
  <c r="Q117"/>
  <c r="O117"/>
  <c r="P117" s="1"/>
  <c r="L173"/>
  <c r="Q136"/>
  <c r="O136"/>
  <c r="P136" s="1"/>
  <c r="Q138"/>
  <c r="O138"/>
  <c r="P138" s="1"/>
  <c r="L120"/>
  <c r="G23"/>
  <c r="L23" s="1"/>
  <c r="Q116"/>
  <c r="Q141"/>
  <c r="O141"/>
  <c r="P141" s="1"/>
  <c r="Q143"/>
  <c r="O143"/>
  <c r="P143" s="1"/>
  <c r="Q145"/>
  <c r="O145"/>
  <c r="P145" s="1"/>
  <c r="Q147"/>
  <c r="O147"/>
  <c r="P147" s="1"/>
  <c r="Q149"/>
  <c r="O149"/>
  <c r="P149" s="1"/>
  <c r="Q151"/>
  <c r="O151"/>
  <c r="P151" s="1"/>
  <c r="Q153"/>
  <c r="O153"/>
  <c r="P153" s="1"/>
  <c r="Q155"/>
  <c r="O155"/>
  <c r="P155" s="1"/>
  <c r="Q157"/>
  <c r="O157"/>
  <c r="P157" s="1"/>
  <c r="Q159"/>
  <c r="O159"/>
  <c r="P159" s="1"/>
  <c r="Q182"/>
  <c r="O182"/>
  <c r="P182" s="1"/>
  <c r="Q184"/>
  <c r="O184"/>
  <c r="P184" s="1"/>
  <c r="Q186"/>
  <c r="O186"/>
  <c r="P186" s="1"/>
  <c r="Q188"/>
  <c r="O188"/>
  <c r="P188" s="1"/>
  <c r="Q190"/>
  <c r="O190"/>
  <c r="P190" s="1"/>
  <c r="Q192"/>
  <c r="O192"/>
  <c r="P192" s="1"/>
  <c r="Q194"/>
  <c r="O194"/>
  <c r="P194" s="1"/>
  <c r="Q196"/>
  <c r="O196"/>
  <c r="P196" s="1"/>
  <c r="Q198"/>
  <c r="O198"/>
  <c r="P198" s="1"/>
  <c r="O65"/>
  <c r="P65" s="1"/>
  <c r="O67"/>
  <c r="P67" s="1"/>
  <c r="O69"/>
  <c r="P69" s="1"/>
  <c r="O71"/>
  <c r="P71" s="1"/>
  <c r="O73"/>
  <c r="P73" s="1"/>
  <c r="O75"/>
  <c r="P75" s="1"/>
  <c r="O77"/>
  <c r="P77" s="1"/>
  <c r="O80"/>
  <c r="P80" s="1"/>
  <c r="O82"/>
  <c r="P82" s="1"/>
  <c r="O84"/>
  <c r="P84" s="1"/>
  <c r="O86"/>
  <c r="P86" s="1"/>
  <c r="O88"/>
  <c r="P88" s="1"/>
  <c r="O90"/>
  <c r="P90" s="1"/>
  <c r="O92"/>
  <c r="P92" s="1"/>
  <c r="O94"/>
  <c r="P94" s="1"/>
  <c r="O96"/>
  <c r="P96" s="1"/>
  <c r="O98"/>
  <c r="P98" s="1"/>
  <c r="O100"/>
  <c r="P100" s="1"/>
  <c r="O102"/>
  <c r="P102" s="1"/>
  <c r="O104"/>
  <c r="P104" s="1"/>
  <c r="O106"/>
  <c r="P106" s="1"/>
  <c r="O108"/>
  <c r="P108" s="1"/>
  <c r="O110"/>
  <c r="P110" s="1"/>
  <c r="O112"/>
  <c r="P112" s="1"/>
  <c r="O114"/>
  <c r="P114" s="1"/>
  <c r="O116"/>
  <c r="P116" s="1"/>
  <c r="O118"/>
  <c r="P118" s="1"/>
  <c r="N142"/>
  <c r="N144"/>
  <c r="Q144" s="1"/>
  <c r="N146"/>
  <c r="N148"/>
  <c r="Q148" s="1"/>
  <c r="N150"/>
  <c r="N152"/>
  <c r="Q152" s="1"/>
  <c r="N154"/>
  <c r="N156"/>
  <c r="Q156" s="1"/>
  <c r="N158"/>
  <c r="N160"/>
  <c r="Q160" s="1"/>
  <c r="N183"/>
  <c r="N185"/>
  <c r="N187"/>
  <c r="N189"/>
  <c r="N191"/>
  <c r="N193"/>
  <c r="N195"/>
  <c r="N197"/>
  <c r="N199"/>
  <c r="Q142"/>
  <c r="O142"/>
  <c r="P142" s="1"/>
  <c r="O144"/>
  <c r="P144" s="1"/>
  <c r="Q146"/>
  <c r="O146"/>
  <c r="P146" s="1"/>
  <c r="O148"/>
  <c r="P148" s="1"/>
  <c r="Q150"/>
  <c r="O150"/>
  <c r="P150" s="1"/>
  <c r="O152"/>
  <c r="P152" s="1"/>
  <c r="Q154"/>
  <c r="O154"/>
  <c r="P154" s="1"/>
  <c r="O156"/>
  <c r="P156" s="1"/>
  <c r="Q158"/>
  <c r="O158"/>
  <c r="P158" s="1"/>
  <c r="Q161"/>
  <c r="O161"/>
  <c r="P161" s="1"/>
  <c r="Q162"/>
  <c r="O162"/>
  <c r="P162" s="1"/>
  <c r="Q163"/>
  <c r="O163"/>
  <c r="P163" s="1"/>
  <c r="Q164"/>
  <c r="O164"/>
  <c r="P164" s="1"/>
  <c r="Q165"/>
  <c r="O165"/>
  <c r="P165" s="1"/>
  <c r="Q166"/>
  <c r="O166"/>
  <c r="P166" s="1"/>
  <c r="Q167"/>
  <c r="O167"/>
  <c r="P167" s="1"/>
  <c r="Q168"/>
  <c r="O168"/>
  <c r="P168" s="1"/>
  <c r="Q169"/>
  <c r="O169"/>
  <c r="P169" s="1"/>
  <c r="Q170"/>
  <c r="O170"/>
  <c r="P170" s="1"/>
  <c r="Q171"/>
  <c r="O171"/>
  <c r="P171" s="1"/>
  <c r="Q172"/>
  <c r="O172"/>
  <c r="P172" s="1"/>
  <c r="Q183"/>
  <c r="O183"/>
  <c r="P183" s="1"/>
  <c r="Q185"/>
  <c r="O185"/>
  <c r="P185" s="1"/>
  <c r="Q187"/>
  <c r="O187"/>
  <c r="P187" s="1"/>
  <c r="Q189"/>
  <c r="O189"/>
  <c r="P189" s="1"/>
  <c r="Q191"/>
  <c r="O191"/>
  <c r="P191" s="1"/>
  <c r="Q193"/>
  <c r="O193"/>
  <c r="P193" s="1"/>
  <c r="Q195"/>
  <c r="O195"/>
  <c r="P195" s="1"/>
  <c r="Q197"/>
  <c r="O197"/>
  <c r="P197" s="1"/>
  <c r="Q200"/>
  <c r="O200"/>
  <c r="P200" s="1"/>
  <c r="Q201"/>
  <c r="O201"/>
  <c r="P201" s="1"/>
  <c r="Q202"/>
  <c r="O202"/>
  <c r="P202" s="1"/>
  <c r="Q203"/>
  <c r="O203"/>
  <c r="P203" s="1"/>
  <c r="Q204"/>
  <c r="O204"/>
  <c r="P204" s="1"/>
  <c r="Q205"/>
  <c r="O205"/>
  <c r="P205" s="1"/>
  <c r="Q206"/>
  <c r="O206"/>
  <c r="P206" s="1"/>
  <c r="Q207"/>
  <c r="O207"/>
  <c r="P207" s="1"/>
  <c r="Q208"/>
  <c r="O208"/>
  <c r="P208" s="1"/>
  <c r="Q209"/>
  <c r="O209"/>
  <c r="P209" s="1"/>
  <c r="Q210"/>
  <c r="O210"/>
  <c r="P210" s="1"/>
  <c r="O212"/>
  <c r="P212" s="1"/>
  <c r="O214"/>
  <c r="P214" s="1"/>
  <c r="O216"/>
  <c r="P216" s="1"/>
  <c r="N211"/>
  <c r="O211" s="1"/>
  <c r="P211" s="1"/>
  <c r="N212"/>
  <c r="Q212" s="1"/>
  <c r="N213"/>
  <c r="O213" s="1"/>
  <c r="P213" s="1"/>
  <c r="N214"/>
  <c r="Q214" s="1"/>
  <c r="N215"/>
  <c r="O215" s="1"/>
  <c r="P215" s="1"/>
  <c r="N216"/>
  <c r="Q216" s="1"/>
  <c r="N217"/>
  <c r="O217" s="1"/>
  <c r="P217" s="1"/>
  <c r="L199"/>
  <c r="J218"/>
  <c r="O160"/>
  <c r="P160" s="1"/>
  <c r="L226" i="55" l="1"/>
  <c r="L124"/>
  <c r="L125" s="1"/>
  <c r="N226"/>
  <c r="R8" i="36"/>
  <c r="S8"/>
  <c r="Q199" i="54"/>
  <c r="O199"/>
  <c r="P199" s="1"/>
  <c r="Q23"/>
  <c r="O23"/>
  <c r="P23" s="1"/>
  <c r="N218"/>
  <c r="N226" s="1"/>
  <c r="Q217"/>
  <c r="Q215"/>
  <c r="Q213"/>
  <c r="Q211"/>
  <c r="L218"/>
  <c r="J220" s="1"/>
  <c r="J221" s="1"/>
  <c r="L174"/>
  <c r="L175" s="1"/>
  <c r="O49"/>
  <c r="P49" s="1"/>
  <c r="O55"/>
  <c r="P55" s="1"/>
  <c r="O51"/>
  <c r="P51" s="1"/>
  <c r="O64"/>
  <c r="P64" s="1"/>
  <c r="O60"/>
  <c r="P60" s="1"/>
  <c r="L226"/>
  <c r="L124"/>
  <c r="L125" s="1"/>
  <c r="O57"/>
  <c r="P57" s="1"/>
  <c r="O53"/>
  <c r="P53" s="1"/>
  <c r="O62"/>
  <c r="P62" s="1"/>
  <c r="J228" i="55" l="1"/>
  <c r="J229" s="1"/>
  <c r="J228" i="54"/>
  <c r="J229" s="1"/>
  <c r="S719" i="36" l="1"/>
  <c r="S759"/>
  <c r="R759"/>
  <c r="P759"/>
  <c r="O759"/>
  <c r="M759"/>
  <c r="L759"/>
  <c r="P715"/>
  <c r="O715"/>
  <c r="P716" s="1"/>
  <c r="M715"/>
  <c r="L715"/>
  <c r="M716" s="1"/>
  <c r="J715"/>
  <c r="I715"/>
  <c r="J716" s="1"/>
  <c r="M503"/>
  <c r="L503"/>
  <c r="M497"/>
  <c r="L497"/>
  <c r="M498" s="1"/>
  <c r="S479"/>
  <c r="R479"/>
  <c r="S480" s="1"/>
  <c r="P479"/>
  <c r="O479"/>
  <c r="P480" s="1"/>
  <c r="J479"/>
  <c r="I479"/>
  <c r="J480" s="1"/>
  <c r="P475"/>
  <c r="O475"/>
  <c r="P476" s="1"/>
  <c r="J475"/>
  <c r="I475"/>
  <c r="J476" s="1"/>
  <c r="P452"/>
  <c r="O452"/>
  <c r="P453" s="1"/>
  <c r="M452"/>
  <c r="L452"/>
  <c r="M453" s="1"/>
  <c r="S463"/>
  <c r="R463"/>
  <c r="P463"/>
  <c r="O463"/>
  <c r="P464" s="1"/>
  <c r="M463"/>
  <c r="L463"/>
  <c r="J433"/>
  <c r="I433"/>
  <c r="J434" s="1"/>
  <c r="S425"/>
  <c r="R425"/>
  <c r="S426" s="1"/>
  <c r="P425"/>
  <c r="O425"/>
  <c r="P426" s="1"/>
  <c r="M425"/>
  <c r="L425"/>
  <c r="M426" s="1"/>
  <c r="J409"/>
  <c r="I409"/>
  <c r="J410" s="1"/>
  <c r="S364"/>
  <c r="R364"/>
  <c r="S365" s="1"/>
  <c r="P364"/>
  <c r="O364"/>
  <c r="P365" s="1"/>
  <c r="P356"/>
  <c r="O356"/>
  <c r="P357" s="1"/>
  <c r="M356"/>
  <c r="L356"/>
  <c r="M357" s="1"/>
  <c r="J356"/>
  <c r="I356"/>
  <c r="J357" s="1"/>
  <c r="P348"/>
  <c r="O348"/>
  <c r="P349" s="1"/>
  <c r="J348"/>
  <c r="I348"/>
  <c r="J349" s="1"/>
  <c r="P344"/>
  <c r="O344"/>
  <c r="P345" s="1"/>
  <c r="M344"/>
  <c r="L344"/>
  <c r="M345" s="1"/>
  <c r="J344"/>
  <c r="I344"/>
  <c r="J345" s="1"/>
  <c r="S328"/>
  <c r="R328"/>
  <c r="S329" s="1"/>
  <c r="P328"/>
  <c r="O328"/>
  <c r="P329" s="1"/>
  <c r="M328"/>
  <c r="L328"/>
  <c r="M329" s="1"/>
  <c r="S324"/>
  <c r="R324"/>
  <c r="S325" s="1"/>
  <c r="P324"/>
  <c r="O324"/>
  <c r="P325" s="1"/>
  <c r="M324"/>
  <c r="L324"/>
  <c r="M325" s="1"/>
  <c r="J264"/>
  <c r="I264"/>
  <c r="J265" s="1"/>
  <c r="I260"/>
  <c r="J260"/>
  <c r="L260"/>
  <c r="M260"/>
  <c r="O260"/>
  <c r="P260"/>
  <c r="P248"/>
  <c r="O248"/>
  <c r="P249" s="1"/>
  <c r="J248"/>
  <c r="I248"/>
  <c r="J249" s="1"/>
  <c r="M243"/>
  <c r="L243"/>
  <c r="M244" s="1"/>
  <c r="J243"/>
  <c r="I243"/>
  <c r="J244" s="1"/>
  <c r="P211"/>
  <c r="O211"/>
  <c r="P212" s="1"/>
  <c r="M211"/>
  <c r="L211"/>
  <c r="M212" s="1"/>
  <c r="J211"/>
  <c r="I211"/>
  <c r="J212" s="1"/>
  <c r="R199"/>
  <c r="M199"/>
  <c r="L199"/>
  <c r="J199"/>
  <c r="I199"/>
  <c r="P158"/>
  <c r="O158"/>
  <c r="M158"/>
  <c r="L158"/>
  <c r="J158"/>
  <c r="I158"/>
  <c r="P145"/>
  <c r="O145"/>
  <c r="M145"/>
  <c r="L145"/>
  <c r="P130"/>
  <c r="O130"/>
  <c r="P125"/>
  <c r="O125"/>
  <c r="P113"/>
  <c r="O113"/>
  <c r="M113"/>
  <c r="L113"/>
  <c r="J113"/>
  <c r="I113"/>
  <c r="P109"/>
  <c r="O109"/>
  <c r="P96"/>
  <c r="O96"/>
  <c r="M96"/>
  <c r="L96"/>
  <c r="P83"/>
  <c r="O83"/>
  <c r="L83"/>
  <c r="M84" s="1"/>
  <c r="M83"/>
  <c r="J83"/>
  <c r="I83"/>
  <c r="P75"/>
  <c r="O75"/>
  <c r="M75"/>
  <c r="L75"/>
  <c r="J75"/>
  <c r="I75"/>
  <c r="R24"/>
  <c r="S12"/>
  <c r="R12"/>
  <c r="S13" s="1"/>
  <c r="M504" l="1"/>
  <c r="J76"/>
  <c r="M76"/>
  <c r="P76"/>
  <c r="J84"/>
  <c r="P84"/>
  <c r="J114"/>
  <c r="M114"/>
  <c r="P114"/>
  <c r="P131"/>
  <c r="M146"/>
  <c r="P146"/>
  <c r="J159"/>
  <c r="M159"/>
  <c r="P159"/>
  <c r="J200"/>
  <c r="M200"/>
  <c r="J261"/>
  <c r="P760"/>
  <c r="P261"/>
  <c r="M261"/>
  <c r="M464"/>
  <c r="S464"/>
  <c r="M760"/>
  <c r="S760"/>
  <c r="Q759"/>
  <c r="N759"/>
  <c r="K759"/>
  <c r="R785"/>
  <c r="P785"/>
  <c r="O785"/>
  <c r="N785"/>
  <c r="M785"/>
  <c r="L785"/>
  <c r="M786" s="1"/>
  <c r="K785"/>
  <c r="J785"/>
  <c r="I785"/>
  <c r="H785"/>
  <c r="S785"/>
  <c r="N715"/>
  <c r="H715"/>
  <c r="R670"/>
  <c r="P670"/>
  <c r="O670"/>
  <c r="M670"/>
  <c r="L670"/>
  <c r="J670"/>
  <c r="I670"/>
  <c r="N670"/>
  <c r="K670"/>
  <c r="H670"/>
  <c r="N654"/>
  <c r="K654"/>
  <c r="H654"/>
  <c r="S618"/>
  <c r="R618"/>
  <c r="P618"/>
  <c r="O618"/>
  <c r="M618"/>
  <c r="L618"/>
  <c r="Q618"/>
  <c r="N618"/>
  <c r="K618"/>
  <c r="Q622"/>
  <c r="S622"/>
  <c r="R622"/>
  <c r="P622"/>
  <c r="O622"/>
  <c r="N622"/>
  <c r="M622"/>
  <c r="L622"/>
  <c r="K622"/>
  <c r="S610"/>
  <c r="R610"/>
  <c r="P610"/>
  <c r="O610"/>
  <c r="M610"/>
  <c r="L610"/>
  <c r="Q610"/>
  <c r="N610"/>
  <c r="K610"/>
  <c r="S590"/>
  <c r="R590"/>
  <c r="S591" s="1"/>
  <c r="Q590"/>
  <c r="P590"/>
  <c r="O590"/>
  <c r="P591" s="1"/>
  <c r="N590"/>
  <c r="M590"/>
  <c r="L590"/>
  <c r="M591" s="1"/>
  <c r="K590"/>
  <c r="J590"/>
  <c r="I590"/>
  <c r="H590"/>
  <c r="S558"/>
  <c r="R558"/>
  <c r="P558"/>
  <c r="O558"/>
  <c r="M558"/>
  <c r="L558"/>
  <c r="Q558"/>
  <c r="N558"/>
  <c r="K558"/>
  <c r="AC813"/>
  <c r="S813"/>
  <c r="P813"/>
  <c r="M813"/>
  <c r="J813"/>
  <c r="Z813" s="1"/>
  <c r="AA813" s="1"/>
  <c r="R812"/>
  <c r="Q812"/>
  <c r="O812"/>
  <c r="N812"/>
  <c r="L812"/>
  <c r="K812"/>
  <c r="I812"/>
  <c r="H812"/>
  <c r="AC817"/>
  <c r="S817"/>
  <c r="P817"/>
  <c r="M817"/>
  <c r="J817"/>
  <c r="Z817" s="1"/>
  <c r="AA817" s="1"/>
  <c r="R816"/>
  <c r="Q816"/>
  <c r="O816"/>
  <c r="N816"/>
  <c r="L816"/>
  <c r="K816"/>
  <c r="I816"/>
  <c r="H816"/>
  <c r="AC809"/>
  <c r="R808"/>
  <c r="Q808"/>
  <c r="O808"/>
  <c r="N808"/>
  <c r="L808"/>
  <c r="K808"/>
  <c r="I808"/>
  <c r="H808"/>
  <c r="AC655"/>
  <c r="P654"/>
  <c r="O654"/>
  <c r="M654"/>
  <c r="L654"/>
  <c r="J654"/>
  <c r="I654"/>
  <c r="N503"/>
  <c r="K503"/>
  <c r="H503"/>
  <c r="Q497"/>
  <c r="N497"/>
  <c r="K497"/>
  <c r="AC484"/>
  <c r="S483"/>
  <c r="R483"/>
  <c r="P483"/>
  <c r="O483"/>
  <c r="M483"/>
  <c r="L483"/>
  <c r="J483"/>
  <c r="I483"/>
  <c r="Q483"/>
  <c r="N483"/>
  <c r="K483"/>
  <c r="H483"/>
  <c r="AC488"/>
  <c r="S487"/>
  <c r="R487"/>
  <c r="S488" s="1"/>
  <c r="P487"/>
  <c r="O487"/>
  <c r="P488" s="1"/>
  <c r="M487"/>
  <c r="L487"/>
  <c r="M488" s="1"/>
  <c r="J487"/>
  <c r="I487"/>
  <c r="Q487"/>
  <c r="N487"/>
  <c r="K487"/>
  <c r="H487"/>
  <c r="AC498"/>
  <c r="AC480"/>
  <c r="Z480"/>
  <c r="AA480" s="1"/>
  <c r="Q479"/>
  <c r="N479"/>
  <c r="H479"/>
  <c r="Q475"/>
  <c r="N475"/>
  <c r="H475"/>
  <c r="Q463"/>
  <c r="N463"/>
  <c r="K463"/>
  <c r="Q452"/>
  <c r="N452"/>
  <c r="K452"/>
  <c r="N433"/>
  <c r="K433"/>
  <c r="H433"/>
  <c r="Q425"/>
  <c r="N425"/>
  <c r="K425"/>
  <c r="K409"/>
  <c r="H409"/>
  <c r="Q364"/>
  <c r="N364"/>
  <c r="K364"/>
  <c r="N356"/>
  <c r="K356"/>
  <c r="H356"/>
  <c r="Q348"/>
  <c r="N348"/>
  <c r="H348"/>
  <c r="N344"/>
  <c r="K344"/>
  <c r="H344"/>
  <c r="Q328"/>
  <c r="N328"/>
  <c r="K328"/>
  <c r="Q324"/>
  <c r="N324"/>
  <c r="K324"/>
  <c r="H269"/>
  <c r="K264"/>
  <c r="H264"/>
  <c r="N260"/>
  <c r="K260"/>
  <c r="H260"/>
  <c r="H256"/>
  <c r="N248"/>
  <c r="H248"/>
  <c r="H234"/>
  <c r="N243"/>
  <c r="K243"/>
  <c r="H243"/>
  <c r="N211"/>
  <c r="K211"/>
  <c r="H211"/>
  <c r="S199"/>
  <c r="S200" s="1"/>
  <c r="Q199"/>
  <c r="K199"/>
  <c r="H199"/>
  <c r="S447"/>
  <c r="R447"/>
  <c r="P447"/>
  <c r="O447"/>
  <c r="J447"/>
  <c r="I447"/>
  <c r="Q447"/>
  <c r="N447"/>
  <c r="H447"/>
  <c r="Q130"/>
  <c r="N130"/>
  <c r="K130"/>
  <c r="N158"/>
  <c r="K158"/>
  <c r="H158"/>
  <c r="N145"/>
  <c r="K145"/>
  <c r="H145"/>
  <c r="N125"/>
  <c r="K125"/>
  <c r="R121"/>
  <c r="P121"/>
  <c r="O121"/>
  <c r="N121"/>
  <c r="M121"/>
  <c r="L121"/>
  <c r="K121"/>
  <c r="J121"/>
  <c r="I121"/>
  <c r="H121"/>
  <c r="N113"/>
  <c r="K113"/>
  <c r="H113"/>
  <c r="Q109"/>
  <c r="N109"/>
  <c r="N96"/>
  <c r="K96"/>
  <c r="H96"/>
  <c r="N92"/>
  <c r="H92"/>
  <c r="I92"/>
  <c r="J93" s="1"/>
  <c r="J92"/>
  <c r="K92"/>
  <c r="L92"/>
  <c r="M92"/>
  <c r="O92"/>
  <c r="P92"/>
  <c r="N83"/>
  <c r="K83"/>
  <c r="H83"/>
  <c r="N75"/>
  <c r="K75"/>
  <c r="H75"/>
  <c r="Q66"/>
  <c r="K66"/>
  <c r="H66"/>
  <c r="S24"/>
  <c r="Q24"/>
  <c r="H24"/>
  <c r="Q12"/>
  <c r="H12"/>
  <c r="J591" l="1"/>
  <c r="P93"/>
  <c r="M93"/>
  <c r="J786"/>
  <c r="P786"/>
  <c r="S786"/>
  <c r="J488"/>
  <c r="Z488" s="1"/>
  <c r="AA488" s="1"/>
  <c r="P655"/>
  <c r="K715"/>
  <c r="N409"/>
  <c r="Q264"/>
  <c r="Q248"/>
  <c r="H305"/>
  <c r="J484"/>
  <c r="Z484" s="1"/>
  <c r="AA484" s="1"/>
  <c r="M484"/>
  <c r="P484"/>
  <c r="S484"/>
  <c r="M611"/>
  <c r="P611"/>
  <c r="S611"/>
  <c r="P623"/>
  <c r="L12"/>
  <c r="M12"/>
  <c r="R56"/>
  <c r="S56"/>
  <c r="M66"/>
  <c r="L66"/>
  <c r="M67" s="1"/>
  <c r="Q75"/>
  <c r="Q83"/>
  <c r="I96"/>
  <c r="J96"/>
  <c r="R125"/>
  <c r="S125"/>
  <c r="Q125"/>
  <c r="L125"/>
  <c r="M125"/>
  <c r="R145"/>
  <c r="S146" s="1"/>
  <c r="S145"/>
  <c r="Q145"/>
  <c r="Q158"/>
  <c r="L130"/>
  <c r="M131" s="1"/>
  <c r="M130"/>
  <c r="K447"/>
  <c r="L447"/>
  <c r="M447"/>
  <c r="Q211"/>
  <c r="R211"/>
  <c r="Q243"/>
  <c r="Q234"/>
  <c r="M248"/>
  <c r="L248"/>
  <c r="M249" s="1"/>
  <c r="K248"/>
  <c r="Q260"/>
  <c r="L264"/>
  <c r="M264"/>
  <c r="J324"/>
  <c r="I324"/>
  <c r="H324"/>
  <c r="J328"/>
  <c r="I328"/>
  <c r="H328"/>
  <c r="H364"/>
  <c r="Q409"/>
  <c r="L409"/>
  <c r="M409"/>
  <c r="Q433"/>
  <c r="L433"/>
  <c r="M433"/>
  <c r="R452"/>
  <c r="S453" s="1"/>
  <c r="S452"/>
  <c r="K475"/>
  <c r="K479"/>
  <c r="I497"/>
  <c r="J498" s="1"/>
  <c r="J497"/>
  <c r="H497"/>
  <c r="I503"/>
  <c r="J503"/>
  <c r="H610"/>
  <c r="J610"/>
  <c r="I610"/>
  <c r="Q654"/>
  <c r="S654"/>
  <c r="R654"/>
  <c r="Q670"/>
  <c r="S670"/>
  <c r="Q715"/>
  <c r="K24"/>
  <c r="Q785"/>
  <c r="S243"/>
  <c r="S52"/>
  <c r="Q52"/>
  <c r="N12"/>
  <c r="O12"/>
  <c r="P13" s="1"/>
  <c r="P12"/>
  <c r="I12"/>
  <c r="J13" s="1"/>
  <c r="J12"/>
  <c r="O24"/>
  <c r="N24"/>
  <c r="P24"/>
  <c r="I24"/>
  <c r="J24"/>
  <c r="P48"/>
  <c r="N48"/>
  <c r="O48"/>
  <c r="P49" s="1"/>
  <c r="O56"/>
  <c r="N56"/>
  <c r="O66"/>
  <c r="N66"/>
  <c r="Q92"/>
  <c r="Q96"/>
  <c r="K109"/>
  <c r="R109"/>
  <c r="S109"/>
  <c r="S113"/>
  <c r="R113"/>
  <c r="S114" s="1"/>
  <c r="Q113"/>
  <c r="Q121"/>
  <c r="S121"/>
  <c r="I145"/>
  <c r="J146" s="1"/>
  <c r="J145"/>
  <c r="H130"/>
  <c r="O199"/>
  <c r="P199"/>
  <c r="N199"/>
  <c r="O243"/>
  <c r="P244" s="1"/>
  <c r="P243"/>
  <c r="N264"/>
  <c r="Q301"/>
  <c r="Q344"/>
  <c r="L348"/>
  <c r="M348"/>
  <c r="K348"/>
  <c r="R348"/>
  <c r="S348"/>
  <c r="Q356"/>
  <c r="L364"/>
  <c r="M364"/>
  <c r="H370"/>
  <c r="H425"/>
  <c r="O433"/>
  <c r="P433"/>
  <c r="I452"/>
  <c r="J452"/>
  <c r="H452"/>
  <c r="H463"/>
  <c r="H467"/>
  <c r="S497"/>
  <c r="R497"/>
  <c r="Q503"/>
  <c r="R503"/>
  <c r="H558"/>
  <c r="I558"/>
  <c r="J558"/>
  <c r="H622"/>
  <c r="H618"/>
  <c r="J618"/>
  <c r="I618"/>
  <c r="H759"/>
  <c r="K12"/>
  <c r="Q56"/>
  <c r="S122"/>
  <c r="J448"/>
  <c r="P448"/>
  <c r="S448"/>
  <c r="H312"/>
  <c r="J655"/>
  <c r="Z655" s="1"/>
  <c r="AA655" s="1"/>
  <c r="M655"/>
  <c r="M559"/>
  <c r="P559"/>
  <c r="S559"/>
  <c r="M623"/>
  <c r="S623"/>
  <c r="M619"/>
  <c r="P619"/>
  <c r="S619"/>
  <c r="J671"/>
  <c r="M671"/>
  <c r="P671"/>
  <c r="R243"/>
  <c r="S244" s="1"/>
  <c r="S671"/>
  <c r="R92"/>
  <c r="S93" s="1"/>
  <c r="S92"/>
  <c r="J504" l="1"/>
  <c r="S498"/>
  <c r="J453"/>
  <c r="M365"/>
  <c r="P200"/>
  <c r="M410"/>
  <c r="M265"/>
  <c r="M13"/>
  <c r="S655"/>
  <c r="P497"/>
  <c r="S126"/>
  <c r="O497"/>
  <c r="P498" s="1"/>
  <c r="Z498"/>
  <c r="AA498" s="1"/>
  <c r="M479"/>
  <c r="R433"/>
  <c r="J364"/>
  <c r="J325"/>
  <c r="R260"/>
  <c r="M448"/>
  <c r="R158"/>
  <c r="S409"/>
  <c r="J759"/>
  <c r="J619"/>
  <c r="I622"/>
  <c r="S503"/>
  <c r="S504" s="1"/>
  <c r="I463"/>
  <c r="I425"/>
  <c r="R356"/>
  <c r="S349"/>
  <c r="S344"/>
  <c r="O264"/>
  <c r="I130"/>
  <c r="L109"/>
  <c r="R96"/>
  <c r="O409"/>
  <c r="J66"/>
  <c r="P56"/>
  <c r="L24"/>
  <c r="S715"/>
  <c r="P503"/>
  <c r="S475"/>
  <c r="R409"/>
  <c r="S410" s="1"/>
  <c r="S264"/>
  <c r="S248"/>
  <c r="S211"/>
  <c r="S212" s="1"/>
  <c r="S130"/>
  <c r="R75"/>
  <c r="S76" s="1"/>
  <c r="S75"/>
  <c r="S66"/>
  <c r="I759"/>
  <c r="J760" s="1"/>
  <c r="J622"/>
  <c r="J623" s="1"/>
  <c r="J559"/>
  <c r="J463"/>
  <c r="J464" s="1"/>
  <c r="P434"/>
  <c r="J425"/>
  <c r="P409"/>
  <c r="S356"/>
  <c r="S357" s="1"/>
  <c r="M349"/>
  <c r="R344"/>
  <c r="S345" s="1"/>
  <c r="P264"/>
  <c r="J130"/>
  <c r="S110"/>
  <c r="M109"/>
  <c r="M110" s="1"/>
  <c r="S96"/>
  <c r="J67"/>
  <c r="P66"/>
  <c r="P67" s="1"/>
  <c r="R52"/>
  <c r="S53" s="1"/>
  <c r="M24"/>
  <c r="R715"/>
  <c r="S716" s="1"/>
  <c r="J611"/>
  <c r="O503"/>
  <c r="P504" s="1"/>
  <c r="L479"/>
  <c r="M480" s="1"/>
  <c r="R475"/>
  <c r="S476" s="1"/>
  <c r="L475"/>
  <c r="M475"/>
  <c r="M434"/>
  <c r="S433"/>
  <c r="S434" s="1"/>
  <c r="I364"/>
  <c r="J365" s="1"/>
  <c r="J329"/>
  <c r="R264"/>
  <c r="S265" s="1"/>
  <c r="S260"/>
  <c r="S261" s="1"/>
  <c r="R248"/>
  <c r="S249" s="1"/>
  <c r="R130"/>
  <c r="S131" s="1"/>
  <c r="S158"/>
  <c r="M126"/>
  <c r="S83"/>
  <c r="R83"/>
  <c r="R66"/>
  <c r="S67" s="1"/>
  <c r="M476" l="1"/>
  <c r="P410"/>
  <c r="P265"/>
  <c r="J426"/>
  <c r="S84"/>
  <c r="J131"/>
  <c r="S159"/>
  <c r="P734"/>
  <c r="O734"/>
  <c r="M734"/>
  <c r="L734"/>
  <c r="J734"/>
  <c r="I734"/>
  <c r="P459"/>
  <c r="O459"/>
  <c r="M459"/>
  <c r="L459"/>
  <c r="R413"/>
  <c r="R390"/>
  <c r="R382"/>
  <c r="P382"/>
  <c r="O382"/>
  <c r="L382"/>
  <c r="J382"/>
  <c r="I382"/>
  <c r="R370"/>
  <c r="P370"/>
  <c r="O370"/>
  <c r="M338"/>
  <c r="L338"/>
  <c r="J338"/>
  <c r="I338"/>
  <c r="P180"/>
  <c r="O180"/>
  <c r="P181" s="1"/>
  <c r="M180"/>
  <c r="L180"/>
  <c r="M181" s="1"/>
  <c r="J180"/>
  <c r="I180"/>
  <c r="J181" s="1"/>
  <c r="P175"/>
  <c r="O175"/>
  <c r="P176" s="1"/>
  <c r="M175"/>
  <c r="L175"/>
  <c r="M176" s="1"/>
  <c r="J175"/>
  <c r="I175"/>
  <c r="J176" s="1"/>
  <c r="R117"/>
  <c r="S106"/>
  <c r="P106"/>
  <c r="M106"/>
  <c r="R48"/>
  <c r="R44"/>
  <c r="R40"/>
  <c r="P40"/>
  <c r="O40"/>
  <c r="M40"/>
  <c r="L40"/>
  <c r="S16"/>
  <c r="R16"/>
  <c r="P16"/>
  <c r="O16"/>
  <c r="M16"/>
  <c r="L16"/>
  <c r="J16"/>
  <c r="I16"/>
  <c r="Q16"/>
  <c r="N16"/>
  <c r="K16"/>
  <c r="H16"/>
  <c r="J106" l="1"/>
  <c r="P371"/>
  <c r="M460"/>
  <c r="P460"/>
  <c r="J339"/>
  <c r="M339"/>
  <c r="AC821"/>
  <c r="S821"/>
  <c r="P821"/>
  <c r="M821"/>
  <c r="J821"/>
  <c r="Z821" s="1"/>
  <c r="AA821" s="1"/>
  <c r="R820"/>
  <c r="Q820"/>
  <c r="O820"/>
  <c r="N820"/>
  <c r="L820"/>
  <c r="K820"/>
  <c r="I820"/>
  <c r="H820"/>
  <c r="AC805"/>
  <c r="S805"/>
  <c r="P805"/>
  <c r="M805"/>
  <c r="J805"/>
  <c r="R804"/>
  <c r="Q804"/>
  <c r="O804"/>
  <c r="N804"/>
  <c r="L804"/>
  <c r="K804"/>
  <c r="I804"/>
  <c r="H804"/>
  <c r="S800"/>
  <c r="R800"/>
  <c r="Q800"/>
  <c r="P800"/>
  <c r="O800"/>
  <c r="N800"/>
  <c r="M800"/>
  <c r="L800"/>
  <c r="K800"/>
  <c r="J800"/>
  <c r="I800"/>
  <c r="H800"/>
  <c r="P793"/>
  <c r="O793"/>
  <c r="N793"/>
  <c r="M793"/>
  <c r="L793"/>
  <c r="K793"/>
  <c r="J793"/>
  <c r="I793"/>
  <c r="H793"/>
  <c r="P769"/>
  <c r="O769"/>
  <c r="M769"/>
  <c r="L769"/>
  <c r="J769"/>
  <c r="I769"/>
  <c r="N769"/>
  <c r="K769"/>
  <c r="H769"/>
  <c r="N734"/>
  <c r="K734"/>
  <c r="H734"/>
  <c r="P680"/>
  <c r="O680"/>
  <c r="M680"/>
  <c r="L680"/>
  <c r="J680"/>
  <c r="I680"/>
  <c r="N680"/>
  <c r="K680"/>
  <c r="H680"/>
  <c r="P554"/>
  <c r="O554"/>
  <c r="M554"/>
  <c r="L554"/>
  <c r="J554"/>
  <c r="I554"/>
  <c r="N554"/>
  <c r="K554"/>
  <c r="H554"/>
  <c r="Q550"/>
  <c r="K550"/>
  <c r="P550"/>
  <c r="O550"/>
  <c r="N550"/>
  <c r="M550"/>
  <c r="L550"/>
  <c r="J550"/>
  <c r="I550"/>
  <c r="H550"/>
  <c r="S534"/>
  <c r="R534"/>
  <c r="S535" s="1"/>
  <c r="O534"/>
  <c r="M534"/>
  <c r="L534"/>
  <c r="J534"/>
  <c r="I534"/>
  <c r="J535" s="1"/>
  <c r="Q534"/>
  <c r="K534"/>
  <c r="H534"/>
  <c r="N459"/>
  <c r="K459"/>
  <c r="H459"/>
  <c r="N390"/>
  <c r="M382"/>
  <c r="N382"/>
  <c r="K382"/>
  <c r="H382"/>
  <c r="S370"/>
  <c r="S371" s="1"/>
  <c r="Q370"/>
  <c r="N370"/>
  <c r="K338"/>
  <c r="H338"/>
  <c r="K305"/>
  <c r="I305"/>
  <c r="J306" s="1"/>
  <c r="J305"/>
  <c r="Q305"/>
  <c r="K301"/>
  <c r="H301"/>
  <c r="H284"/>
  <c r="K269"/>
  <c r="K256"/>
  <c r="L230"/>
  <c r="K230"/>
  <c r="I230"/>
  <c r="H230"/>
  <c r="O219"/>
  <c r="N219"/>
  <c r="L219"/>
  <c r="K219"/>
  <c r="I219"/>
  <c r="H219"/>
  <c r="H192"/>
  <c r="S192"/>
  <c r="R192"/>
  <c r="Q192"/>
  <c r="P192"/>
  <c r="O192"/>
  <c r="N192"/>
  <c r="M192"/>
  <c r="L192"/>
  <c r="K192"/>
  <c r="N180"/>
  <c r="K180"/>
  <c r="H180"/>
  <c r="N175"/>
  <c r="K175"/>
  <c r="H175"/>
  <c r="P117"/>
  <c r="O117"/>
  <c r="N117"/>
  <c r="M117"/>
  <c r="L117"/>
  <c r="M118" s="1"/>
  <c r="K117"/>
  <c r="J117"/>
  <c r="I117"/>
  <c r="H117"/>
  <c r="M48"/>
  <c r="L48"/>
  <c r="K48"/>
  <c r="J48"/>
  <c r="I48"/>
  <c r="H48"/>
  <c r="P44"/>
  <c r="O44"/>
  <c r="N44"/>
  <c r="M44"/>
  <c r="L44"/>
  <c r="K44"/>
  <c r="J44"/>
  <c r="I44"/>
  <c r="H44"/>
  <c r="K40"/>
  <c r="H40"/>
  <c r="M535" l="1"/>
  <c r="J794"/>
  <c r="P794"/>
  <c r="J118"/>
  <c r="P118"/>
  <c r="M794"/>
  <c r="Z805"/>
  <c r="AA805" s="1"/>
  <c r="J816"/>
  <c r="P820"/>
  <c r="P816"/>
  <c r="AB813"/>
  <c r="AD813" s="1"/>
  <c r="AE813" s="1"/>
  <c r="AF813" s="1"/>
  <c r="AB655"/>
  <c r="AD655" s="1"/>
  <c r="AE655" s="1"/>
  <c r="AF655" s="1"/>
  <c r="AB817"/>
  <c r="AD817" s="1"/>
  <c r="AE817" s="1"/>
  <c r="AF817" s="1"/>
  <c r="M820"/>
  <c r="M816"/>
  <c r="S820"/>
  <c r="S816"/>
  <c r="AB480"/>
  <c r="AD480" s="1"/>
  <c r="AE480" s="1"/>
  <c r="AF480" s="1"/>
  <c r="AB488"/>
  <c r="AD488" s="1"/>
  <c r="AE488" s="1"/>
  <c r="AF488" s="1"/>
  <c r="AB498"/>
  <c r="AD498" s="1"/>
  <c r="AE498" s="1"/>
  <c r="AF498" s="1"/>
  <c r="AB484"/>
  <c r="AD484" s="1"/>
  <c r="AE484" s="1"/>
  <c r="AF484" s="1"/>
  <c r="H515"/>
  <c r="Q338"/>
  <c r="N305"/>
  <c r="H296"/>
  <c r="N417"/>
  <c r="S40"/>
  <c r="Q40"/>
  <c r="S44"/>
  <c r="S45" s="1"/>
  <c r="Q44"/>
  <c r="S48"/>
  <c r="Q48"/>
  <c r="H100"/>
  <c r="J192"/>
  <c r="I192"/>
  <c r="P338"/>
  <c r="O338"/>
  <c r="N338"/>
  <c r="P390"/>
  <c r="O390"/>
  <c r="Q429"/>
  <c r="Q467"/>
  <c r="R467"/>
  <c r="R459"/>
  <c r="S459"/>
  <c r="Q459"/>
  <c r="Q515"/>
  <c r="S550"/>
  <c r="R550"/>
  <c r="Q554"/>
  <c r="S554"/>
  <c r="R554"/>
  <c r="Q680"/>
  <c r="S680"/>
  <c r="R680"/>
  <c r="Q730"/>
  <c r="S734"/>
  <c r="R734"/>
  <c r="Q734"/>
  <c r="Q755"/>
  <c r="Q769"/>
  <c r="S793"/>
  <c r="R793"/>
  <c r="Q793"/>
  <c r="J40"/>
  <c r="I40"/>
  <c r="S117"/>
  <c r="S118" s="1"/>
  <c r="Q117"/>
  <c r="Q149"/>
  <c r="Q162"/>
  <c r="S176"/>
  <c r="S181"/>
  <c r="Q215"/>
  <c r="R219"/>
  <c r="S219"/>
  <c r="Q219"/>
  <c r="Q256"/>
  <c r="Q269"/>
  <c r="Q289"/>
  <c r="Q312"/>
  <c r="S338"/>
  <c r="R338"/>
  <c r="M370"/>
  <c r="L370"/>
  <c r="K370"/>
  <c r="S382"/>
  <c r="Q382"/>
  <c r="S390"/>
  <c r="S391" s="1"/>
  <c r="Q390"/>
  <c r="Q413"/>
  <c r="I459"/>
  <c r="J459"/>
  <c r="P534"/>
  <c r="P535" s="1"/>
  <c r="N534"/>
  <c r="AB821"/>
  <c r="N40"/>
  <c r="AB805"/>
  <c r="AD805" s="1"/>
  <c r="AE805" s="1"/>
  <c r="AF805" s="1"/>
  <c r="J820"/>
  <c r="AD821"/>
  <c r="AE821" s="1"/>
  <c r="AF821" s="1"/>
  <c r="M371" l="1"/>
  <c r="P391"/>
  <c r="S794"/>
  <c r="S460"/>
  <c r="J460"/>
  <c r="S339"/>
  <c r="P339"/>
  <c r="R769"/>
  <c r="R755"/>
  <c r="S515"/>
  <c r="R215"/>
  <c r="S429"/>
  <c r="R162"/>
  <c r="I100"/>
  <c r="P305"/>
  <c r="R429"/>
  <c r="J370"/>
  <c r="L305"/>
  <c r="S305"/>
  <c r="S401"/>
  <c r="O305"/>
  <c r="P306" s="1"/>
  <c r="S215"/>
  <c r="S162"/>
  <c r="S769"/>
  <c r="S755"/>
  <c r="R515"/>
  <c r="S516" s="1"/>
  <c r="I370"/>
  <c r="J371" s="1"/>
  <c r="M305"/>
  <c r="R305"/>
  <c r="S306" s="1"/>
  <c r="J100"/>
  <c r="S163" l="1"/>
  <c r="M306"/>
  <c r="J101"/>
  <c r="S216"/>
  <c r="S756"/>
  <c r="S770"/>
  <c r="AB339" l="1"/>
  <c r="P730"/>
  <c r="O730"/>
  <c r="P731" s="1"/>
  <c r="M730"/>
  <c r="L730"/>
  <c r="M731" s="1"/>
  <c r="J730"/>
  <c r="I730"/>
  <c r="J731" s="1"/>
  <c r="R645"/>
  <c r="P645"/>
  <c r="O645"/>
  <c r="M645"/>
  <c r="L645"/>
  <c r="J645"/>
  <c r="I645"/>
  <c r="R641"/>
  <c r="P641"/>
  <c r="O641"/>
  <c r="M641"/>
  <c r="L641"/>
  <c r="J641"/>
  <c r="I641"/>
  <c r="S570"/>
  <c r="R570"/>
  <c r="P570"/>
  <c r="O570"/>
  <c r="M570"/>
  <c r="L570"/>
  <c r="S524"/>
  <c r="R524"/>
  <c r="P524"/>
  <c r="O524"/>
  <c r="M524"/>
  <c r="L524"/>
  <c r="S520"/>
  <c r="R520"/>
  <c r="P520"/>
  <c r="O520"/>
  <c r="M520"/>
  <c r="L520"/>
  <c r="P467"/>
  <c r="O467"/>
  <c r="P468" s="1"/>
  <c r="M467"/>
  <c r="L467"/>
  <c r="M468" s="1"/>
  <c r="J467"/>
  <c r="I467"/>
  <c r="J468" s="1"/>
  <c r="P443"/>
  <c r="O443"/>
  <c r="M443"/>
  <c r="L443"/>
  <c r="J443"/>
  <c r="I443"/>
  <c r="S413"/>
  <c r="S414" s="1"/>
  <c r="P413"/>
  <c r="O413"/>
  <c r="J413"/>
  <c r="I413"/>
  <c r="P404"/>
  <c r="O404"/>
  <c r="M404"/>
  <c r="L404"/>
  <c r="J404"/>
  <c r="I404"/>
  <c r="P301"/>
  <c r="O301"/>
  <c r="P302" s="1"/>
  <c r="M301"/>
  <c r="L301"/>
  <c r="M302" s="1"/>
  <c r="J301"/>
  <c r="I301"/>
  <c r="J302" s="1"/>
  <c r="P277"/>
  <c r="O277"/>
  <c r="P278" s="1"/>
  <c r="M277"/>
  <c r="L277"/>
  <c r="M278" s="1"/>
  <c r="J277"/>
  <c r="I277"/>
  <c r="J278" s="1"/>
  <c r="P256"/>
  <c r="O256"/>
  <c r="M256"/>
  <c r="L256"/>
  <c r="J256"/>
  <c r="I256"/>
  <c r="P234"/>
  <c r="O234"/>
  <c r="P235" s="1"/>
  <c r="J234"/>
  <c r="I234"/>
  <c r="J235" s="1"/>
  <c r="S170"/>
  <c r="R170"/>
  <c r="P170"/>
  <c r="O170"/>
  <c r="J170"/>
  <c r="I170"/>
  <c r="S166"/>
  <c r="R166"/>
  <c r="S167" s="1"/>
  <c r="P166"/>
  <c r="O166"/>
  <c r="P167" s="1"/>
  <c r="M166"/>
  <c r="L166"/>
  <c r="M167" s="1"/>
  <c r="K166"/>
  <c r="J166"/>
  <c r="I166"/>
  <c r="H166"/>
  <c r="R149"/>
  <c r="P149"/>
  <c r="O149"/>
  <c r="M149"/>
  <c r="L149"/>
  <c r="J149"/>
  <c r="I149"/>
  <c r="R32"/>
  <c r="P32"/>
  <c r="O32"/>
  <c r="M32"/>
  <c r="L32"/>
  <c r="AC797"/>
  <c r="S797"/>
  <c r="P797"/>
  <c r="M797"/>
  <c r="AB797" s="1"/>
  <c r="AD797" s="1"/>
  <c r="J797"/>
  <c r="Z797" s="1"/>
  <c r="AA797" s="1"/>
  <c r="AC801"/>
  <c r="S801"/>
  <c r="P801"/>
  <c r="M801"/>
  <c r="J801"/>
  <c r="AC794"/>
  <c r="Z794"/>
  <c r="AA794" s="1"/>
  <c r="AC790"/>
  <c r="Z790"/>
  <c r="AA790" s="1"/>
  <c r="AC786"/>
  <c r="Z786"/>
  <c r="AA786" s="1"/>
  <c r="AC651"/>
  <c r="S650"/>
  <c r="R650"/>
  <c r="Q650"/>
  <c r="P650"/>
  <c r="O650"/>
  <c r="N650"/>
  <c r="M650"/>
  <c r="L650"/>
  <c r="M651" s="1"/>
  <c r="K650"/>
  <c r="J650"/>
  <c r="I650"/>
  <c r="H650"/>
  <c r="S730"/>
  <c r="N730"/>
  <c r="K730"/>
  <c r="H730"/>
  <c r="Q645"/>
  <c r="N645"/>
  <c r="K645"/>
  <c r="H645"/>
  <c r="S641"/>
  <c r="N641"/>
  <c r="K641"/>
  <c r="H641"/>
  <c r="Q570"/>
  <c r="N570"/>
  <c r="K570"/>
  <c r="I570"/>
  <c r="Q524"/>
  <c r="N524"/>
  <c r="K524"/>
  <c r="I524"/>
  <c r="Q520"/>
  <c r="N520"/>
  <c r="K520"/>
  <c r="I520"/>
  <c r="S467"/>
  <c r="S468" s="1"/>
  <c r="N467"/>
  <c r="K467"/>
  <c r="R443"/>
  <c r="N443"/>
  <c r="K443"/>
  <c r="H443"/>
  <c r="H417"/>
  <c r="N413"/>
  <c r="M413"/>
  <c r="H413"/>
  <c r="S404"/>
  <c r="N404"/>
  <c r="K404"/>
  <c r="H404"/>
  <c r="R301"/>
  <c r="N301"/>
  <c r="H289"/>
  <c r="R277"/>
  <c r="N277"/>
  <c r="K277"/>
  <c r="H277"/>
  <c r="H273"/>
  <c r="I269"/>
  <c r="N256"/>
  <c r="M234"/>
  <c r="S234"/>
  <c r="N234"/>
  <c r="K234"/>
  <c r="Q170"/>
  <c r="N170"/>
  <c r="L170"/>
  <c r="H170"/>
  <c r="Q166"/>
  <c r="N166"/>
  <c r="S149"/>
  <c r="N149"/>
  <c r="K149"/>
  <c r="H149"/>
  <c r="K140"/>
  <c r="N52"/>
  <c r="K52"/>
  <c r="J32"/>
  <c r="S32"/>
  <c r="N32"/>
  <c r="K32"/>
  <c r="H32"/>
  <c r="S28"/>
  <c r="N28"/>
  <c r="H28"/>
  <c r="AC9"/>
  <c r="AC13"/>
  <c r="J17"/>
  <c r="Z17" s="1"/>
  <c r="AA17" s="1"/>
  <c r="P17"/>
  <c r="S17"/>
  <c r="AC17"/>
  <c r="H20"/>
  <c r="N20"/>
  <c r="I20"/>
  <c r="J20"/>
  <c r="K20"/>
  <c r="L20"/>
  <c r="M20"/>
  <c r="O20"/>
  <c r="P20"/>
  <c r="R20"/>
  <c r="AC21"/>
  <c r="AC25"/>
  <c r="I28"/>
  <c r="J28"/>
  <c r="K28"/>
  <c r="L28"/>
  <c r="M28"/>
  <c r="O28"/>
  <c r="P28"/>
  <c r="Q28"/>
  <c r="AC29"/>
  <c r="AC33"/>
  <c r="I36"/>
  <c r="K36"/>
  <c r="Q36"/>
  <c r="L36"/>
  <c r="M36"/>
  <c r="N36"/>
  <c r="O36"/>
  <c r="P36"/>
  <c r="R36"/>
  <c r="S37" s="1"/>
  <c r="S36"/>
  <c r="AC37"/>
  <c r="AC41"/>
  <c r="J45"/>
  <c r="Z45" s="1"/>
  <c r="AA45" s="1"/>
  <c r="M45"/>
  <c r="P45"/>
  <c r="AC45"/>
  <c r="J49"/>
  <c r="Z49" s="1"/>
  <c r="AA49" s="1"/>
  <c r="M49"/>
  <c r="S49"/>
  <c r="AC49"/>
  <c r="H52"/>
  <c r="J52"/>
  <c r="L52"/>
  <c r="M53" s="1"/>
  <c r="M52"/>
  <c r="O52"/>
  <c r="P53" s="1"/>
  <c r="P52"/>
  <c r="AC53"/>
  <c r="H56"/>
  <c r="I56"/>
  <c r="J56"/>
  <c r="K56"/>
  <c r="L56"/>
  <c r="M56"/>
  <c r="AC57"/>
  <c r="AB67"/>
  <c r="Z67"/>
  <c r="AA67" s="1"/>
  <c r="AC67"/>
  <c r="Z76"/>
  <c r="AA76" s="1"/>
  <c r="AC76"/>
  <c r="AC84"/>
  <c r="AC93"/>
  <c r="AC97"/>
  <c r="K100"/>
  <c r="N100"/>
  <c r="S100"/>
  <c r="L100"/>
  <c r="M100"/>
  <c r="O100"/>
  <c r="P100"/>
  <c r="Q100"/>
  <c r="R100"/>
  <c r="S101" s="1"/>
  <c r="AC101"/>
  <c r="Z106"/>
  <c r="AA106" s="1"/>
  <c r="AC106"/>
  <c r="J110"/>
  <c r="P110"/>
  <c r="Z110"/>
  <c r="AA110" s="1"/>
  <c r="AC110"/>
  <c r="Z114"/>
  <c r="AA114" s="1"/>
  <c r="AC114"/>
  <c r="Z118"/>
  <c r="AA118" s="1"/>
  <c r="AC118"/>
  <c r="J122"/>
  <c r="Z122" s="1"/>
  <c r="AA122" s="1"/>
  <c r="M122"/>
  <c r="P122"/>
  <c r="AC122"/>
  <c r="H125"/>
  <c r="I125"/>
  <c r="J125"/>
  <c r="P126"/>
  <c r="AB126" s="1"/>
  <c r="AC126"/>
  <c r="AC131"/>
  <c r="H135"/>
  <c r="K135"/>
  <c r="O135"/>
  <c r="Q135"/>
  <c r="I135"/>
  <c r="J136" s="1"/>
  <c r="J135"/>
  <c r="L135"/>
  <c r="M136" s="1"/>
  <c r="M135"/>
  <c r="R135"/>
  <c r="S136" s="1"/>
  <c r="S135"/>
  <c r="AC136"/>
  <c r="H140"/>
  <c r="I140"/>
  <c r="J141" s="1"/>
  <c r="J140"/>
  <c r="L140"/>
  <c r="M141" s="1"/>
  <c r="M140"/>
  <c r="N140"/>
  <c r="O140"/>
  <c r="P140"/>
  <c r="S140"/>
  <c r="AC141"/>
  <c r="AC146"/>
  <c r="AC150"/>
  <c r="H153"/>
  <c r="N153"/>
  <c r="R153"/>
  <c r="S153"/>
  <c r="I153"/>
  <c r="J153"/>
  <c r="K153"/>
  <c r="L153"/>
  <c r="M154" s="1"/>
  <c r="M153"/>
  <c r="O153"/>
  <c r="P154" s="1"/>
  <c r="P153"/>
  <c r="Q153"/>
  <c r="AC154"/>
  <c r="AC159"/>
  <c r="L162"/>
  <c r="I162"/>
  <c r="J163" s="1"/>
  <c r="J162"/>
  <c r="O162"/>
  <c r="P163" s="1"/>
  <c r="P162"/>
  <c r="AC163"/>
  <c r="AC167"/>
  <c r="J171"/>
  <c r="Z171" s="1"/>
  <c r="AA171" s="1"/>
  <c r="P171"/>
  <c r="S171"/>
  <c r="AC171"/>
  <c r="Z176"/>
  <c r="AA176" s="1"/>
  <c r="AC176"/>
  <c r="Z181"/>
  <c r="AA181" s="1"/>
  <c r="AC181"/>
  <c r="L184"/>
  <c r="N184"/>
  <c r="H184"/>
  <c r="I184"/>
  <c r="J184"/>
  <c r="O184"/>
  <c r="P184"/>
  <c r="Q184"/>
  <c r="R184"/>
  <c r="S184"/>
  <c r="AC185"/>
  <c r="Z189"/>
  <c r="AA189" s="1"/>
  <c r="AC189"/>
  <c r="J193"/>
  <c r="M193"/>
  <c r="P193"/>
  <c r="S193"/>
  <c r="Z193"/>
  <c r="AA193" s="1"/>
  <c r="AC193"/>
  <c r="K195"/>
  <c r="N195"/>
  <c r="Q195"/>
  <c r="J196"/>
  <c r="M196"/>
  <c r="P196"/>
  <c r="S196"/>
  <c r="Z196"/>
  <c r="AA196" s="1"/>
  <c r="AC196"/>
  <c r="AB200"/>
  <c r="AC200"/>
  <c r="H203"/>
  <c r="I203"/>
  <c r="J203"/>
  <c r="K203"/>
  <c r="L203"/>
  <c r="M203"/>
  <c r="N203"/>
  <c r="O203"/>
  <c r="P203"/>
  <c r="Q203"/>
  <c r="R203"/>
  <c r="S203"/>
  <c r="AC204"/>
  <c r="H207"/>
  <c r="I207"/>
  <c r="K207"/>
  <c r="L207"/>
  <c r="M207"/>
  <c r="N207"/>
  <c r="O207"/>
  <c r="P207"/>
  <c r="Q207"/>
  <c r="R207"/>
  <c r="S207"/>
  <c r="AC208"/>
  <c r="AC212"/>
  <c r="H215"/>
  <c r="I215"/>
  <c r="J215"/>
  <c r="K215"/>
  <c r="L215"/>
  <c r="M215"/>
  <c r="N215"/>
  <c r="O215"/>
  <c r="P215"/>
  <c r="AC216"/>
  <c r="J220"/>
  <c r="M220"/>
  <c r="P220"/>
  <c r="S220"/>
  <c r="Z220"/>
  <c r="AA220" s="1"/>
  <c r="AC220"/>
  <c r="J223"/>
  <c r="J230" s="1"/>
  <c r="J231" s="1"/>
  <c r="M223"/>
  <c r="M230" s="1"/>
  <c r="M231" s="1"/>
  <c r="P223"/>
  <c r="S223"/>
  <c r="Z223"/>
  <c r="AA223" s="1"/>
  <c r="AC223"/>
  <c r="Z231"/>
  <c r="AA231" s="1"/>
  <c r="AC231"/>
  <c r="AC235"/>
  <c r="AC244"/>
  <c r="AC249"/>
  <c r="R252"/>
  <c r="N252"/>
  <c r="H252"/>
  <c r="I252"/>
  <c r="J253" s="1"/>
  <c r="J252"/>
  <c r="L252"/>
  <c r="M253" s="1"/>
  <c r="M252"/>
  <c r="O252"/>
  <c r="P253" s="1"/>
  <c r="P252"/>
  <c r="AC253"/>
  <c r="AC257"/>
  <c r="AC261"/>
  <c r="AC265"/>
  <c r="L269"/>
  <c r="O269"/>
  <c r="P269"/>
  <c r="AC270"/>
  <c r="O273"/>
  <c r="N273"/>
  <c r="I273"/>
  <c r="J274" s="1"/>
  <c r="J273"/>
  <c r="L273"/>
  <c r="M274" s="1"/>
  <c r="M273"/>
  <c r="Q273"/>
  <c r="AC274"/>
  <c r="AC278"/>
  <c r="N284"/>
  <c r="I284"/>
  <c r="J285" s="1"/>
  <c r="J284"/>
  <c r="L284"/>
  <c r="M285" s="1"/>
  <c r="M284"/>
  <c r="O284"/>
  <c r="P285" s="1"/>
  <c r="P284"/>
  <c r="AC285"/>
  <c r="O289"/>
  <c r="N289"/>
  <c r="I289"/>
  <c r="J289"/>
  <c r="K289"/>
  <c r="P289"/>
  <c r="R289"/>
  <c r="AC290"/>
  <c r="L296"/>
  <c r="K296"/>
  <c r="I296"/>
  <c r="J296"/>
  <c r="AC297"/>
  <c r="AC302"/>
  <c r="AC306"/>
  <c r="N312"/>
  <c r="I312"/>
  <c r="J312"/>
  <c r="L312"/>
  <c r="M312"/>
  <c r="O312"/>
  <c r="P312"/>
  <c r="AC313"/>
  <c r="Z317"/>
  <c r="AA317" s="1"/>
  <c r="AC317"/>
  <c r="Z321"/>
  <c r="AA321" s="1"/>
  <c r="AC321"/>
  <c r="Z325"/>
  <c r="AA325" s="1"/>
  <c r="AC325"/>
  <c r="Z329"/>
  <c r="AA329" s="1"/>
  <c r="AC329"/>
  <c r="Z335"/>
  <c r="AA335" s="1"/>
  <c r="AC335"/>
  <c r="AC339"/>
  <c r="AC345"/>
  <c r="AC349"/>
  <c r="H352"/>
  <c r="I352"/>
  <c r="J352"/>
  <c r="K352"/>
  <c r="L352"/>
  <c r="M352"/>
  <c r="N352"/>
  <c r="O352"/>
  <c r="P352"/>
  <c r="Q352"/>
  <c r="R352"/>
  <c r="S352"/>
  <c r="AC353"/>
  <c r="AC357"/>
  <c r="H360"/>
  <c r="I360"/>
  <c r="J360"/>
  <c r="K360"/>
  <c r="L360"/>
  <c r="M360"/>
  <c r="N360"/>
  <c r="O360"/>
  <c r="P360"/>
  <c r="Q360"/>
  <c r="R360"/>
  <c r="S360"/>
  <c r="AC361"/>
  <c r="AC365"/>
  <c r="AC371"/>
  <c r="K374"/>
  <c r="Q374"/>
  <c r="L374"/>
  <c r="M374"/>
  <c r="N374"/>
  <c r="O374"/>
  <c r="P374"/>
  <c r="R374"/>
  <c r="S374"/>
  <c r="M375"/>
  <c r="P375"/>
  <c r="S375"/>
  <c r="AC375"/>
  <c r="K378"/>
  <c r="Q378"/>
  <c r="L378"/>
  <c r="M378"/>
  <c r="N378"/>
  <c r="O378"/>
  <c r="P378"/>
  <c r="R378"/>
  <c r="S378"/>
  <c r="M379"/>
  <c r="P379"/>
  <c r="S379"/>
  <c r="AC379"/>
  <c r="J383"/>
  <c r="Z383" s="1"/>
  <c r="AA383" s="1"/>
  <c r="M383"/>
  <c r="P383"/>
  <c r="AC383"/>
  <c r="K386"/>
  <c r="N386"/>
  <c r="R386"/>
  <c r="H386"/>
  <c r="I386"/>
  <c r="J387" s="1"/>
  <c r="J386"/>
  <c r="L386"/>
  <c r="M387" s="1"/>
  <c r="M386"/>
  <c r="O386"/>
  <c r="P387" s="1"/>
  <c r="P386"/>
  <c r="AC387"/>
  <c r="H390"/>
  <c r="I390"/>
  <c r="J391" s="1"/>
  <c r="J390"/>
  <c r="AC391"/>
  <c r="H394"/>
  <c r="N394"/>
  <c r="I394"/>
  <c r="J394"/>
  <c r="O394"/>
  <c r="P394"/>
  <c r="R394"/>
  <c r="S394"/>
  <c r="J395"/>
  <c r="Z395" s="1"/>
  <c r="AA395" s="1"/>
  <c r="P395"/>
  <c r="S395"/>
  <c r="AC395"/>
  <c r="AC401"/>
  <c r="AC405"/>
  <c r="Z410"/>
  <c r="AA410" s="1"/>
  <c r="AC410"/>
  <c r="AC414"/>
  <c r="I417"/>
  <c r="J417"/>
  <c r="L417"/>
  <c r="M418" s="1"/>
  <c r="M417"/>
  <c r="AC418"/>
  <c r="H421"/>
  <c r="I421"/>
  <c r="J422" s="1"/>
  <c r="J421"/>
  <c r="K421"/>
  <c r="L421"/>
  <c r="M421"/>
  <c r="N421"/>
  <c r="O421"/>
  <c r="P422" s="1"/>
  <c r="P421"/>
  <c r="Q421"/>
  <c r="R421"/>
  <c r="S421"/>
  <c r="AC422"/>
  <c r="AC426"/>
  <c r="H429"/>
  <c r="I429"/>
  <c r="J429"/>
  <c r="K429"/>
  <c r="L429"/>
  <c r="M429"/>
  <c r="N429"/>
  <c r="O429"/>
  <c r="P429"/>
  <c r="AC430"/>
  <c r="AC434"/>
  <c r="J437"/>
  <c r="M437"/>
  <c r="P437"/>
  <c r="S437"/>
  <c r="Z437"/>
  <c r="AA437" s="1"/>
  <c r="AC437"/>
  <c r="J440"/>
  <c r="M440"/>
  <c r="P440"/>
  <c r="S440"/>
  <c r="Z440"/>
  <c r="AA440" s="1"/>
  <c r="AC440"/>
  <c r="J444"/>
  <c r="Z444" s="1"/>
  <c r="AA444" s="1"/>
  <c r="M444"/>
  <c r="P444"/>
  <c r="AC444"/>
  <c r="Z448"/>
  <c r="AA448" s="1"/>
  <c r="AC448"/>
  <c r="AC453"/>
  <c r="J456"/>
  <c r="M456"/>
  <c r="P456"/>
  <c r="S456"/>
  <c r="Z456"/>
  <c r="AA456" s="1"/>
  <c r="AC456"/>
  <c r="Z460"/>
  <c r="AA460" s="1"/>
  <c r="AC460"/>
  <c r="AC464"/>
  <c r="AC468"/>
  <c r="J471"/>
  <c r="M471"/>
  <c r="P471"/>
  <c r="S471"/>
  <c r="Z471"/>
  <c r="AA471" s="1"/>
  <c r="AC471"/>
  <c r="AC476"/>
  <c r="AC504"/>
  <c r="I511"/>
  <c r="J511"/>
  <c r="L511"/>
  <c r="M511"/>
  <c r="O511"/>
  <c r="J512"/>
  <c r="Z512" s="1"/>
  <c r="AA512" s="1"/>
  <c r="M512"/>
  <c r="AC512"/>
  <c r="N515"/>
  <c r="I515"/>
  <c r="J516" s="1"/>
  <c r="J515"/>
  <c r="L515"/>
  <c r="M516" s="1"/>
  <c r="M515"/>
  <c r="O515"/>
  <c r="P516" s="1"/>
  <c r="P515"/>
  <c r="Z516"/>
  <c r="AA516" s="1"/>
  <c r="AC516"/>
  <c r="M521"/>
  <c r="P521"/>
  <c r="P525" s="1"/>
  <c r="S521"/>
  <c r="S525" s="1"/>
  <c r="AC521"/>
  <c r="AC525"/>
  <c r="J528"/>
  <c r="M528"/>
  <c r="P528"/>
  <c r="S528"/>
  <c r="Z528"/>
  <c r="AA528" s="1"/>
  <c r="AC528"/>
  <c r="J531"/>
  <c r="M531"/>
  <c r="P531"/>
  <c r="S531"/>
  <c r="Z531"/>
  <c r="AA531" s="1"/>
  <c r="AC531"/>
  <c r="Z535"/>
  <c r="AA535" s="1"/>
  <c r="AC535"/>
  <c r="K538"/>
  <c r="Q538"/>
  <c r="L538"/>
  <c r="M538"/>
  <c r="N538"/>
  <c r="O538"/>
  <c r="P538"/>
  <c r="R538"/>
  <c r="S538"/>
  <c r="M539"/>
  <c r="P539"/>
  <c r="S539"/>
  <c r="AC539"/>
  <c r="H542"/>
  <c r="K542"/>
  <c r="Q542"/>
  <c r="I542"/>
  <c r="J542"/>
  <c r="L542"/>
  <c r="M542"/>
  <c r="R542"/>
  <c r="S542"/>
  <c r="J543"/>
  <c r="Z543" s="1"/>
  <c r="AA543" s="1"/>
  <c r="M543"/>
  <c r="S543"/>
  <c r="AC543"/>
  <c r="H546"/>
  <c r="K546"/>
  <c r="Q546"/>
  <c r="I546"/>
  <c r="J546"/>
  <c r="L546"/>
  <c r="M546"/>
  <c r="R546"/>
  <c r="S546"/>
  <c r="J547"/>
  <c r="Z547" s="1"/>
  <c r="AA547" s="1"/>
  <c r="M547"/>
  <c r="S547"/>
  <c r="AC547"/>
  <c r="J551"/>
  <c r="J555" s="1"/>
  <c r="Z555" s="1"/>
  <c r="AA555" s="1"/>
  <c r="M551"/>
  <c r="M555" s="1"/>
  <c r="P551"/>
  <c r="P555" s="1"/>
  <c r="S551"/>
  <c r="S555" s="1"/>
  <c r="Z551"/>
  <c r="AA551" s="1"/>
  <c r="AC551"/>
  <c r="AC555"/>
  <c r="Z559"/>
  <c r="AA559" s="1"/>
  <c r="AC559"/>
  <c r="Z563"/>
  <c r="AA563" s="1"/>
  <c r="AC563"/>
  <c r="Z567"/>
  <c r="AA567" s="1"/>
  <c r="AC567"/>
  <c r="M571"/>
  <c r="P571"/>
  <c r="S571"/>
  <c r="AC571"/>
  <c r="K574"/>
  <c r="Q574"/>
  <c r="L574"/>
  <c r="M574"/>
  <c r="N574"/>
  <c r="O574"/>
  <c r="P574"/>
  <c r="R574"/>
  <c r="S574"/>
  <c r="M575"/>
  <c r="P575"/>
  <c r="S575"/>
  <c r="AC575"/>
  <c r="K578"/>
  <c r="Q578"/>
  <c r="L578"/>
  <c r="M578"/>
  <c r="N578"/>
  <c r="O578"/>
  <c r="P578"/>
  <c r="R578"/>
  <c r="S578"/>
  <c r="M579"/>
  <c r="P579"/>
  <c r="S579"/>
  <c r="AC579"/>
  <c r="K582"/>
  <c r="N582"/>
  <c r="Q582"/>
  <c r="L582"/>
  <c r="M583" s="1"/>
  <c r="M582"/>
  <c r="O582"/>
  <c r="P583" s="1"/>
  <c r="P582"/>
  <c r="R582"/>
  <c r="S583" s="1"/>
  <c r="S582"/>
  <c r="AC583"/>
  <c r="Z587"/>
  <c r="AA587" s="1"/>
  <c r="AC587"/>
  <c r="Z591"/>
  <c r="AA591" s="1"/>
  <c r="AC591"/>
  <c r="J594"/>
  <c r="M594"/>
  <c r="P594"/>
  <c r="S594"/>
  <c r="Z594"/>
  <c r="AA594" s="1"/>
  <c r="AC594"/>
  <c r="J597"/>
  <c r="M597"/>
  <c r="P597"/>
  <c r="S597"/>
  <c r="Z597"/>
  <c r="AA597" s="1"/>
  <c r="AC597"/>
  <c r="K600"/>
  <c r="Q600"/>
  <c r="L600"/>
  <c r="M600"/>
  <c r="N600"/>
  <c r="O600"/>
  <c r="P600"/>
  <c r="R600"/>
  <c r="S600"/>
  <c r="M601"/>
  <c r="P601"/>
  <c r="S601"/>
  <c r="AC601"/>
  <c r="J604"/>
  <c r="M604"/>
  <c r="P604"/>
  <c r="S604"/>
  <c r="Z604"/>
  <c r="AA604" s="1"/>
  <c r="AC604"/>
  <c r="J607"/>
  <c r="M607"/>
  <c r="P607"/>
  <c r="S607"/>
  <c r="Z607"/>
  <c r="AA607" s="1"/>
  <c r="AC607"/>
  <c r="Z611"/>
  <c r="AA611" s="1"/>
  <c r="AC611"/>
  <c r="N614"/>
  <c r="H614"/>
  <c r="I614"/>
  <c r="J614"/>
  <c r="O614"/>
  <c r="P614"/>
  <c r="Q614"/>
  <c r="R614"/>
  <c r="S614"/>
  <c r="J615"/>
  <c r="Z615" s="1"/>
  <c r="AA615" s="1"/>
  <c r="P615"/>
  <c r="S615"/>
  <c r="AC615"/>
  <c r="Z619"/>
  <c r="AA619" s="1"/>
  <c r="AC619"/>
  <c r="Z623"/>
  <c r="AA623" s="1"/>
  <c r="AC623"/>
  <c r="N626"/>
  <c r="H626"/>
  <c r="I626"/>
  <c r="J626"/>
  <c r="O626"/>
  <c r="P626"/>
  <c r="Q626"/>
  <c r="R626"/>
  <c r="S626"/>
  <c r="J627"/>
  <c r="Z627" s="1"/>
  <c r="AA627" s="1"/>
  <c r="P627"/>
  <c r="S627"/>
  <c r="AC627"/>
  <c r="K629"/>
  <c r="N629"/>
  <c r="Q629"/>
  <c r="J630"/>
  <c r="M630"/>
  <c r="P630"/>
  <c r="S630"/>
  <c r="Z630"/>
  <c r="AA630" s="1"/>
  <c r="AC630"/>
  <c r="H633"/>
  <c r="I633"/>
  <c r="J633"/>
  <c r="K633"/>
  <c r="L633"/>
  <c r="M633"/>
  <c r="N633"/>
  <c r="O633"/>
  <c r="P633"/>
  <c r="Q633"/>
  <c r="R633"/>
  <c r="S633"/>
  <c r="AC634"/>
  <c r="K637"/>
  <c r="N637"/>
  <c r="S637"/>
  <c r="H637"/>
  <c r="I637"/>
  <c r="J637"/>
  <c r="L637"/>
  <c r="M637"/>
  <c r="O637"/>
  <c r="P637"/>
  <c r="Q637"/>
  <c r="R637"/>
  <c r="AC638"/>
  <c r="AC642"/>
  <c r="AC646"/>
  <c r="K658"/>
  <c r="N658"/>
  <c r="Q658"/>
  <c r="L658"/>
  <c r="M659" s="1"/>
  <c r="M658"/>
  <c r="O658"/>
  <c r="P659" s="1"/>
  <c r="P658"/>
  <c r="R658"/>
  <c r="S659" s="1"/>
  <c r="S658"/>
  <c r="AC659"/>
  <c r="Z671"/>
  <c r="AA671" s="1"/>
  <c r="AC671"/>
  <c r="J674"/>
  <c r="M674"/>
  <c r="P674"/>
  <c r="S674"/>
  <c r="Z674"/>
  <c r="AA674" s="1"/>
  <c r="AC674"/>
  <c r="J677"/>
  <c r="Z677" s="1"/>
  <c r="AA677" s="1"/>
  <c r="M677"/>
  <c r="P677"/>
  <c r="S677"/>
  <c r="AC677"/>
  <c r="J681"/>
  <c r="M681"/>
  <c r="P681"/>
  <c r="S681"/>
  <c r="Z681"/>
  <c r="AA681" s="1"/>
  <c r="AC681"/>
  <c r="J684"/>
  <c r="M684"/>
  <c r="P684"/>
  <c r="S684"/>
  <c r="Z684"/>
  <c r="AA684" s="1"/>
  <c r="AC684"/>
  <c r="J687"/>
  <c r="M687"/>
  <c r="P687"/>
  <c r="S687"/>
  <c r="Z687"/>
  <c r="AA687" s="1"/>
  <c r="AC687"/>
  <c r="J690"/>
  <c r="M690"/>
  <c r="P690"/>
  <c r="S690"/>
  <c r="Z690"/>
  <c r="AA690" s="1"/>
  <c r="AC690"/>
  <c r="Z716"/>
  <c r="AA716" s="1"/>
  <c r="AC716"/>
  <c r="J719"/>
  <c r="Z719" s="1"/>
  <c r="AA719" s="1"/>
  <c r="M719"/>
  <c r="P719"/>
  <c r="AC719"/>
  <c r="Z724"/>
  <c r="AA724" s="1"/>
  <c r="AC724"/>
  <c r="J727"/>
  <c r="M727"/>
  <c r="P727"/>
  <c r="S727"/>
  <c r="Z727"/>
  <c r="AA727" s="1"/>
  <c r="AC727"/>
  <c r="Z731"/>
  <c r="AA731" s="1"/>
  <c r="AC731"/>
  <c r="J735"/>
  <c r="M735"/>
  <c r="P735"/>
  <c r="S735"/>
  <c r="Z735"/>
  <c r="AA735" s="1"/>
  <c r="AC735"/>
  <c r="H738"/>
  <c r="K738"/>
  <c r="N738"/>
  <c r="I738"/>
  <c r="J738"/>
  <c r="L738"/>
  <c r="M738"/>
  <c r="O738"/>
  <c r="P738"/>
  <c r="R738"/>
  <c r="J739"/>
  <c r="Z739" s="1"/>
  <c r="AA739" s="1"/>
  <c r="M739"/>
  <c r="P739"/>
  <c r="AC739"/>
  <c r="H742"/>
  <c r="K742"/>
  <c r="N742"/>
  <c r="I742"/>
  <c r="J742"/>
  <c r="L742"/>
  <c r="M742"/>
  <c r="O742"/>
  <c r="P742"/>
  <c r="R742"/>
  <c r="AC743"/>
  <c r="Z748"/>
  <c r="AA748" s="1"/>
  <c r="AC748"/>
  <c r="K751"/>
  <c r="H751"/>
  <c r="I751"/>
  <c r="J751"/>
  <c r="L751"/>
  <c r="M751"/>
  <c r="O751"/>
  <c r="P751"/>
  <c r="J752"/>
  <c r="Z752" s="1"/>
  <c r="AA752" s="1"/>
  <c r="M752"/>
  <c r="P752"/>
  <c r="AC752"/>
  <c r="H755"/>
  <c r="K755"/>
  <c r="N755"/>
  <c r="I755"/>
  <c r="J755"/>
  <c r="L755"/>
  <c r="M755"/>
  <c r="O755"/>
  <c r="P755"/>
  <c r="J756"/>
  <c r="Z756" s="1"/>
  <c r="AA756" s="1"/>
  <c r="M756"/>
  <c r="P756"/>
  <c r="AC756"/>
  <c r="Z760"/>
  <c r="AA760" s="1"/>
  <c r="AC760"/>
  <c r="J763"/>
  <c r="M763"/>
  <c r="P763"/>
  <c r="S763"/>
  <c r="Z763"/>
  <c r="AA763" s="1"/>
  <c r="AC763"/>
  <c r="J766"/>
  <c r="M766"/>
  <c r="P766"/>
  <c r="S766"/>
  <c r="Z766"/>
  <c r="AA766" s="1"/>
  <c r="AC766"/>
  <c r="J770"/>
  <c r="Z770" s="1"/>
  <c r="AA770" s="1"/>
  <c r="M770"/>
  <c r="P770"/>
  <c r="AC770"/>
  <c r="J773"/>
  <c r="M773"/>
  <c r="P773"/>
  <c r="S773"/>
  <c r="Z773"/>
  <c r="AA773" s="1"/>
  <c r="AC773"/>
  <c r="J776"/>
  <c r="M776"/>
  <c r="P776"/>
  <c r="S776"/>
  <c r="Z776"/>
  <c r="AA776" s="1"/>
  <c r="AC776"/>
  <c r="J779"/>
  <c r="M779"/>
  <c r="P779"/>
  <c r="S779"/>
  <c r="Z779"/>
  <c r="AA779" s="1"/>
  <c r="AC779"/>
  <c r="J782"/>
  <c r="M782"/>
  <c r="P782"/>
  <c r="S782"/>
  <c r="Z782"/>
  <c r="AA782" s="1"/>
  <c r="AC782"/>
  <c r="G13" i="4"/>
  <c r="H13"/>
  <c r="I13"/>
  <c r="L13"/>
  <c r="M13"/>
  <c r="N13"/>
  <c r="G15"/>
  <c r="H15"/>
  <c r="I15"/>
  <c r="L15"/>
  <c r="M15"/>
  <c r="N15"/>
  <c r="G17"/>
  <c r="H17"/>
  <c r="I17"/>
  <c r="L17"/>
  <c r="M17"/>
  <c r="N17"/>
  <c r="G19"/>
  <c r="H19"/>
  <c r="I19" s="1"/>
  <c r="N19" s="1"/>
  <c r="L19"/>
  <c r="M19"/>
  <c r="G21"/>
  <c r="H21"/>
  <c r="I21" s="1"/>
  <c r="N21" s="1"/>
  <c r="L21"/>
  <c r="M21"/>
  <c r="G23"/>
  <c r="H23"/>
  <c r="I23" s="1"/>
  <c r="N23" s="1"/>
  <c r="L23"/>
  <c r="M23"/>
  <c r="G25"/>
  <c r="H25"/>
  <c r="I25" s="1"/>
  <c r="N25" s="1"/>
  <c r="L25"/>
  <c r="M25"/>
  <c r="G27"/>
  <c r="H27"/>
  <c r="I27" s="1"/>
  <c r="N27" s="1"/>
  <c r="L27"/>
  <c r="M27"/>
  <c r="G29"/>
  <c r="H29"/>
  <c r="I29" s="1"/>
  <c r="N29" s="1"/>
  <c r="L29"/>
  <c r="M29"/>
  <c r="G31"/>
  <c r="H31"/>
  <c r="I31" s="1"/>
  <c r="N31" s="1"/>
  <c r="L31"/>
  <c r="M31"/>
  <c r="G33"/>
  <c r="H33"/>
  <c r="I33"/>
  <c r="L33"/>
  <c r="M33"/>
  <c r="N33"/>
  <c r="G35"/>
  <c r="H35"/>
  <c r="I35" s="1"/>
  <c r="N35" s="1"/>
  <c r="L35"/>
  <c r="M35"/>
  <c r="G37"/>
  <c r="H37"/>
  <c r="I37" s="1"/>
  <c r="N37" s="1"/>
  <c r="L37"/>
  <c r="M37"/>
  <c r="G39"/>
  <c r="H39"/>
  <c r="I39" s="1"/>
  <c r="N39" s="1"/>
  <c r="L39"/>
  <c r="M39"/>
  <c r="G41"/>
  <c r="H41"/>
  <c r="I41" s="1"/>
  <c r="N41" s="1"/>
  <c r="L41"/>
  <c r="M41"/>
  <c r="G43"/>
  <c r="H43"/>
  <c r="I43" s="1"/>
  <c r="N43" s="1"/>
  <c r="L43"/>
  <c r="M43"/>
  <c r="G45"/>
  <c r="H45"/>
  <c r="I45" s="1"/>
  <c r="N45" s="1"/>
  <c r="L45"/>
  <c r="M45"/>
  <c r="G47"/>
  <c r="H47"/>
  <c r="I47" s="1"/>
  <c r="N47" s="1"/>
  <c r="L47"/>
  <c r="M47"/>
  <c r="G49"/>
  <c r="H49"/>
  <c r="I49" s="1"/>
  <c r="N49" s="1"/>
  <c r="L49"/>
  <c r="M49"/>
  <c r="G51"/>
  <c r="H51"/>
  <c r="I51" s="1"/>
  <c r="N51" s="1"/>
  <c r="L51"/>
  <c r="M51"/>
  <c r="G53"/>
  <c r="H53"/>
  <c r="I53" s="1"/>
  <c r="N53" s="1"/>
  <c r="L53"/>
  <c r="M53"/>
  <c r="F55"/>
  <c r="G55"/>
  <c r="H55"/>
  <c r="I55"/>
  <c r="L55"/>
  <c r="M55"/>
  <c r="N55" s="1"/>
  <c r="E57"/>
  <c r="F57"/>
  <c r="G57"/>
  <c r="H57"/>
  <c r="I57"/>
  <c r="L57"/>
  <c r="M57"/>
  <c r="N57" s="1"/>
  <c r="F59"/>
  <c r="G59"/>
  <c r="H59"/>
  <c r="I59" s="1"/>
  <c r="N59" s="1"/>
  <c r="L59"/>
  <c r="M59"/>
  <c r="G61"/>
  <c r="H61"/>
  <c r="I61" s="1"/>
  <c r="N61" s="1"/>
  <c r="L61"/>
  <c r="M61"/>
  <c r="G63"/>
  <c r="H63"/>
  <c r="I63" s="1"/>
  <c r="N63" s="1"/>
  <c r="L63"/>
  <c r="M63"/>
  <c r="G65"/>
  <c r="H65"/>
  <c r="I65"/>
  <c r="L65"/>
  <c r="M65"/>
  <c r="N65"/>
  <c r="G67"/>
  <c r="H67"/>
  <c r="I67" s="1"/>
  <c r="N67" s="1"/>
  <c r="L67"/>
  <c r="M67"/>
  <c r="D69"/>
  <c r="G69"/>
  <c r="L69" s="1"/>
  <c r="H69"/>
  <c r="I69"/>
  <c r="N69" s="1"/>
  <c r="M69"/>
  <c r="G71"/>
  <c r="L71" s="1"/>
  <c r="H71"/>
  <c r="I71"/>
  <c r="N71" s="1"/>
  <c r="M71"/>
  <c r="C73"/>
  <c r="G73" s="1"/>
  <c r="L73" s="1"/>
  <c r="D73"/>
  <c r="F73"/>
  <c r="H73"/>
  <c r="I73" s="1"/>
  <c r="N73" s="1"/>
  <c r="M73"/>
  <c r="G75"/>
  <c r="H75"/>
  <c r="I75" s="1"/>
  <c r="N75" s="1"/>
  <c r="L75"/>
  <c r="M75"/>
  <c r="G77"/>
  <c r="H77"/>
  <c r="I77" s="1"/>
  <c r="N77" s="1"/>
  <c r="L77"/>
  <c r="M77"/>
  <c r="G79"/>
  <c r="H79"/>
  <c r="I79" s="1"/>
  <c r="N79" s="1"/>
  <c r="L79"/>
  <c r="M79"/>
  <c r="G81"/>
  <c r="H81"/>
  <c r="I81" s="1"/>
  <c r="N81" s="1"/>
  <c r="L81"/>
  <c r="M81"/>
  <c r="G83"/>
  <c r="H83"/>
  <c r="I83" s="1"/>
  <c r="N83" s="1"/>
  <c r="L83"/>
  <c r="M83"/>
  <c r="G85"/>
  <c r="H85"/>
  <c r="I85" s="1"/>
  <c r="N85" s="1"/>
  <c r="L85"/>
  <c r="M85"/>
  <c r="G87"/>
  <c r="H87"/>
  <c r="I87" s="1"/>
  <c r="N87" s="1"/>
  <c r="L87"/>
  <c r="M87"/>
  <c r="G89"/>
  <c r="H89"/>
  <c r="I89" s="1"/>
  <c r="N89" s="1"/>
  <c r="L89"/>
  <c r="M89"/>
  <c r="G91"/>
  <c r="H91"/>
  <c r="I91" s="1"/>
  <c r="N91" s="1"/>
  <c r="L91"/>
  <c r="M91"/>
  <c r="G93"/>
  <c r="H93"/>
  <c r="I93" s="1"/>
  <c r="N93" s="1"/>
  <c r="L93"/>
  <c r="M93"/>
  <c r="G95"/>
  <c r="H95"/>
  <c r="I95" s="1"/>
  <c r="N95" s="1"/>
  <c r="L95"/>
  <c r="M95"/>
  <c r="G97"/>
  <c r="H97"/>
  <c r="I97" s="1"/>
  <c r="N97" s="1"/>
  <c r="L97"/>
  <c r="M97"/>
  <c r="G99"/>
  <c r="H99"/>
  <c r="I99" s="1"/>
  <c r="N99" s="1"/>
  <c r="L99"/>
  <c r="M99"/>
  <c r="G101"/>
  <c r="H101"/>
  <c r="I101" s="1"/>
  <c r="N101" s="1"/>
  <c r="L101"/>
  <c r="M101"/>
  <c r="G103"/>
  <c r="H103"/>
  <c r="I103" s="1"/>
  <c r="N103" s="1"/>
  <c r="L103"/>
  <c r="M103"/>
  <c r="G105"/>
  <c r="H105"/>
  <c r="I105" s="1"/>
  <c r="N105" s="1"/>
  <c r="L105"/>
  <c r="M105"/>
  <c r="G107"/>
  <c r="H107"/>
  <c r="I107"/>
  <c r="L107"/>
  <c r="M107"/>
  <c r="N107"/>
  <c r="G109"/>
  <c r="H109"/>
  <c r="I109" s="1"/>
  <c r="N109" s="1"/>
  <c r="L109"/>
  <c r="M109"/>
  <c r="G111"/>
  <c r="H111"/>
  <c r="I111" s="1"/>
  <c r="N111" s="1"/>
  <c r="L111"/>
  <c r="M111"/>
  <c r="G113"/>
  <c r="H113"/>
  <c r="I113" s="1"/>
  <c r="N113" s="1"/>
  <c r="L113"/>
  <c r="M113"/>
  <c r="G115"/>
  <c r="H115"/>
  <c r="I115" s="1"/>
  <c r="N115" s="1"/>
  <c r="L115"/>
  <c r="M115"/>
  <c r="G117"/>
  <c r="H117"/>
  <c r="I117" s="1"/>
  <c r="N117" s="1"/>
  <c r="L117"/>
  <c r="M117"/>
  <c r="G119"/>
  <c r="H119"/>
  <c r="I119" s="1"/>
  <c r="N119" s="1"/>
  <c r="L119"/>
  <c r="M119"/>
  <c r="G121"/>
  <c r="H121"/>
  <c r="I121" s="1"/>
  <c r="N121" s="1"/>
  <c r="L121"/>
  <c r="M121"/>
  <c r="G123"/>
  <c r="H123"/>
  <c r="I123" s="1"/>
  <c r="N123" s="1"/>
  <c r="L123"/>
  <c r="M123"/>
  <c r="G125"/>
  <c r="H125"/>
  <c r="I125" s="1"/>
  <c r="N125" s="1"/>
  <c r="L125"/>
  <c r="M125"/>
  <c r="G127"/>
  <c r="H127"/>
  <c r="I127" s="1"/>
  <c r="N127" s="1"/>
  <c r="L127"/>
  <c r="M127"/>
  <c r="G129"/>
  <c r="H129"/>
  <c r="I129"/>
  <c r="L129"/>
  <c r="M129"/>
  <c r="N129"/>
  <c r="G131"/>
  <c r="H131"/>
  <c r="I131"/>
  <c r="L131"/>
  <c r="M131"/>
  <c r="N131"/>
  <c r="G133"/>
  <c r="H133"/>
  <c r="I133"/>
  <c r="L133"/>
  <c r="M133"/>
  <c r="G135"/>
  <c r="L135" s="1"/>
  <c r="H135"/>
  <c r="I135"/>
  <c r="N135" s="1"/>
  <c r="M135"/>
  <c r="G137"/>
  <c r="L137" s="1"/>
  <c r="H137"/>
  <c r="I137"/>
  <c r="N137" s="1"/>
  <c r="M137"/>
  <c r="G139"/>
  <c r="L139" s="1"/>
  <c r="H139"/>
  <c r="I139"/>
  <c r="N139" s="1"/>
  <c r="M139"/>
  <c r="G141"/>
  <c r="L141" s="1"/>
  <c r="H141"/>
  <c r="I141"/>
  <c r="N141" s="1"/>
  <c r="M141"/>
  <c r="G143"/>
  <c r="L143" s="1"/>
  <c r="H143"/>
  <c r="I143"/>
  <c r="N143" s="1"/>
  <c r="M143"/>
  <c r="G145"/>
  <c r="L145" s="1"/>
  <c r="H145"/>
  <c r="I145"/>
  <c r="N145" s="1"/>
  <c r="M145"/>
  <c r="G147"/>
  <c r="L147" s="1"/>
  <c r="H147"/>
  <c r="I147"/>
  <c r="N147" s="1"/>
  <c r="M147"/>
  <c r="G149"/>
  <c r="L149" s="1"/>
  <c r="H149"/>
  <c r="I149"/>
  <c r="N149" s="1"/>
  <c r="M149"/>
  <c r="G151"/>
  <c r="L151" s="1"/>
  <c r="H151"/>
  <c r="I151"/>
  <c r="N151" s="1"/>
  <c r="M151"/>
  <c r="G153"/>
  <c r="H153"/>
  <c r="L153"/>
  <c r="M153"/>
  <c r="N153"/>
  <c r="G155"/>
  <c r="H155"/>
  <c r="L155"/>
  <c r="M155"/>
  <c r="N155" s="1"/>
  <c r="G157"/>
  <c r="H157"/>
  <c r="L157"/>
  <c r="M157"/>
  <c r="N157"/>
  <c r="G159"/>
  <c r="H159"/>
  <c r="L159"/>
  <c r="M159"/>
  <c r="N159" s="1"/>
  <c r="C163"/>
  <c r="D165" s="1"/>
  <c r="D163"/>
  <c r="E163"/>
  <c r="F165" s="1"/>
  <c r="F163"/>
  <c r="G163"/>
  <c r="J163"/>
  <c r="L163"/>
  <c r="G175"/>
  <c r="H175"/>
  <c r="I175"/>
  <c r="K175"/>
  <c r="L175"/>
  <c r="M175"/>
  <c r="N175"/>
  <c r="P176"/>
  <c r="G177"/>
  <c r="H177"/>
  <c r="I177"/>
  <c r="K177"/>
  <c r="L177"/>
  <c r="M177"/>
  <c r="N177"/>
  <c r="G179"/>
  <c r="H179"/>
  <c r="I179" s="1"/>
  <c r="K179"/>
  <c r="M179" s="1"/>
  <c r="G181"/>
  <c r="H181"/>
  <c r="I181"/>
  <c r="K181"/>
  <c r="L181"/>
  <c r="M181"/>
  <c r="N181"/>
  <c r="G183"/>
  <c r="H183"/>
  <c r="I183" s="1"/>
  <c r="K183"/>
  <c r="L183" s="1"/>
  <c r="M183"/>
  <c r="P183"/>
  <c r="G185"/>
  <c r="H185"/>
  <c r="I185" s="1"/>
  <c r="K185"/>
  <c r="L185" s="1"/>
  <c r="G187"/>
  <c r="H187"/>
  <c r="I187"/>
  <c r="K187"/>
  <c r="L187"/>
  <c r="M187"/>
  <c r="N187"/>
  <c r="G189"/>
  <c r="H189"/>
  <c r="I189" s="1"/>
  <c r="K189"/>
  <c r="L189" s="1"/>
  <c r="M189"/>
  <c r="G191"/>
  <c r="H191"/>
  <c r="I191"/>
  <c r="K191"/>
  <c r="L191"/>
  <c r="M191"/>
  <c r="N191"/>
  <c r="G193"/>
  <c r="H193"/>
  <c r="I193" s="1"/>
  <c r="K193"/>
  <c r="L193" s="1"/>
  <c r="G195"/>
  <c r="H195"/>
  <c r="I195"/>
  <c r="K195"/>
  <c r="L195"/>
  <c r="M195"/>
  <c r="N195"/>
  <c r="G197"/>
  <c r="H197"/>
  <c r="I197" s="1"/>
  <c r="K197"/>
  <c r="L197" s="1"/>
  <c r="M197"/>
  <c r="G199"/>
  <c r="H199"/>
  <c r="I199"/>
  <c r="K199"/>
  <c r="L199"/>
  <c r="M199"/>
  <c r="N199"/>
  <c r="G201"/>
  <c r="H201"/>
  <c r="I201" s="1"/>
  <c r="K201"/>
  <c r="L201" s="1"/>
  <c r="G203"/>
  <c r="H203"/>
  <c r="I203"/>
  <c r="K203"/>
  <c r="L203"/>
  <c r="M203"/>
  <c r="N203"/>
  <c r="G205"/>
  <c r="H205"/>
  <c r="I205" s="1"/>
  <c r="K205"/>
  <c r="L205" s="1"/>
  <c r="M205"/>
  <c r="G207"/>
  <c r="H207"/>
  <c r="I207"/>
  <c r="K207"/>
  <c r="L207"/>
  <c r="M207"/>
  <c r="N207"/>
  <c r="G209"/>
  <c r="H209"/>
  <c r="I209" s="1"/>
  <c r="K209"/>
  <c r="L209" s="1"/>
  <c r="G211"/>
  <c r="H211"/>
  <c r="I211"/>
  <c r="K211"/>
  <c r="L211"/>
  <c r="M211"/>
  <c r="N211"/>
  <c r="C217"/>
  <c r="D217"/>
  <c r="C219" s="1"/>
  <c r="E217"/>
  <c r="F217"/>
  <c r="E219" s="1"/>
  <c r="J217"/>
  <c r="G233"/>
  <c r="H233"/>
  <c r="I233"/>
  <c r="K233"/>
  <c r="L233"/>
  <c r="M233"/>
  <c r="N233"/>
  <c r="G235"/>
  <c r="H235"/>
  <c r="I235" s="1"/>
  <c r="K235"/>
  <c r="M235" s="1"/>
  <c r="G237"/>
  <c r="H237"/>
  <c r="I237"/>
  <c r="K237"/>
  <c r="L237"/>
  <c r="M237"/>
  <c r="N237"/>
  <c r="G239"/>
  <c r="H239"/>
  <c r="I239" s="1"/>
  <c r="K239"/>
  <c r="L239" s="1"/>
  <c r="M239"/>
  <c r="G241"/>
  <c r="H241"/>
  <c r="I241"/>
  <c r="K241"/>
  <c r="L241"/>
  <c r="M241"/>
  <c r="N241"/>
  <c r="G243"/>
  <c r="H243"/>
  <c r="I243" s="1"/>
  <c r="K243"/>
  <c r="L243" s="1"/>
  <c r="G245"/>
  <c r="H245"/>
  <c r="I245"/>
  <c r="K245"/>
  <c r="L245"/>
  <c r="M245"/>
  <c r="N245"/>
  <c r="G247"/>
  <c r="H247"/>
  <c r="I247" s="1"/>
  <c r="K247"/>
  <c r="L247" s="1"/>
  <c r="M247"/>
  <c r="G249"/>
  <c r="H249"/>
  <c r="I249"/>
  <c r="K249"/>
  <c r="L249"/>
  <c r="M249"/>
  <c r="N249"/>
  <c r="G251"/>
  <c r="H251"/>
  <c r="I251" s="1"/>
  <c r="K251"/>
  <c r="L251" s="1"/>
  <c r="G253"/>
  <c r="H253"/>
  <c r="I253"/>
  <c r="K253"/>
  <c r="L253"/>
  <c r="M253"/>
  <c r="N253"/>
  <c r="G255"/>
  <c r="H255"/>
  <c r="I255" s="1"/>
  <c r="K255"/>
  <c r="L255" s="1"/>
  <c r="M255"/>
  <c r="G257"/>
  <c r="H257"/>
  <c r="I257"/>
  <c r="K257"/>
  <c r="L257"/>
  <c r="M257"/>
  <c r="N257"/>
  <c r="G259"/>
  <c r="H259"/>
  <c r="I259" s="1"/>
  <c r="K259"/>
  <c r="L259" s="1"/>
  <c r="C263"/>
  <c r="D263"/>
  <c r="E263"/>
  <c r="F263"/>
  <c r="J263"/>
  <c r="C265"/>
  <c r="Z13" i="36"/>
  <c r="AA13" s="1"/>
  <c r="J361"/>
  <c r="Z361" s="1"/>
  <c r="AA361" s="1"/>
  <c r="Q738"/>
  <c r="Z146"/>
  <c r="AA146" s="1"/>
  <c r="P41"/>
  <c r="S9"/>
  <c r="K614"/>
  <c r="M614"/>
  <c r="L614"/>
  <c r="H582"/>
  <c r="K515"/>
  <c r="S430"/>
  <c r="AB383"/>
  <c r="AD383" s="1"/>
  <c r="AB460"/>
  <c r="N269"/>
  <c r="P57"/>
  <c r="N751"/>
  <c r="Z365"/>
  <c r="AA365" s="1"/>
  <c r="AB516"/>
  <c r="AD516" s="1"/>
  <c r="AE516" s="1"/>
  <c r="AF516" s="1"/>
  <c r="K511"/>
  <c r="AB476"/>
  <c r="AD476" s="1"/>
  <c r="Q417"/>
  <c r="K394"/>
  <c r="H378"/>
  <c r="J378"/>
  <c r="AB321"/>
  <c r="AD321" s="1"/>
  <c r="Z306"/>
  <c r="AA306" s="1"/>
  <c r="K273"/>
  <c r="N162"/>
  <c r="H162"/>
  <c r="J41"/>
  <c r="Z41" s="1"/>
  <c r="AA41" s="1"/>
  <c r="R28"/>
  <c r="S738"/>
  <c r="S739"/>
  <c r="S383"/>
  <c r="S742"/>
  <c r="Q742"/>
  <c r="S289"/>
  <c r="H658"/>
  <c r="J658"/>
  <c r="AB587"/>
  <c r="AD587" s="1"/>
  <c r="H574"/>
  <c r="J574"/>
  <c r="Q511"/>
  <c r="K417"/>
  <c r="Q394"/>
  <c r="K390"/>
  <c r="M390"/>
  <c r="Z339"/>
  <c r="AA339" s="1"/>
  <c r="K184"/>
  <c r="M184"/>
  <c r="N135"/>
  <c r="P135"/>
  <c r="Z93"/>
  <c r="AA93" s="1"/>
  <c r="J575"/>
  <c r="Z575" s="1"/>
  <c r="AA575" s="1"/>
  <c r="I574"/>
  <c r="I582"/>
  <c r="O542"/>
  <c r="J538"/>
  <c r="H538"/>
  <c r="Z53"/>
  <c r="AA53" s="1"/>
  <c r="I52"/>
  <c r="J53" s="1"/>
  <c r="J379"/>
  <c r="Z379" s="1"/>
  <c r="AA379" s="1"/>
  <c r="I378"/>
  <c r="Q751"/>
  <c r="S751"/>
  <c r="K626"/>
  <c r="M626"/>
  <c r="H600"/>
  <c r="J600"/>
  <c r="H578"/>
  <c r="J578"/>
  <c r="N546"/>
  <c r="P546"/>
  <c r="N542"/>
  <c r="P542"/>
  <c r="S511"/>
  <c r="N511"/>
  <c r="H511"/>
  <c r="L390"/>
  <c r="M391" s="1"/>
  <c r="Z261"/>
  <c r="AA261" s="1"/>
  <c r="K162"/>
  <c r="M162"/>
  <c r="AB118"/>
  <c r="AD118" s="1"/>
  <c r="J97"/>
  <c r="Z97" s="1"/>
  <c r="AA97" s="1"/>
  <c r="M41"/>
  <c r="AB41" s="1"/>
  <c r="AD41" s="1"/>
  <c r="H36"/>
  <c r="J36"/>
  <c r="S25"/>
  <c r="M394"/>
  <c r="Q386"/>
  <c r="S386"/>
  <c r="H374"/>
  <c r="Z371"/>
  <c r="AA371" s="1"/>
  <c r="K312"/>
  <c r="M289"/>
  <c r="K284"/>
  <c r="K252"/>
  <c r="Z131"/>
  <c r="AA131" s="1"/>
  <c r="S97"/>
  <c r="S20"/>
  <c r="Q20"/>
  <c r="L626"/>
  <c r="M627"/>
  <c r="I600"/>
  <c r="J601"/>
  <c r="Z601" s="1"/>
  <c r="AA601" s="1"/>
  <c r="I578"/>
  <c r="J579"/>
  <c r="Z579" s="1"/>
  <c r="AA579" s="1"/>
  <c r="O546"/>
  <c r="P547"/>
  <c r="I538"/>
  <c r="J539"/>
  <c r="Z539" s="1"/>
  <c r="AA539" s="1"/>
  <c r="Z504"/>
  <c r="AA504" s="1"/>
  <c r="Z476"/>
  <c r="AA476" s="1"/>
  <c r="R751"/>
  <c r="S752"/>
  <c r="I658"/>
  <c r="J659" s="1"/>
  <c r="Z659" s="1"/>
  <c r="AA659" s="1"/>
  <c r="R511"/>
  <c r="S512"/>
  <c r="M395"/>
  <c r="L394"/>
  <c r="I374"/>
  <c r="O417"/>
  <c r="M17"/>
  <c r="AB17" s="1"/>
  <c r="AD17" s="1"/>
  <c r="S41"/>
  <c r="Q252"/>
  <c r="M615"/>
  <c r="P543"/>
  <c r="AB681"/>
  <c r="P185" l="1"/>
  <c r="J185"/>
  <c r="P21"/>
  <c r="M21"/>
  <c r="S651"/>
  <c r="P37"/>
  <c r="J405"/>
  <c r="M405"/>
  <c r="S743"/>
  <c r="P743"/>
  <c r="M743"/>
  <c r="J743"/>
  <c r="Z743" s="1"/>
  <c r="AA743" s="1"/>
  <c r="S422"/>
  <c r="M422"/>
  <c r="P313"/>
  <c r="M313"/>
  <c r="J313"/>
  <c r="J297"/>
  <c r="J290"/>
  <c r="P290"/>
  <c r="P270"/>
  <c r="P136"/>
  <c r="M37"/>
  <c r="J21"/>
  <c r="Z21" s="1"/>
  <c r="AA21" s="1"/>
  <c r="J651"/>
  <c r="Z651" s="1"/>
  <c r="AA651" s="1"/>
  <c r="P651"/>
  <c r="J150"/>
  <c r="M150"/>
  <c r="P150"/>
  <c r="J167"/>
  <c r="Z167" s="1"/>
  <c r="AA167" s="1"/>
  <c r="J418"/>
  <c r="S185"/>
  <c r="M185"/>
  <c r="M163"/>
  <c r="J154"/>
  <c r="S154"/>
  <c r="P141"/>
  <c r="P101"/>
  <c r="M101"/>
  <c r="P405"/>
  <c r="J414"/>
  <c r="P414"/>
  <c r="S387"/>
  <c r="S290"/>
  <c r="S285"/>
  <c r="S150"/>
  <c r="J37"/>
  <c r="S21"/>
  <c r="P638"/>
  <c r="J642"/>
  <c r="Z642" s="1"/>
  <c r="AA642" s="1"/>
  <c r="M638"/>
  <c r="M216"/>
  <c r="S208"/>
  <c r="M208"/>
  <c r="S204"/>
  <c r="J638"/>
  <c r="M204"/>
  <c r="S638"/>
  <c r="M642"/>
  <c r="P642"/>
  <c r="M33"/>
  <c r="P33"/>
  <c r="AB531"/>
  <c r="J126"/>
  <c r="Z126" s="1"/>
  <c r="AA126" s="1"/>
  <c r="Z235"/>
  <c r="AA235" s="1"/>
  <c r="J257"/>
  <c r="M257"/>
  <c r="P257"/>
  <c r="P216"/>
  <c r="J216"/>
  <c r="P208"/>
  <c r="P204"/>
  <c r="J204"/>
  <c r="Z204" s="1"/>
  <c r="AA204" s="1"/>
  <c r="Z141"/>
  <c r="AA141" s="1"/>
  <c r="AB122"/>
  <c r="AB101"/>
  <c r="AD101" s="1"/>
  <c r="AD67"/>
  <c r="M57"/>
  <c r="J57"/>
  <c r="Z57" s="1"/>
  <c r="AA57" s="1"/>
  <c r="J646"/>
  <c r="Z646" s="1"/>
  <c r="AA646" s="1"/>
  <c r="M646"/>
  <c r="P646"/>
  <c r="S642"/>
  <c r="AD531"/>
  <c r="AE531" s="1"/>
  <c r="AF531" s="1"/>
  <c r="AB189"/>
  <c r="AD189" s="1"/>
  <c r="AE189" s="1"/>
  <c r="AF189" s="1"/>
  <c r="AB440"/>
  <c r="AD440" s="1"/>
  <c r="AB410"/>
  <c r="AD410" s="1"/>
  <c r="Z391"/>
  <c r="AA391" s="1"/>
  <c r="Z387"/>
  <c r="AA387" s="1"/>
  <c r="AB379"/>
  <c r="AB375"/>
  <c r="AD375" s="1"/>
  <c r="J812"/>
  <c r="J808"/>
  <c r="J809" s="1"/>
  <c r="Z809" s="1"/>
  <c r="AA809" s="1"/>
  <c r="P804"/>
  <c r="P812"/>
  <c r="P808"/>
  <c r="P809" s="1"/>
  <c r="M804"/>
  <c r="M812"/>
  <c r="M808"/>
  <c r="M809" s="1"/>
  <c r="AB809" s="1"/>
  <c r="AD809" s="1"/>
  <c r="AE809" s="1"/>
  <c r="AF809" s="1"/>
  <c r="S804"/>
  <c r="S812"/>
  <c r="S808"/>
  <c r="S809" s="1"/>
  <c r="AB53"/>
  <c r="AB49"/>
  <c r="AD49" s="1"/>
  <c r="AE49" s="1"/>
  <c r="AF49" s="1"/>
  <c r="AB365"/>
  <c r="AD365" s="1"/>
  <c r="AB176"/>
  <c r="Z150"/>
  <c r="AA150" s="1"/>
  <c r="Z185"/>
  <c r="AA185" s="1"/>
  <c r="AB45"/>
  <c r="Z302"/>
  <c r="AA302" s="1"/>
  <c r="AB735"/>
  <c r="AD735" s="1"/>
  <c r="AE735" s="1"/>
  <c r="AF735" s="1"/>
  <c r="AB731"/>
  <c r="AD731" s="1"/>
  <c r="AE440"/>
  <c r="AF440" s="1"/>
  <c r="AD379"/>
  <c r="AD45"/>
  <c r="P29"/>
  <c r="M29"/>
  <c r="J29"/>
  <c r="Z29" s="1"/>
  <c r="AA29" s="1"/>
  <c r="P25"/>
  <c r="M25"/>
  <c r="AB21"/>
  <c r="AD21" s="1"/>
  <c r="AE21" s="1"/>
  <c r="AF21" s="1"/>
  <c r="AB794"/>
  <c r="AD794" s="1"/>
  <c r="AB543"/>
  <c r="AD543" s="1"/>
  <c r="AB779"/>
  <c r="AD779" s="1"/>
  <c r="AE779" s="1"/>
  <c r="AF779" s="1"/>
  <c r="AB684"/>
  <c r="AB677"/>
  <c r="AD677" s="1"/>
  <c r="AE677" s="1"/>
  <c r="AF677" s="1"/>
  <c r="AB674"/>
  <c r="Z638"/>
  <c r="AA638" s="1"/>
  <c r="S634"/>
  <c r="AB630"/>
  <c r="AB623"/>
  <c r="AD623" s="1"/>
  <c r="AE623" s="1"/>
  <c r="AF623" s="1"/>
  <c r="AB607"/>
  <c r="AB597"/>
  <c r="AD597" s="1"/>
  <c r="AE597" s="1"/>
  <c r="AF597" s="1"/>
  <c r="AB575"/>
  <c r="M361"/>
  <c r="Z357"/>
  <c r="AA357" s="1"/>
  <c r="P353"/>
  <c r="Z349"/>
  <c r="AA349" s="1"/>
  <c r="AB335"/>
  <c r="Z434"/>
  <c r="AA434" s="1"/>
  <c r="AB13"/>
  <c r="AD13" s="1"/>
  <c r="P9"/>
  <c r="M9"/>
  <c r="J9"/>
  <c r="Z9" s="1"/>
  <c r="AA9" s="1"/>
  <c r="Z278"/>
  <c r="AA278" s="1"/>
  <c r="AB773"/>
  <c r="AD773" s="1"/>
  <c r="AE773" s="1"/>
  <c r="AF773" s="1"/>
  <c r="AD674"/>
  <c r="AE674" s="1"/>
  <c r="AF674" s="1"/>
  <c r="AD575"/>
  <c r="AE575" s="1"/>
  <c r="AF575" s="1"/>
  <c r="AB563"/>
  <c r="AD563" s="1"/>
  <c r="AB539"/>
  <c r="AD539" s="1"/>
  <c r="AE539" s="1"/>
  <c r="AF539" s="1"/>
  <c r="AB456"/>
  <c r="AD456" s="1"/>
  <c r="P430"/>
  <c r="AB37"/>
  <c r="AD37" s="1"/>
  <c r="Z414"/>
  <c r="AA414" s="1"/>
  <c r="AB261"/>
  <c r="AD261" s="1"/>
  <c r="AE261" s="1"/>
  <c r="AF261" s="1"/>
  <c r="AB801"/>
  <c r="AD801" s="1"/>
  <c r="AB770"/>
  <c r="AD770" s="1"/>
  <c r="AE770" s="1"/>
  <c r="AF770" s="1"/>
  <c r="Z422"/>
  <c r="AA422" s="1"/>
  <c r="Z274"/>
  <c r="AA274" s="1"/>
  <c r="Z159"/>
  <c r="AA159" s="1"/>
  <c r="AB231"/>
  <c r="AD231" s="1"/>
  <c r="AE231" s="1"/>
  <c r="AF231" s="1"/>
  <c r="P219"/>
  <c r="AB752"/>
  <c r="AD752" s="1"/>
  <c r="AE752" s="1"/>
  <c r="AF752" s="1"/>
  <c r="AD684"/>
  <c r="AE684" s="1"/>
  <c r="AF684" s="1"/>
  <c r="AD630"/>
  <c r="AB163"/>
  <c r="AD163" s="1"/>
  <c r="AB591"/>
  <c r="AD591" s="1"/>
  <c r="AE591" s="1"/>
  <c r="AF591" s="1"/>
  <c r="AB579"/>
  <c r="AB766"/>
  <c r="AD766" s="1"/>
  <c r="AE766" s="1"/>
  <c r="AF766" s="1"/>
  <c r="AB659"/>
  <c r="AD659" s="1"/>
  <c r="AD607"/>
  <c r="AD579"/>
  <c r="AB571"/>
  <c r="AD571" s="1"/>
  <c r="AB528"/>
  <c r="AD528" s="1"/>
  <c r="AB651"/>
  <c r="AD651" s="1"/>
  <c r="AE651" s="1"/>
  <c r="AF651" s="1"/>
  <c r="AB786"/>
  <c r="AD786" s="1"/>
  <c r="Z212"/>
  <c r="AA212" s="1"/>
  <c r="AB743"/>
  <c r="AD743" s="1"/>
  <c r="AE743" s="1"/>
  <c r="AF743" s="1"/>
  <c r="AB739"/>
  <c r="AD739" s="1"/>
  <c r="AE739" s="1"/>
  <c r="AF739" s="1"/>
  <c r="AB727"/>
  <c r="AD727" s="1"/>
  <c r="AE727" s="1"/>
  <c r="AF727" s="1"/>
  <c r="AB724"/>
  <c r="AD724" s="1"/>
  <c r="AB716"/>
  <c r="AD716" s="1"/>
  <c r="AE716" s="1"/>
  <c r="AF716" s="1"/>
  <c r="AB619"/>
  <c r="AD619" s="1"/>
  <c r="AE619" s="1"/>
  <c r="AF619" s="1"/>
  <c r="AD335"/>
  <c r="Z249"/>
  <c r="AA249" s="1"/>
  <c r="AD200"/>
  <c r="AD176"/>
  <c r="AE176" s="1"/>
  <c r="AF176" s="1"/>
  <c r="AD126"/>
  <c r="AD122"/>
  <c r="AB57"/>
  <c r="AD57" s="1"/>
  <c r="AE57" s="1"/>
  <c r="AF57" s="1"/>
  <c r="Z468"/>
  <c r="AA468" s="1"/>
  <c r="AB84"/>
  <c r="AD84" s="1"/>
  <c r="AB141"/>
  <c r="AD141" s="1"/>
  <c r="AB136"/>
  <c r="AD136" s="1"/>
  <c r="AD681"/>
  <c r="AB615"/>
  <c r="AD615" s="1"/>
  <c r="AE615" s="1"/>
  <c r="AF615" s="1"/>
  <c r="AB371"/>
  <c r="AB395"/>
  <c r="AD395" s="1"/>
  <c r="AB547"/>
  <c r="AD547" s="1"/>
  <c r="AE547" s="1"/>
  <c r="AF547" s="1"/>
  <c r="AB453"/>
  <c r="AD453" s="1"/>
  <c r="Z37"/>
  <c r="AA37" s="1"/>
  <c r="AB391"/>
  <c r="AD391" s="1"/>
  <c r="AE391" s="1"/>
  <c r="AF391" s="1"/>
  <c r="AB646"/>
  <c r="AD646" s="1"/>
  <c r="AB642"/>
  <c r="AD642" s="1"/>
  <c r="AB638"/>
  <c r="AD638" s="1"/>
  <c r="AE638" s="1"/>
  <c r="AF638" s="1"/>
  <c r="P634"/>
  <c r="M634"/>
  <c r="J634"/>
  <c r="Z634" s="1"/>
  <c r="AA634" s="1"/>
  <c r="AB611"/>
  <c r="AD611" s="1"/>
  <c r="AE611" s="1"/>
  <c r="AF611" s="1"/>
  <c r="AB604"/>
  <c r="AB601"/>
  <c r="AD601" s="1"/>
  <c r="AE601" s="1"/>
  <c r="AF601" s="1"/>
  <c r="AB594"/>
  <c r="AD594" s="1"/>
  <c r="AE594" s="1"/>
  <c r="AF594" s="1"/>
  <c r="AB583"/>
  <c r="AD583" s="1"/>
  <c r="AB567"/>
  <c r="AB559"/>
  <c r="AD559" s="1"/>
  <c r="AE559" s="1"/>
  <c r="AF559" s="1"/>
  <c r="AB535"/>
  <c r="AD535" s="1"/>
  <c r="AE535" s="1"/>
  <c r="AF535" s="1"/>
  <c r="AB521"/>
  <c r="AD521" s="1"/>
  <c r="AB504"/>
  <c r="AB471"/>
  <c r="AD471" s="1"/>
  <c r="AE471" s="1"/>
  <c r="AF471" s="1"/>
  <c r="AB464"/>
  <c r="AD464" s="1"/>
  <c r="Z453"/>
  <c r="AA453" s="1"/>
  <c r="AB448"/>
  <c r="AD448" s="1"/>
  <c r="AB444"/>
  <c r="AD444" s="1"/>
  <c r="AE444" s="1"/>
  <c r="AF444" s="1"/>
  <c r="AB437"/>
  <c r="AD437" s="1"/>
  <c r="M430"/>
  <c r="AB430" s="1"/>
  <c r="AD430" s="1"/>
  <c r="J430"/>
  <c r="Z430" s="1"/>
  <c r="AA430" s="1"/>
  <c r="Z426"/>
  <c r="AA426" s="1"/>
  <c r="Z418"/>
  <c r="AA418" s="1"/>
  <c r="Z401"/>
  <c r="AA401" s="1"/>
  <c r="S361"/>
  <c r="P361"/>
  <c r="S353"/>
  <c r="M353"/>
  <c r="J353"/>
  <c r="Z353" s="1"/>
  <c r="AA353" s="1"/>
  <c r="AB349"/>
  <c r="AD349" s="1"/>
  <c r="AE349" s="1"/>
  <c r="AF349" s="1"/>
  <c r="Z345"/>
  <c r="AA345" s="1"/>
  <c r="AB329"/>
  <c r="AD329" s="1"/>
  <c r="AE329" s="1"/>
  <c r="AF329" s="1"/>
  <c r="AB325"/>
  <c r="AD325" s="1"/>
  <c r="AE325" s="1"/>
  <c r="AF325" s="1"/>
  <c r="AB317"/>
  <c r="Z313"/>
  <c r="AA313" s="1"/>
  <c r="Z297"/>
  <c r="AA297" s="1"/>
  <c r="Z290"/>
  <c r="AA290" s="1"/>
  <c r="Z285"/>
  <c r="AA285" s="1"/>
  <c r="AB253"/>
  <c r="AD253" s="1"/>
  <c r="Z253"/>
  <c r="AA253" s="1"/>
  <c r="AB249"/>
  <c r="AD249" s="1"/>
  <c r="AE249" s="1"/>
  <c r="AF249" s="1"/>
  <c r="AB790"/>
  <c r="AD790" s="1"/>
  <c r="Z257"/>
  <c r="AA257" s="1"/>
  <c r="Z265"/>
  <c r="AA265" s="1"/>
  <c r="AB220"/>
  <c r="AD220" s="1"/>
  <c r="AB216"/>
  <c r="AD216" s="1"/>
  <c r="AB193"/>
  <c r="AD193" s="1"/>
  <c r="AE193" s="1"/>
  <c r="AF193" s="1"/>
  <c r="AB181"/>
  <c r="AD181" s="1"/>
  <c r="AB278"/>
  <c r="AD278" s="1"/>
  <c r="AE278" s="1"/>
  <c r="AF278" s="1"/>
  <c r="AB204"/>
  <c r="AD204" s="1"/>
  <c r="AE204" s="1"/>
  <c r="AF204" s="1"/>
  <c r="AB196"/>
  <c r="AD196" s="1"/>
  <c r="AE196" s="1"/>
  <c r="AF196" s="1"/>
  <c r="AB167"/>
  <c r="AD167" s="1"/>
  <c r="AE167" s="1"/>
  <c r="AF167" s="1"/>
  <c r="Z163"/>
  <c r="AA163" s="1"/>
  <c r="AB154"/>
  <c r="AD154" s="1"/>
  <c r="Z154"/>
  <c r="AA154" s="1"/>
  <c r="Z136"/>
  <c r="AA136" s="1"/>
  <c r="AE136" s="1"/>
  <c r="AF136" s="1"/>
  <c r="AB114"/>
  <c r="AD114" s="1"/>
  <c r="AE114" s="1"/>
  <c r="AF114" s="1"/>
  <c r="AB110"/>
  <c r="AD110" s="1"/>
  <c r="AE110" s="1"/>
  <c r="AF110" s="1"/>
  <c r="AB106"/>
  <c r="AD106" s="1"/>
  <c r="P97"/>
  <c r="M97"/>
  <c r="AB302"/>
  <c r="AD302" s="1"/>
  <c r="Z405"/>
  <c r="AA405" s="1"/>
  <c r="AB405"/>
  <c r="AD405" s="1"/>
  <c r="AB306"/>
  <c r="AD306" s="1"/>
  <c r="AB76"/>
  <c r="AD76" s="1"/>
  <c r="AE76" s="1"/>
  <c r="AF76" s="1"/>
  <c r="S57"/>
  <c r="AE642"/>
  <c r="AF642" s="1"/>
  <c r="AD604"/>
  <c r="AD567"/>
  <c r="AE567" s="1"/>
  <c r="AF567" s="1"/>
  <c r="AD504"/>
  <c r="AE504" s="1"/>
  <c r="AF504" s="1"/>
  <c r="AB422"/>
  <c r="AD422" s="1"/>
  <c r="AB401"/>
  <c r="AD401" s="1"/>
  <c r="AB387"/>
  <c r="AD387" s="1"/>
  <c r="AE387" s="1"/>
  <c r="AF387" s="1"/>
  <c r="AB353"/>
  <c r="AD353" s="1"/>
  <c r="AD317"/>
  <c r="AE317" s="1"/>
  <c r="AF317" s="1"/>
  <c r="AB313"/>
  <c r="AD313" s="1"/>
  <c r="AE220"/>
  <c r="AF220" s="1"/>
  <c r="AD53"/>
  <c r="AE53" s="1"/>
  <c r="AF53" s="1"/>
  <c r="AB29"/>
  <c r="AD29" s="1"/>
  <c r="AE29" s="1"/>
  <c r="AF29" s="1"/>
  <c r="AE790"/>
  <c r="AF790" s="1"/>
  <c r="S33"/>
  <c r="AB257"/>
  <c r="AD257" s="1"/>
  <c r="AB782"/>
  <c r="AD782" s="1"/>
  <c r="AE782" s="1"/>
  <c r="AF782" s="1"/>
  <c r="AB776"/>
  <c r="AD776" s="1"/>
  <c r="AE776" s="1"/>
  <c r="AF776" s="1"/>
  <c r="AB763"/>
  <c r="AD763" s="1"/>
  <c r="AB760"/>
  <c r="AD760" s="1"/>
  <c r="AE760" s="1"/>
  <c r="AF760" s="1"/>
  <c r="AB756"/>
  <c r="AD756" s="1"/>
  <c r="AE756" s="1"/>
  <c r="AF756" s="1"/>
  <c r="AB748"/>
  <c r="AD748" s="1"/>
  <c r="AE748" s="1"/>
  <c r="AF748" s="1"/>
  <c r="AB719"/>
  <c r="AD719" s="1"/>
  <c r="AE719" s="1"/>
  <c r="AF719" s="1"/>
  <c r="AB690"/>
  <c r="AD690" s="1"/>
  <c r="AE690" s="1"/>
  <c r="AF690" s="1"/>
  <c r="AB687"/>
  <c r="AD687" s="1"/>
  <c r="AB671"/>
  <c r="AD671" s="1"/>
  <c r="AE671" s="1"/>
  <c r="AF671" s="1"/>
  <c r="AB25"/>
  <c r="AD25" s="1"/>
  <c r="AE122"/>
  <c r="AF122" s="1"/>
  <c r="AB93"/>
  <c r="AD93" s="1"/>
  <c r="AE93" s="1"/>
  <c r="AF93" s="1"/>
  <c r="AB33"/>
  <c r="AD33" s="1"/>
  <c r="AB426"/>
  <c r="AD426" s="1"/>
  <c r="Z801"/>
  <c r="AA801" s="1"/>
  <c r="AE801" s="1"/>
  <c r="AF801" s="1"/>
  <c r="J804"/>
  <c r="AB361"/>
  <c r="AD361" s="1"/>
  <c r="AE361" s="1"/>
  <c r="AF361" s="1"/>
  <c r="AB468"/>
  <c r="AD468" s="1"/>
  <c r="AE468" s="1"/>
  <c r="AF468" s="1"/>
  <c r="AB212"/>
  <c r="AD212" s="1"/>
  <c r="AB150"/>
  <c r="AD150" s="1"/>
  <c r="AE150" s="1"/>
  <c r="AF150" s="1"/>
  <c r="AE731"/>
  <c r="AF731" s="1"/>
  <c r="AD371"/>
  <c r="AE371" s="1"/>
  <c r="AF371" s="1"/>
  <c r="M525"/>
  <c r="AB525" s="1"/>
  <c r="AD525" s="1"/>
  <c r="AE395"/>
  <c r="AF395" s="1"/>
  <c r="AB627"/>
  <c r="AD627" s="1"/>
  <c r="AE627" s="1"/>
  <c r="AF627" s="1"/>
  <c r="AB159"/>
  <c r="AD159" s="1"/>
  <c r="AE159" s="1"/>
  <c r="AF159" s="1"/>
  <c r="AB223"/>
  <c r="AD223" s="1"/>
  <c r="AE223" s="1"/>
  <c r="AF223" s="1"/>
  <c r="AE379"/>
  <c r="AF379" s="1"/>
  <c r="J25"/>
  <c r="Z25" s="1"/>
  <c r="AA25" s="1"/>
  <c r="AB185"/>
  <c r="AD185" s="1"/>
  <c r="AE185" s="1"/>
  <c r="AF185" s="1"/>
  <c r="AB434"/>
  <c r="AD434" s="1"/>
  <c r="AE434" s="1"/>
  <c r="AF434" s="1"/>
  <c r="AB551"/>
  <c r="AD551" s="1"/>
  <c r="AE551" s="1"/>
  <c r="AF551" s="1"/>
  <c r="AD460"/>
  <c r="AE460" s="1"/>
  <c r="AF460" s="1"/>
  <c r="AB146"/>
  <c r="AD146" s="1"/>
  <c r="AE146" s="1"/>
  <c r="AF146" s="1"/>
  <c r="AE106"/>
  <c r="AF106" s="1"/>
  <c r="AE45"/>
  <c r="AF45" s="1"/>
  <c r="AE456"/>
  <c r="AF456" s="1"/>
  <c r="AE17"/>
  <c r="AF17" s="1"/>
  <c r="AE587"/>
  <c r="AF587" s="1"/>
  <c r="Z216"/>
  <c r="AA216" s="1"/>
  <c r="J219"/>
  <c r="AE448"/>
  <c r="AF448" s="1"/>
  <c r="Z101"/>
  <c r="AA101" s="1"/>
  <c r="AE101" s="1"/>
  <c r="AF101" s="1"/>
  <c r="AE118"/>
  <c r="AF118" s="1"/>
  <c r="AE724"/>
  <c r="AF724" s="1"/>
  <c r="K170"/>
  <c r="K413"/>
  <c r="AE383"/>
  <c r="AF383" s="1"/>
  <c r="AE563"/>
  <c r="AF563" s="1"/>
  <c r="AE126"/>
  <c r="AF126" s="1"/>
  <c r="Q140"/>
  <c r="AE437"/>
  <c r="AF437" s="1"/>
  <c r="AE607"/>
  <c r="AF607" s="1"/>
  <c r="AB555"/>
  <c r="AD555" s="1"/>
  <c r="AE555" s="1"/>
  <c r="AF555" s="1"/>
  <c r="AE528"/>
  <c r="AF528" s="1"/>
  <c r="AE181"/>
  <c r="AF181" s="1"/>
  <c r="AE630"/>
  <c r="AF630" s="1"/>
  <c r="AE321"/>
  <c r="AF321" s="1"/>
  <c r="AE335"/>
  <c r="AF335" s="1"/>
  <c r="AE410"/>
  <c r="AF410" s="1"/>
  <c r="AE67"/>
  <c r="AF67" s="1"/>
  <c r="Q32"/>
  <c r="AE543"/>
  <c r="AF543" s="1"/>
  <c r="AE604"/>
  <c r="AF604" s="1"/>
  <c r="AE646"/>
  <c r="AF646" s="1"/>
  <c r="AE763"/>
  <c r="AF763" s="1"/>
  <c r="S29"/>
  <c r="AE687"/>
  <c r="AF687" s="1"/>
  <c r="AE794"/>
  <c r="AF794" s="1"/>
  <c r="AE797"/>
  <c r="AF797" s="1"/>
  <c r="AE786"/>
  <c r="AF786" s="1"/>
  <c r="AE659"/>
  <c r="AF659" s="1"/>
  <c r="AE476"/>
  <c r="AF476" s="1"/>
  <c r="AE579"/>
  <c r="AF579" s="1"/>
  <c r="AE426"/>
  <c r="AF426" s="1"/>
  <c r="AE681"/>
  <c r="AF681" s="1"/>
  <c r="AE41"/>
  <c r="AF41" s="1"/>
  <c r="AE365"/>
  <c r="AF365" s="1"/>
  <c r="AE13"/>
  <c r="AF13" s="1"/>
  <c r="AE37"/>
  <c r="AF37" s="1"/>
  <c r="AE141"/>
  <c r="AF141" s="1"/>
  <c r="AE306"/>
  <c r="AF306" s="1"/>
  <c r="M259" i="4"/>
  <c r="N259" s="1"/>
  <c r="M251"/>
  <c r="N251" s="1"/>
  <c r="M243"/>
  <c r="N243" s="1"/>
  <c r="N235"/>
  <c r="N263" s="1"/>
  <c r="M209"/>
  <c r="N209" s="1"/>
  <c r="M201"/>
  <c r="N201" s="1"/>
  <c r="M193"/>
  <c r="N193" s="1"/>
  <c r="M185"/>
  <c r="N185" s="1"/>
  <c r="N179"/>
  <c r="G217"/>
  <c r="N133"/>
  <c r="L235"/>
  <c r="L263" s="1"/>
  <c r="K263"/>
  <c r="L179"/>
  <c r="L217" s="1"/>
  <c r="L270" s="1"/>
  <c r="K217"/>
  <c r="N255"/>
  <c r="N247"/>
  <c r="N239"/>
  <c r="N205"/>
  <c r="N197"/>
  <c r="N189"/>
  <c r="N183"/>
  <c r="N163"/>
  <c r="AD339" i="36"/>
  <c r="AE339" s="1"/>
  <c r="AF339" s="1"/>
  <c r="Q277"/>
  <c r="Q404"/>
  <c r="H520"/>
  <c r="H524"/>
  <c r="H570"/>
  <c r="I32"/>
  <c r="J33" s="1"/>
  <c r="Z33" s="1"/>
  <c r="AA33" s="1"/>
  <c r="Z84"/>
  <c r="AA84" s="1"/>
  <c r="R140"/>
  <c r="S141" s="1"/>
  <c r="J207"/>
  <c r="L234"/>
  <c r="Z244"/>
  <c r="AA244" s="1"/>
  <c r="AB244"/>
  <c r="AD244" s="1"/>
  <c r="S252"/>
  <c r="S253" s="1"/>
  <c r="S256"/>
  <c r="R256"/>
  <c r="J269"/>
  <c r="J270" s="1"/>
  <c r="M269"/>
  <c r="M270" s="1"/>
  <c r="R269"/>
  <c r="P273"/>
  <c r="P274" s="1"/>
  <c r="L289"/>
  <c r="M290" s="1"/>
  <c r="M296"/>
  <c r="M297" s="1"/>
  <c r="P297"/>
  <c r="S301"/>
  <c r="S302" s="1"/>
  <c r="R312"/>
  <c r="AB357"/>
  <c r="AD357" s="1"/>
  <c r="AE357" s="1"/>
  <c r="AF357" s="1"/>
  <c r="L413"/>
  <c r="M414" s="1"/>
  <c r="R417"/>
  <c r="S418" s="1"/>
  <c r="S417"/>
  <c r="J524"/>
  <c r="J525" s="1"/>
  <c r="Z525" s="1"/>
  <c r="AA525" s="1"/>
  <c r="Q443"/>
  <c r="Q641"/>
  <c r="M235" l="1"/>
  <c r="AB235" s="1"/>
  <c r="AD235" s="1"/>
  <c r="AE235" s="1"/>
  <c r="AF235" s="1"/>
  <c r="AE453"/>
  <c r="AF453" s="1"/>
  <c r="AB414"/>
  <c r="AD414" s="1"/>
  <c r="AE414" s="1"/>
  <c r="AF414" s="1"/>
  <c r="AB274"/>
  <c r="AD274" s="1"/>
  <c r="AE274" s="1"/>
  <c r="AF274" s="1"/>
  <c r="AE313"/>
  <c r="AF313" s="1"/>
  <c r="S257"/>
  <c r="AE405"/>
  <c r="AF405" s="1"/>
  <c r="AE154"/>
  <c r="AF154" s="1"/>
  <c r="AB290"/>
  <c r="AD290" s="1"/>
  <c r="AE290" s="1"/>
  <c r="AF290" s="1"/>
  <c r="Z270"/>
  <c r="AA270" s="1"/>
  <c r="AE253"/>
  <c r="AF253" s="1"/>
  <c r="AE430"/>
  <c r="AF430" s="1"/>
  <c r="AB634"/>
  <c r="AD634" s="1"/>
  <c r="AE634" s="1"/>
  <c r="AF634" s="1"/>
  <c r="J208"/>
  <c r="Z208" s="1"/>
  <c r="AA208" s="1"/>
  <c r="AB270"/>
  <c r="AD270" s="1"/>
  <c r="AE302"/>
  <c r="AF302" s="1"/>
  <c r="AB97"/>
  <c r="AD97" s="1"/>
  <c r="AE97" s="1"/>
  <c r="AF97" s="1"/>
  <c r="AB9"/>
  <c r="AD9" s="1"/>
  <c r="AB345"/>
  <c r="AD345" s="1"/>
  <c r="AE345" s="1"/>
  <c r="AF345" s="1"/>
  <c r="AE9"/>
  <c r="AF9" s="1"/>
  <c r="AB285"/>
  <c r="AD285" s="1"/>
  <c r="AE285" s="1"/>
  <c r="AF285" s="1"/>
  <c r="AE25"/>
  <c r="AF25" s="1"/>
  <c r="M219"/>
  <c r="AE422"/>
  <c r="AF422" s="1"/>
  <c r="AE212"/>
  <c r="AF212" s="1"/>
  <c r="AE163"/>
  <c r="AF163" s="1"/>
  <c r="AD823"/>
  <c r="AE257"/>
  <c r="AF257" s="1"/>
  <c r="AE353"/>
  <c r="AF353" s="1"/>
  <c r="AE401"/>
  <c r="AF401" s="1"/>
  <c r="AE216"/>
  <c r="AF216" s="1"/>
  <c r="AE84"/>
  <c r="AF84" s="1"/>
  <c r="AB131"/>
  <c r="AD131" s="1"/>
  <c r="AE131" s="1"/>
  <c r="AF131" s="1"/>
  <c r="AB208"/>
  <c r="AD208" s="1"/>
  <c r="AB265"/>
  <c r="AD265" s="1"/>
  <c r="AE265" s="1"/>
  <c r="AF265" s="1"/>
  <c r="AE525"/>
  <c r="AF525" s="1"/>
  <c r="AE33"/>
  <c r="AF33" s="1"/>
  <c r="R404"/>
  <c r="S405" s="1"/>
  <c r="S277"/>
  <c r="S278" s="1"/>
  <c r="R273"/>
  <c r="AE244"/>
  <c r="AF244" s="1"/>
  <c r="N217" i="4"/>
  <c r="J582" i="36"/>
  <c r="J583" s="1"/>
  <c r="Z583" s="1"/>
  <c r="AA583" s="1"/>
  <c r="AE583" s="1"/>
  <c r="AF583" s="1"/>
  <c r="P511"/>
  <c r="P512"/>
  <c r="AB512" s="1"/>
  <c r="AD512" s="1"/>
  <c r="J374"/>
  <c r="J375"/>
  <c r="Z375" s="1"/>
  <c r="AA375" s="1"/>
  <c r="AE375" s="1"/>
  <c r="AF375" s="1"/>
  <c r="S645"/>
  <c r="S646" s="1"/>
  <c r="J570"/>
  <c r="J571"/>
  <c r="Z571" s="1"/>
  <c r="AA571" s="1"/>
  <c r="AE571" s="1"/>
  <c r="AF571" s="1"/>
  <c r="J520"/>
  <c r="J521"/>
  <c r="Z521" s="1"/>
  <c r="AA521" s="1"/>
  <c r="Z464"/>
  <c r="AA464" s="1"/>
  <c r="AE464" s="1"/>
  <c r="AF464" s="1"/>
  <c r="M170"/>
  <c r="M171"/>
  <c r="AB171" s="1"/>
  <c r="AD171" s="1"/>
  <c r="R730"/>
  <c r="S731" s="1"/>
  <c r="P417"/>
  <c r="S312"/>
  <c r="S313" s="1"/>
  <c r="AB297"/>
  <c r="AD297" s="1"/>
  <c r="AE297" s="1"/>
  <c r="AF297" s="1"/>
  <c r="S273"/>
  <c r="S269"/>
  <c r="S270" s="1"/>
  <c r="S443"/>
  <c r="S444"/>
  <c r="R234"/>
  <c r="S235" s="1"/>
  <c r="Z200"/>
  <c r="AA200" s="1"/>
  <c r="AE200" s="1"/>
  <c r="AF200" s="1"/>
  <c r="L165" i="4"/>
  <c r="L166" s="1"/>
  <c r="N270"/>
  <c r="J272" s="1"/>
  <c r="J273" s="1"/>
  <c r="L219"/>
  <c r="L220" s="1"/>
  <c r="J266"/>
  <c r="J267" s="1"/>
  <c r="P418" i="36" l="1"/>
  <c r="AB418" s="1"/>
  <c r="AD418" s="1"/>
  <c r="S274"/>
  <c r="AD661"/>
  <c r="AE270"/>
  <c r="AF270" s="1"/>
  <c r="AE208"/>
  <c r="AF208" s="1"/>
  <c r="AD824"/>
  <c r="AD825" s="1"/>
  <c r="AA506"/>
  <c r="AE171"/>
  <c r="AF171" s="1"/>
  <c r="AE521"/>
  <c r="AF521" s="1"/>
  <c r="AE512"/>
  <c r="AF512" s="1"/>
  <c r="AE418" l="1"/>
  <c r="AF418" s="1"/>
  <c r="AD506"/>
  <c r="AD507" s="1"/>
  <c r="AD508" s="1"/>
  <c r="AD662"/>
  <c r="AD663" s="1"/>
  <c r="AA827"/>
  <c r="AD827" l="1"/>
  <c r="AD828" s="1"/>
  <c r="AD829" s="1"/>
</calcChain>
</file>

<file path=xl/comments1.xml><?xml version="1.0" encoding="utf-8"?>
<comments xmlns="http://schemas.openxmlformats.org/spreadsheetml/2006/main">
  <authors>
    <author>kdomewale</author>
  </authors>
  <commentList>
    <comment ref="B43" authorId="0">
      <text>
        <r>
          <rPr>
            <b/>
            <sz val="8"/>
            <color indexed="81"/>
            <rFont val="Tahoma"/>
            <family val="2"/>
          </rPr>
          <t>kdomewale:</t>
        </r>
        <r>
          <rPr>
            <sz val="8"/>
            <color indexed="81"/>
            <rFont val="Tahoma"/>
            <family val="2"/>
          </rPr>
          <t xml:space="preserve">
LILO AT KHANDWA ON 17.12.04
</t>
        </r>
      </text>
    </comment>
    <comment ref="B45" authorId="0">
      <text>
        <r>
          <rPr>
            <b/>
            <sz val="8"/>
            <color indexed="81"/>
            <rFont val="Tahoma"/>
            <family val="2"/>
          </rPr>
          <t>kdomewale:</t>
        </r>
        <r>
          <rPr>
            <sz val="8"/>
            <color indexed="81"/>
            <rFont val="Tahoma"/>
            <family val="2"/>
          </rPr>
          <t xml:space="preserve">
LILO AT KHANDWA ON 17.12.04
</t>
        </r>
      </text>
    </comment>
    <comment ref="B47" authorId="0">
      <text>
        <r>
          <rPr>
            <b/>
            <sz val="8"/>
            <color indexed="81"/>
            <rFont val="Tahoma"/>
            <family val="2"/>
          </rPr>
          <t>kdomewale:</t>
        </r>
        <r>
          <rPr>
            <sz val="8"/>
            <color indexed="81"/>
            <rFont val="Tahoma"/>
            <family val="2"/>
          </rPr>
          <t xml:space="preserve">
LILO AT KHANDWA ON 17.12.04</t>
        </r>
      </text>
    </comment>
    <comment ref="B49" authorId="0">
      <text>
        <r>
          <rPr>
            <b/>
            <sz val="8"/>
            <color indexed="81"/>
            <rFont val="Tahoma"/>
            <family val="2"/>
          </rPr>
          <t>kdomewale:</t>
        </r>
        <r>
          <rPr>
            <sz val="8"/>
            <color indexed="81"/>
            <rFont val="Tahoma"/>
            <family val="2"/>
          </rPr>
          <t xml:space="preserve">
LILO AT KHANDWA ON 17.12.04</t>
        </r>
      </text>
    </comment>
    <comment ref="B187" authorId="0">
      <text>
        <r>
          <rPr>
            <b/>
            <sz val="8"/>
            <color indexed="81"/>
            <rFont val="Tahoma"/>
            <family val="2"/>
          </rPr>
          <t>kdomewale:</t>
        </r>
        <r>
          <rPr>
            <sz val="8"/>
            <color indexed="81"/>
            <rFont val="Tahoma"/>
            <family val="2"/>
          </rPr>
          <t xml:space="preserve">
315 MVA ICT # 1 CHARGED ON 17/12/2004
</t>
        </r>
      </text>
    </comment>
    <comment ref="B189" authorId="0">
      <text>
        <r>
          <rPr>
            <b/>
            <sz val="8"/>
            <color indexed="81"/>
            <rFont val="Tahoma"/>
            <family val="2"/>
          </rPr>
          <t>kdomewale:</t>
        </r>
        <r>
          <rPr>
            <sz val="8"/>
            <color indexed="81"/>
            <rFont val="Tahoma"/>
            <family val="2"/>
          </rPr>
          <t xml:space="preserve">
315 MVA ICT # 1 CHARGED ON 17/12/2004
</t>
        </r>
      </text>
    </comment>
  </commentList>
</comments>
</file>

<file path=xl/comments2.xml><?xml version="1.0" encoding="utf-8"?>
<comments xmlns="http://schemas.openxmlformats.org/spreadsheetml/2006/main">
  <authors>
    <author>kdomewale</author>
  </authors>
  <commentList>
    <comment ref="B23" authorId="0">
      <text>
        <r>
          <rPr>
            <b/>
            <sz val="8"/>
            <color indexed="81"/>
            <rFont val="Tahoma"/>
            <family val="2"/>
          </rPr>
          <t>kdomewale:</t>
        </r>
        <r>
          <rPr>
            <sz val="8"/>
            <color indexed="81"/>
            <rFont val="Tahoma"/>
            <family val="2"/>
          </rPr>
          <t xml:space="preserve">
LILO AT KHANDWA ON 17.12.04
</t>
        </r>
      </text>
    </comment>
    <comment ref="B24" authorId="0">
      <text>
        <r>
          <rPr>
            <b/>
            <sz val="8"/>
            <color indexed="81"/>
            <rFont val="Tahoma"/>
            <family val="2"/>
          </rPr>
          <t>kdomewale:</t>
        </r>
        <r>
          <rPr>
            <sz val="8"/>
            <color indexed="81"/>
            <rFont val="Tahoma"/>
            <family val="2"/>
          </rPr>
          <t xml:space="preserve">
LILO AT KHANDWA ON 17.12.04
</t>
        </r>
      </text>
    </comment>
    <comment ref="B25" authorId="0">
      <text>
        <r>
          <rPr>
            <b/>
            <sz val="8"/>
            <color indexed="81"/>
            <rFont val="Tahoma"/>
            <family val="2"/>
          </rPr>
          <t>kdomewale:</t>
        </r>
        <r>
          <rPr>
            <sz val="8"/>
            <color indexed="81"/>
            <rFont val="Tahoma"/>
            <family val="2"/>
          </rPr>
          <t xml:space="preserve">
LILO AT KHANDWA ON 17.12.04</t>
        </r>
      </text>
    </comment>
    <comment ref="B26" authorId="0">
      <text>
        <r>
          <rPr>
            <b/>
            <sz val="8"/>
            <color indexed="81"/>
            <rFont val="Tahoma"/>
            <family val="2"/>
          </rPr>
          <t>kdomewale:</t>
        </r>
        <r>
          <rPr>
            <sz val="8"/>
            <color indexed="81"/>
            <rFont val="Tahoma"/>
            <family val="2"/>
          </rPr>
          <t xml:space="preserve">
LILO AT KHANDWA ON 17.12.04</t>
        </r>
      </text>
    </comment>
    <comment ref="B77" authorId="0">
      <text>
        <r>
          <rPr>
            <b/>
            <sz val="8"/>
            <color indexed="81"/>
            <rFont val="Tahoma"/>
            <family val="2"/>
          </rPr>
          <t>kdomewale:</t>
        </r>
        <r>
          <rPr>
            <sz val="8"/>
            <color indexed="81"/>
            <rFont val="Tahoma"/>
            <family val="2"/>
          </rPr>
          <t xml:space="preserve">
315 MVA ICT # 1 CHARGED ON 17/12/2004
</t>
        </r>
      </text>
    </comment>
    <comment ref="B78" authorId="0">
      <text>
        <r>
          <rPr>
            <b/>
            <sz val="8"/>
            <color indexed="81"/>
            <rFont val="Tahoma"/>
            <family val="2"/>
          </rPr>
          <t>kdomewale:</t>
        </r>
        <r>
          <rPr>
            <sz val="8"/>
            <color indexed="81"/>
            <rFont val="Tahoma"/>
            <family val="2"/>
          </rPr>
          <t xml:space="preserve">
315 MVA ICT # 1 CHARGED ON 17/12/2004
</t>
        </r>
      </text>
    </comment>
  </commentList>
</comments>
</file>

<file path=xl/comments3.xml><?xml version="1.0" encoding="utf-8"?>
<comments xmlns="http://schemas.openxmlformats.org/spreadsheetml/2006/main">
  <authors>
    <author>kdomewale</author>
  </authors>
  <commentList>
    <comment ref="B26" authorId="0">
      <text>
        <r>
          <rPr>
            <b/>
            <sz val="8"/>
            <color indexed="81"/>
            <rFont val="Tahoma"/>
            <family val="2"/>
          </rPr>
          <t>kdomewale:</t>
        </r>
        <r>
          <rPr>
            <sz val="8"/>
            <color indexed="81"/>
            <rFont val="Tahoma"/>
            <family val="2"/>
          </rPr>
          <t xml:space="preserve">
LILO AT KHANDWA ON 17.12.04
</t>
        </r>
      </text>
    </comment>
    <comment ref="B27" authorId="0">
      <text>
        <r>
          <rPr>
            <b/>
            <sz val="8"/>
            <color indexed="81"/>
            <rFont val="Tahoma"/>
            <family val="2"/>
          </rPr>
          <t>kdomewale:</t>
        </r>
        <r>
          <rPr>
            <sz val="8"/>
            <color indexed="81"/>
            <rFont val="Tahoma"/>
            <family val="2"/>
          </rPr>
          <t xml:space="preserve">
LILO AT KHANDWA ON 17.12.04
</t>
        </r>
      </text>
    </comment>
    <comment ref="B28" authorId="0">
      <text>
        <r>
          <rPr>
            <b/>
            <sz val="8"/>
            <color indexed="81"/>
            <rFont val="Tahoma"/>
            <family val="2"/>
          </rPr>
          <t>kdomewale:</t>
        </r>
        <r>
          <rPr>
            <sz val="8"/>
            <color indexed="81"/>
            <rFont val="Tahoma"/>
            <family val="2"/>
          </rPr>
          <t xml:space="preserve">
LILO AT KHANDWA ON 17.12.04</t>
        </r>
      </text>
    </comment>
    <comment ref="B29" authorId="0">
      <text>
        <r>
          <rPr>
            <b/>
            <sz val="8"/>
            <color indexed="81"/>
            <rFont val="Tahoma"/>
            <family val="2"/>
          </rPr>
          <t>kdomewale:</t>
        </r>
        <r>
          <rPr>
            <sz val="8"/>
            <color indexed="81"/>
            <rFont val="Tahoma"/>
            <family val="2"/>
          </rPr>
          <t xml:space="preserve">
LILO AT KHANDWA ON 17.12.04</t>
        </r>
      </text>
    </comment>
    <comment ref="B142" authorId="0">
      <text>
        <r>
          <rPr>
            <b/>
            <sz val="8"/>
            <color indexed="81"/>
            <rFont val="Tahoma"/>
            <family val="2"/>
          </rPr>
          <t>kdomewale:</t>
        </r>
        <r>
          <rPr>
            <sz val="8"/>
            <color indexed="81"/>
            <rFont val="Tahoma"/>
            <family val="2"/>
          </rPr>
          <t xml:space="preserve">
315 MVA ICT # 1 CHARGED ON 17/12/2004
</t>
        </r>
      </text>
    </comment>
    <comment ref="B143" authorId="0">
      <text>
        <r>
          <rPr>
            <b/>
            <sz val="8"/>
            <color indexed="81"/>
            <rFont val="Tahoma"/>
            <family val="2"/>
          </rPr>
          <t>kdomewale:</t>
        </r>
        <r>
          <rPr>
            <sz val="8"/>
            <color indexed="81"/>
            <rFont val="Tahoma"/>
            <family val="2"/>
          </rPr>
          <t xml:space="preserve">
315 MVA ICT # 1 CHARGED ON 17/12/2004
</t>
        </r>
      </text>
    </comment>
  </commentList>
</comments>
</file>

<file path=xl/comments4.xml><?xml version="1.0" encoding="utf-8"?>
<comments xmlns="http://schemas.openxmlformats.org/spreadsheetml/2006/main">
  <authors>
    <author>kdomewale</author>
  </authors>
  <commentList>
    <comment ref="B26" authorId="0">
      <text>
        <r>
          <rPr>
            <b/>
            <sz val="8"/>
            <color indexed="81"/>
            <rFont val="Tahoma"/>
            <family val="2"/>
          </rPr>
          <t>kdomewale:</t>
        </r>
        <r>
          <rPr>
            <sz val="8"/>
            <color indexed="81"/>
            <rFont val="Tahoma"/>
            <family val="2"/>
          </rPr>
          <t xml:space="preserve">
LILO AT KHANDWA ON 17.12.04
</t>
        </r>
      </text>
    </comment>
    <comment ref="B27" authorId="0">
      <text>
        <r>
          <rPr>
            <b/>
            <sz val="8"/>
            <color indexed="81"/>
            <rFont val="Tahoma"/>
            <family val="2"/>
          </rPr>
          <t>kdomewale:</t>
        </r>
        <r>
          <rPr>
            <sz val="8"/>
            <color indexed="81"/>
            <rFont val="Tahoma"/>
            <family val="2"/>
          </rPr>
          <t xml:space="preserve">
LILO AT KHANDWA ON 17.12.04
</t>
        </r>
      </text>
    </comment>
    <comment ref="B28" authorId="0">
      <text>
        <r>
          <rPr>
            <b/>
            <sz val="8"/>
            <color indexed="81"/>
            <rFont val="Tahoma"/>
            <family val="2"/>
          </rPr>
          <t>kdomewale:</t>
        </r>
        <r>
          <rPr>
            <sz val="8"/>
            <color indexed="81"/>
            <rFont val="Tahoma"/>
            <family val="2"/>
          </rPr>
          <t xml:space="preserve">
LILO AT KHANDWA ON 17.12.04</t>
        </r>
      </text>
    </comment>
    <comment ref="B29" authorId="0">
      <text>
        <r>
          <rPr>
            <b/>
            <sz val="8"/>
            <color indexed="81"/>
            <rFont val="Tahoma"/>
            <family val="2"/>
          </rPr>
          <t>kdomewale:</t>
        </r>
        <r>
          <rPr>
            <sz val="8"/>
            <color indexed="81"/>
            <rFont val="Tahoma"/>
            <family val="2"/>
          </rPr>
          <t xml:space="preserve">
LILO AT KHANDWA ON 17.12.04</t>
        </r>
      </text>
    </comment>
    <comment ref="B142" authorId="0">
      <text>
        <r>
          <rPr>
            <b/>
            <sz val="8"/>
            <color indexed="81"/>
            <rFont val="Tahoma"/>
            <family val="2"/>
          </rPr>
          <t>kdomewale:</t>
        </r>
        <r>
          <rPr>
            <sz val="8"/>
            <color indexed="81"/>
            <rFont val="Tahoma"/>
            <family val="2"/>
          </rPr>
          <t xml:space="preserve">
315 MVA ICT # 1 CHARGED ON 17/12/2004
</t>
        </r>
      </text>
    </comment>
    <comment ref="B143" authorId="0">
      <text>
        <r>
          <rPr>
            <b/>
            <sz val="8"/>
            <color indexed="81"/>
            <rFont val="Tahoma"/>
            <family val="2"/>
          </rPr>
          <t>kdomewale:</t>
        </r>
        <r>
          <rPr>
            <sz val="8"/>
            <color indexed="81"/>
            <rFont val="Tahoma"/>
            <family val="2"/>
          </rPr>
          <t xml:space="preserve">
315 MVA ICT # 1 CHARGED ON 17/12/2004
</t>
        </r>
      </text>
    </comment>
  </commentList>
</comments>
</file>

<file path=xl/sharedStrings.xml><?xml version="1.0" encoding="utf-8"?>
<sst xmlns="http://schemas.openxmlformats.org/spreadsheetml/2006/main" count="3370" uniqueCount="1215">
  <si>
    <t>400kV Satpura-Itarsi</t>
  </si>
  <si>
    <t>400kV Itarsi-Indore # 1</t>
  </si>
  <si>
    <t>400kV Itarsi-Indore # 2</t>
  </si>
  <si>
    <t>400 KV V'chal - Jabalpur # 1</t>
  </si>
  <si>
    <t>400 KV V'chal - Jabalpur # 2</t>
  </si>
  <si>
    <t>400 KV Jabalpur - Itarsi # 1</t>
  </si>
  <si>
    <t>400 KV Jabalpur - Itarsi # 2</t>
  </si>
  <si>
    <t>400 KV V'chal - Jabalpur # 3</t>
  </si>
  <si>
    <t>400 KV V'chal - Jabalpur # 4</t>
  </si>
  <si>
    <t>400 KV Jabalpur - Itarsi # 3</t>
  </si>
  <si>
    <t>400 KV Jabalpur - Itarsi # 4</t>
  </si>
  <si>
    <t>POWERGRID</t>
  </si>
  <si>
    <t>220kV Kawas-Ichchapur</t>
  </si>
  <si>
    <t>220kV Kawas - Haldarwa # 1</t>
  </si>
  <si>
    <t>220 KV Kakrapar - Haldarwa # 2</t>
  </si>
  <si>
    <t>220 KV Kakrapar - Vav # 1</t>
  </si>
  <si>
    <t>220kV Ichchapur-Vav</t>
  </si>
  <si>
    <t>Outage Hrs</t>
  </si>
  <si>
    <t>attr. to</t>
  </si>
  <si>
    <t>Sl.</t>
  </si>
  <si>
    <t>No.</t>
  </si>
  <si>
    <t>25 MVAR reactor # 1 / Jabalpur</t>
  </si>
  <si>
    <t>Bus reactor # 1 / Itarsi</t>
  </si>
  <si>
    <t>Bus reactor # 2 / Itarsi</t>
  </si>
  <si>
    <t>Bus reactor / Dehgam</t>
  </si>
  <si>
    <t>25 MVAR reactor # 2 / Jabalpur</t>
  </si>
  <si>
    <t>Hours</t>
  </si>
  <si>
    <t>Line length</t>
  </si>
  <si>
    <t>kms</t>
  </si>
  <si>
    <t>400kV Indore-Asoj # 1</t>
  </si>
  <si>
    <t>Name of transmission lines</t>
  </si>
  <si>
    <t>Name of ICTs</t>
  </si>
  <si>
    <t>Capacity</t>
  </si>
  <si>
    <t>MVA</t>
  </si>
  <si>
    <t>400/220kV ICT # 1 / Jabalpur.</t>
  </si>
  <si>
    <t>400/220kV ICT # 2 /Jabalpur.</t>
  </si>
  <si>
    <t>Bus Reactor # 3 / Itarsi</t>
  </si>
  <si>
    <t>Bus  Reactor # 3 / Jabalpur</t>
  </si>
  <si>
    <t>Bus Reactor / Dhule</t>
  </si>
  <si>
    <t>400kV Satna - Bina # 1</t>
  </si>
  <si>
    <t>400kV Satna - Bina #  2</t>
  </si>
  <si>
    <t>400kV V'chal - Satna # 1</t>
  </si>
  <si>
    <t>Bus Reactor / Satna</t>
  </si>
  <si>
    <t>220 kV Kakrapar - Haldarwa # 1</t>
  </si>
  <si>
    <t>220 KV Kakrapar - Vav # 2</t>
  </si>
  <si>
    <t>220kV Kakrapar-Vapi ckt # 1</t>
  </si>
  <si>
    <t>220kV Kakrapar-Vapi ckt # 2</t>
  </si>
  <si>
    <t>400kV V'chal - Satna # 2</t>
  </si>
  <si>
    <t>220kV Kawas-Haldarwa  # 2</t>
  </si>
  <si>
    <t>Mints</t>
  </si>
  <si>
    <t>400/220 KV ICT # 1 / Dehgam</t>
  </si>
  <si>
    <t>400/220 KV ICT # 2/ Dehgam</t>
  </si>
  <si>
    <t>400kV Indore-Asoj # 2</t>
  </si>
  <si>
    <t>400 KV Itarsi - Khandwa # 1</t>
  </si>
  <si>
    <t>400 KV Itarsi - Khandwa # 2</t>
  </si>
  <si>
    <t>400 KV Khandwa - Dhule # 1</t>
  </si>
  <si>
    <t>400 KV Khandwa - Dhule # 2</t>
  </si>
  <si>
    <t>400/220kV ICT # 2 / Vapi</t>
  </si>
  <si>
    <t>400/220kV ICT # 1 / Vapi</t>
  </si>
  <si>
    <t>400kV V'chal - Satna # 3</t>
  </si>
  <si>
    <t>400kV V'chal - Satna # 4</t>
  </si>
  <si>
    <t>400/220kV ICT # 1 / Satna</t>
  </si>
  <si>
    <t>400/220kV ICT # 2 / Satna</t>
  </si>
  <si>
    <t>400kV Bina(PG) - Bina(MPPTCL) # 1</t>
  </si>
  <si>
    <t>400kV Bina(PG) - Bina(MPPTCL) # 2</t>
  </si>
  <si>
    <t xml:space="preserve">400/220kV ICT # 1 / Khandwa </t>
  </si>
  <si>
    <t xml:space="preserve">400/220kV ICT # 2 / Khandwa </t>
  </si>
  <si>
    <t>400KV Satna-Bina # 4</t>
  </si>
  <si>
    <t>400 kV  Gwalior-Bina # 1</t>
  </si>
  <si>
    <t>400KV Satna-Bina # 3</t>
  </si>
  <si>
    <t>220kV Jhanor-Haldarwa ckI # 1</t>
  </si>
  <si>
    <t>200kV Jhanor-Haldarwa ckt # 2</t>
  </si>
  <si>
    <t>220kV Kawas-Navsari ckt # 1</t>
  </si>
  <si>
    <t>220kV Kawas-Navsari ckt # 2</t>
  </si>
  <si>
    <t>400KV Bina - Nagda # 1</t>
  </si>
  <si>
    <t>400KV Bina - Nagda  # 2</t>
  </si>
  <si>
    <t>400KV Nagda - Dehgam # 2</t>
  </si>
  <si>
    <t>400KV Nagda - Dehgam # 1</t>
  </si>
  <si>
    <t>400/220kV ICT # 1 / Gwalior</t>
  </si>
  <si>
    <t>400/220 KV ICT # 1 / Rajgarh</t>
  </si>
  <si>
    <t>400KV Seoni - Khandwa # 1</t>
  </si>
  <si>
    <t>400KV Seoni - Khandwa # 2</t>
  </si>
  <si>
    <t>400/220kV ICT # 2 / Gwalior</t>
  </si>
  <si>
    <t>400KV Khandwa - Rajgarh # 2</t>
  </si>
  <si>
    <t>400KV Rajgarh - SSP (LILO portion)  # 1</t>
  </si>
  <si>
    <t>400KV Rajgarh - SSP (LILO portion)  # 2</t>
  </si>
  <si>
    <t>400KV Rajgarh - Nagda (LILO portion) # 1</t>
  </si>
  <si>
    <t>400KV Rajgarh - Nagda (LILO portion) # 2</t>
  </si>
  <si>
    <t>400/220kV ICT # 1 / Itarsi</t>
  </si>
  <si>
    <t>Bus  Reactor # 1 / Bina</t>
  </si>
  <si>
    <t>400KV Khandwa - Rajgarh # 1</t>
  </si>
  <si>
    <t>220 KV Vapi - Magarwada # 1</t>
  </si>
  <si>
    <t>220 KV Vapi - Magarwada # 2</t>
  </si>
  <si>
    <t>220 KV Vapi - Karadpada # 1</t>
  </si>
  <si>
    <t>220 KV Vapi - Karadpada # 2</t>
  </si>
  <si>
    <t>400 KV Jhanor - Jhanor(GPEC)</t>
  </si>
  <si>
    <t>400/220kV ICT # 1 / Damoh</t>
  </si>
  <si>
    <t>400/220kV ICT # 2 / Damoh</t>
  </si>
  <si>
    <t>Bus  Reactor  / Damoh</t>
  </si>
  <si>
    <t>[NSC]</t>
  </si>
  <si>
    <t>[CktKm*NSC]</t>
  </si>
  <si>
    <t>THM</t>
  </si>
  <si>
    <t>NAFM</t>
  </si>
  <si>
    <t>[OH*MVA*2.5]</t>
  </si>
  <si>
    <t>[MVA*2.5]</t>
  </si>
  <si>
    <t>[ OH*CktKm*NSC]</t>
  </si>
  <si>
    <t>WEIGHT FACTOR</t>
  </si>
  <si>
    <t>400/220 KV ICT # 2 / Rajgarh</t>
  </si>
  <si>
    <t>Attributed to Others &amp; Sys. Constraints</t>
  </si>
  <si>
    <t>OTHERS</t>
  </si>
  <si>
    <t>OH2</t>
  </si>
  <si>
    <t>Attributed to PGCIL</t>
  </si>
  <si>
    <t>Individual</t>
  </si>
  <si>
    <t>THM *Cktkm1 * NSC1</t>
  </si>
  <si>
    <t>TAFM</t>
  </si>
  <si>
    <t>ICT</t>
  </si>
  <si>
    <t>[THM*MVA*2.5]</t>
  </si>
  <si>
    <t xml:space="preserve">NAFM = </t>
  </si>
  <si>
    <t>TAFM= (100-100*NAFM) =</t>
  </si>
  <si>
    <t>POWERGRID - WRTS - II</t>
  </si>
  <si>
    <t>A</t>
  </si>
  <si>
    <t>B</t>
  </si>
  <si>
    <t>400 kV  Gwalior-Bina # 2</t>
  </si>
  <si>
    <t>400 kV  Seoni - Bina</t>
  </si>
  <si>
    <t>400 KV Sugen - Vapi (PGCIL portion)</t>
  </si>
  <si>
    <t>400kV Damoh - Bhopal # 1</t>
  </si>
  <si>
    <t>400kV Damoh - Bhopal # 2</t>
  </si>
  <si>
    <t>Bus Reactor / Gwalior</t>
  </si>
  <si>
    <t>Name of Bus Reactors</t>
  </si>
  <si>
    <t>Bus Reactor</t>
  </si>
  <si>
    <t>[OH*MVAR*4]</t>
  </si>
  <si>
    <t>[MVAR *4]</t>
  </si>
  <si>
    <t>[THM*MVAR *4]</t>
  </si>
  <si>
    <t>MVAR</t>
  </si>
  <si>
    <t>Bus Reactor / Khandwa</t>
  </si>
  <si>
    <t>220 KV Vapi - Khadoli #  1</t>
  </si>
  <si>
    <t>220 KV Vapi - Khadoli #  2</t>
  </si>
  <si>
    <t xml:space="preserve">220kV Kawas-Vav </t>
  </si>
  <si>
    <t>400/220 KV ICT / Bina</t>
  </si>
  <si>
    <t>Bus Reactor / Dehgam</t>
  </si>
  <si>
    <t>Total of sl no 1 to 14</t>
  </si>
  <si>
    <t>OUTAGE DATA OF TRANSMISSION SYSTEM  FOR MARCH- 2011</t>
  </si>
  <si>
    <t>Availability of 14( Sl no 1 to 14) Bus Reactors in MARCH-2011 =</t>
  </si>
  <si>
    <t>% System Availability for MARCH 2011 =</t>
  </si>
  <si>
    <t>=31*24-OH2</t>
  </si>
  <si>
    <t>400/220 KV ICT # 1 / Pirana</t>
  </si>
  <si>
    <t>400kV Damoh-Birsinghpur#1</t>
  </si>
  <si>
    <t>400kV Damoh-Birsinghpur#2</t>
  </si>
  <si>
    <t>400kV Dehgam-Pirana#1</t>
  </si>
  <si>
    <t>400kV Dehgam-Pirana#2</t>
  </si>
  <si>
    <t>400kV Jhanor-Dehgam#1</t>
  </si>
  <si>
    <t>400kV Jhanor-Dehgam#2</t>
  </si>
  <si>
    <t>400 KV Jhanor - Sugen(PGCIL portion)</t>
  </si>
  <si>
    <t>Total Sr.No. 1 to 74</t>
  </si>
  <si>
    <t>Availability of 74 ( Sl no 1 to 74) transmission lines during  MARCH-2011 =</t>
  </si>
  <si>
    <t>ICT # 1 at Pirana was declared for commercial operation w.e.f. 01.03.11</t>
  </si>
  <si>
    <t>Total Sr.No. 1 to 19</t>
  </si>
  <si>
    <t>Availability of 19 ( Sl no 1 to 19) ICTs in MARCH-2011 =</t>
  </si>
  <si>
    <t>Sr.No. 71,72,73 &amp; 74 lines are declared for commercial operation w.e.f. 01.03.11</t>
  </si>
  <si>
    <t>400/220 KV ICT # 2 / Pirana</t>
  </si>
  <si>
    <t>400/220 KV ICT # 3 / Gwalior</t>
  </si>
  <si>
    <t>400KV Bina - Sujalpur # 1</t>
  </si>
  <si>
    <t>400KV Bina - Sujalpur  # 2</t>
  </si>
  <si>
    <t>400KV Sujalpur - Nagda # 1</t>
  </si>
  <si>
    <t>400KV Sujalpur - Nagda  # 2</t>
  </si>
  <si>
    <t>400kV Mundra - Bhachau # 1</t>
  </si>
  <si>
    <t>400kV Mundra - Bhachau # 2</t>
  </si>
  <si>
    <t>400kV Bhachau - Ranchodpura # 1</t>
  </si>
  <si>
    <t>400kV Bhachau - Ranchodpura # 2</t>
  </si>
  <si>
    <t>400/220 KV ICT # 1 / Shujalpur</t>
  </si>
  <si>
    <t>400/220 KV ICT # 1 / Bhachau</t>
  </si>
  <si>
    <t>400/220 KV ICT # 2 / Bhachau</t>
  </si>
  <si>
    <t>Bus Reactor / Bhachau</t>
  </si>
  <si>
    <t>400/220 KV ICT # 2 / Shujalpur</t>
  </si>
  <si>
    <t>*</t>
  </si>
  <si>
    <t>Lines charged with 400kV level</t>
  </si>
  <si>
    <t>400kV Mundra - Limbdi # 1</t>
  </si>
  <si>
    <t>400kV Mundra - Limbdi # 2</t>
  </si>
  <si>
    <t>Bus Reactor / Shujalpur</t>
  </si>
  <si>
    <t>765/400KV ICT# 1 / Satna</t>
  </si>
  <si>
    <t>Bus Reactor / Satna 765KV</t>
  </si>
  <si>
    <t xml:space="preserve">765 kV  Seoni - Bina </t>
  </si>
  <si>
    <t>765kV Satna - Bina # 1</t>
  </si>
  <si>
    <t>765kV Satna - Bina # 2</t>
  </si>
  <si>
    <t>Bus Reactor/ Rajgarh</t>
  </si>
  <si>
    <t>400kV Gandhar - Navsari # 2</t>
  </si>
  <si>
    <t>400/220 KV ICT # 2 / Navsari</t>
  </si>
  <si>
    <t>Bus Reactor / Navsari</t>
  </si>
  <si>
    <t>220kV Kawas-Vav#1</t>
  </si>
  <si>
    <t>220kV Kawas-Vav#2</t>
  </si>
  <si>
    <t>220kV Kawas-Navsari (GIS)#1</t>
  </si>
  <si>
    <t>220kV Kawas-Navsari (GIS)#2</t>
  </si>
  <si>
    <t>220kV Navsari (GIS)- Navsari (GETCO)#1</t>
  </si>
  <si>
    <t>400/220 KV ICT # 1 / Navsari</t>
  </si>
  <si>
    <t>765/400KV ICT# 2 / Satna</t>
  </si>
  <si>
    <t>220kV Navsari (GIS)- Navsari (GETCO)#2</t>
  </si>
  <si>
    <t>400 KV Jabalpur-Sasan</t>
  </si>
  <si>
    <t>400kV Sasan-Vindhyachal</t>
  </si>
  <si>
    <t>765/400KV ICT# 1 / Bina</t>
  </si>
  <si>
    <t>400kV Gandhar - Navsari # 1</t>
  </si>
  <si>
    <t>400kV Mundra-Jetpur#1</t>
  </si>
  <si>
    <t>400kV Mundra-Jetpur#2</t>
  </si>
  <si>
    <t>765kV Sasan - Satna  # 1</t>
  </si>
  <si>
    <t>400kV V'chal (NTPC) - V'chal (PG) #1</t>
  </si>
  <si>
    <t>400kV V'chal (NTPC) - V'chal (PG) #2</t>
  </si>
  <si>
    <t>400kV V'chal (Pooling)  - Sasan #1</t>
  </si>
  <si>
    <t>400k V'chal (Pooling)  - Sasan # 2</t>
  </si>
  <si>
    <t>400kV Bina (PG)-Bina (MPPTCL)#3</t>
  </si>
  <si>
    <t>400kV ICT#3/Vapi</t>
  </si>
  <si>
    <t>400kV Vapi-Navsari#1</t>
  </si>
  <si>
    <t>400kV Vapi-Navsari#2</t>
  </si>
  <si>
    <t>Bus Reactor-II (63 MVAR)/Satna</t>
  </si>
  <si>
    <t>Bus Reactor-I (50 MVAR) / Satna</t>
  </si>
  <si>
    <t>765/400KV ICT# 1 / Gwalior</t>
  </si>
  <si>
    <t>765/400KV ICT# 2 / Gwalior</t>
  </si>
  <si>
    <t>765/400KV ICT# 2 / Bina</t>
  </si>
  <si>
    <t>765 kV  Gwalior-Bina # 2</t>
  </si>
  <si>
    <t>765 kV  Gwalior-Bina # 1</t>
  </si>
  <si>
    <t>Availability of BUS REACTORS</t>
  </si>
  <si>
    <t>Availability of ICTs</t>
  </si>
  <si>
    <t>765 kV Gwalior -Agra # 1</t>
  </si>
  <si>
    <t>765kV Sasan - Satna  # 2</t>
  </si>
  <si>
    <t>765 kV Gwalior -Agra # 2</t>
  </si>
  <si>
    <t>400kV Bina (PG)-Bina (MPPTCL)#4</t>
  </si>
  <si>
    <t>400kV V'chal -Nigrie</t>
  </si>
  <si>
    <t>400kV Nigrie-Satna</t>
  </si>
  <si>
    <t>765/400KV ICT# 2 / INDORE</t>
  </si>
  <si>
    <t>400kV Indore (MP)-Indore (PG)#1</t>
  </si>
  <si>
    <t>400kV Indore (MP)-Indore (PG)#2</t>
  </si>
  <si>
    <t xml:space="preserve">765kV Bina - Indore </t>
  </si>
  <si>
    <r>
      <rPr>
        <b/>
        <sz val="16"/>
        <rFont val="Shusha"/>
      </rPr>
      <t>Baart sarkar</t>
    </r>
    <r>
      <rPr>
        <b/>
        <sz val="14"/>
        <rFont val="Calibri"/>
        <family val="2"/>
      </rPr>
      <t xml:space="preserve">
</t>
    </r>
    <r>
      <rPr>
        <b/>
        <sz val="12"/>
        <rFont val="Calibri"/>
        <family val="2"/>
      </rPr>
      <t xml:space="preserve">Government of India
</t>
    </r>
    <r>
      <rPr>
        <b/>
        <sz val="14"/>
        <rFont val="Shusha"/>
      </rPr>
      <t xml:space="preserve">kond`Iya ivaVut p`aiQakrNa </t>
    </r>
    <r>
      <rPr>
        <b/>
        <sz val="12"/>
        <rFont val="Calibri"/>
        <family val="2"/>
      </rPr>
      <t xml:space="preserve">
Central Electricity Authority
</t>
    </r>
    <r>
      <rPr>
        <b/>
        <sz val="16"/>
        <rFont val="Shusha"/>
      </rPr>
      <t xml:space="preserve">piScama xao~Iya ivaVut saimait </t>
    </r>
    <r>
      <rPr>
        <b/>
        <sz val="12"/>
        <rFont val="Calibri"/>
        <family val="2"/>
      </rPr>
      <t xml:space="preserve">
Western Regional Power Committee
</t>
    </r>
    <r>
      <rPr>
        <b/>
        <sz val="12"/>
        <rFont val="Shusha"/>
      </rPr>
      <t xml:space="preserve">ef -3,  emaAayaDIsaI xao~, AMQaorI (pUva-), mauMba[- - 400 093 </t>
    </r>
    <r>
      <rPr>
        <b/>
        <sz val="12"/>
        <rFont val="Calibri"/>
        <family val="2"/>
      </rPr>
      <t xml:space="preserve">
F-3, MIDC Area, Andheri (East), Mum</t>
    </r>
  </si>
  <si>
    <r>
      <t xml:space="preserve">
</t>
    </r>
    <r>
      <rPr>
        <sz val="12"/>
        <rFont val="Shusha"/>
      </rPr>
      <t>Aa[- esa Aao : 
9001--2008</t>
    </r>
    <r>
      <rPr>
        <sz val="12"/>
        <rFont val="Calibri"/>
        <family val="2"/>
      </rPr>
      <t xml:space="preserve">
ISO : 
9001-2008
</t>
    </r>
  </si>
  <si>
    <r>
      <rPr>
        <b/>
        <sz val="12"/>
        <rFont val="Shusha"/>
      </rPr>
      <t>dUrBaaYa</t>
    </r>
    <r>
      <rPr>
        <b/>
        <sz val="12"/>
        <rFont val="Calibri"/>
        <family val="2"/>
      </rPr>
      <t xml:space="preserve"> Phone: 022- 28221636; 28221681; 28220194-6; </t>
    </r>
    <r>
      <rPr>
        <b/>
        <sz val="12"/>
        <rFont val="Shusha"/>
      </rPr>
      <t>fO@sa</t>
    </r>
    <r>
      <rPr>
        <b/>
        <sz val="12"/>
        <rFont val="Calibri"/>
        <family val="2"/>
      </rPr>
      <t xml:space="preserve"> Fax  : 022 – 28370193
Website : www.wrpc.nic.in           E-mail : opc-wrpc@nic.in</t>
    </r>
    <r>
      <rPr>
        <b/>
        <sz val="14"/>
        <rFont val="Calibri"/>
        <family val="2"/>
      </rPr>
      <t xml:space="preserve">
</t>
    </r>
  </si>
  <si>
    <t xml:space="preserve">Ref: no: WRPC/OPN/PGCIL-TRAVAI/2013-14:                                      Date: </t>
  </si>
  <si>
    <t>CERTIFICATE FOR AVAILABILITY OF PGCIL(WRTS-II) 
TRANSMISSION SYSTEM (ELEMENT-WISE)</t>
  </si>
  <si>
    <t>SN</t>
  </si>
  <si>
    <t>Element Name</t>
  </si>
  <si>
    <t>% 
Availability</t>
  </si>
  <si>
    <t>The above availability has been calculated as per the procedure specified in CERC Regulations for 2009 – 2014 and CERC notification L-1/67/2012-CERC Dated 17/09/2012.</t>
  </si>
  <si>
    <t xml:space="preserve">
(S D TAKSANDE)
Member Secretary I/c
</t>
  </si>
  <si>
    <t>Availability  Bus Reactors =</t>
  </si>
  <si>
    <t>System Availability :-</t>
  </si>
  <si>
    <t>Element_wise_availability Achieved</t>
  </si>
  <si>
    <t>Availability</t>
  </si>
  <si>
    <t>=100-100*O</t>
  </si>
  <si>
    <t>II. Elements where restoration time has exceeeded  the standards 
specified in Regulation 5 (b).</t>
  </si>
  <si>
    <t>Rstoration time as specified 
in Regulation 5(b) 
( In Days)</t>
  </si>
  <si>
    <t>Actual Restoration time</t>
  </si>
  <si>
    <t>NIL</t>
  </si>
  <si>
    <t>III. Details of compensation paid by the inter-State transmission licensee.</t>
  </si>
  <si>
    <t>Violation of Regulation
5(a)</t>
  </si>
  <si>
    <t>Violation of Regulation
5(b)</t>
  </si>
  <si>
    <t>Compensation paid (in Rs)</t>
  </si>
  <si>
    <t>% Availability 
prescribed</t>
  </si>
  <si>
    <t xml:space="preserve">Actual 
% Availability </t>
  </si>
  <si>
    <t>Restoration time 
prescribed 
(in Days)</t>
  </si>
  <si>
    <t>Actual 
restoration time 
( in Days)</t>
  </si>
  <si>
    <t>Total=</t>
  </si>
  <si>
    <t>V. Data to be complied by the inter-State Transmission Licensees</t>
  </si>
  <si>
    <t>Sl. No.</t>
  </si>
  <si>
    <t>Name of Elements</t>
  </si>
  <si>
    <t>Type of failures</t>
  </si>
  <si>
    <t>Restoration Time 
(Days)</t>
  </si>
  <si>
    <t>Remarks</t>
  </si>
  <si>
    <t>Elements of transmission line for Single, Double and Multi circuit towers for each JV class seperately.</t>
  </si>
  <si>
    <t>Insualtor Failure</t>
  </si>
  <si>
    <t>Terrain Type</t>
  </si>
  <si>
    <t>Plain</t>
  </si>
  <si>
    <t>River bed</t>
  </si>
  <si>
    <t>Hilly</t>
  </si>
  <si>
    <t>i</t>
  </si>
  <si>
    <t>NAGDA-DEHGAM I 400KV</t>
  </si>
  <si>
    <t>Insualtor Failure in single phase</t>
  </si>
  <si>
    <t>ii</t>
  </si>
  <si>
    <t>Insualtor Failure in two phases</t>
  </si>
  <si>
    <t>Insualtor Failure in three phases</t>
  </si>
  <si>
    <t>Tower after collapse by Emergency Restoration System (ERS) for S/C,D/C &amp; M/C seperately.</t>
  </si>
  <si>
    <t>Tower after collapse without  Emergency Restoration System (ERS) for S/C,D/C &amp; M/C seperately.</t>
  </si>
  <si>
    <t>Tower Damage ( not collapse)</t>
  </si>
  <si>
    <t>One arm damage</t>
  </si>
  <si>
    <t>Two arm damage</t>
  </si>
  <si>
    <t>Snapping of phase conductor</t>
  </si>
  <si>
    <t>VAPI-MAGARWADA I 220kV</t>
  </si>
  <si>
    <t>Conductor snapping in single phase</t>
  </si>
  <si>
    <t>Conductor snapping in two phases</t>
  </si>
  <si>
    <t>iii</t>
  </si>
  <si>
    <t>Conductor snapping in three phases</t>
  </si>
  <si>
    <t>Failure of Earth wire</t>
  </si>
  <si>
    <t>Insulator failure with conductor snapping</t>
  </si>
  <si>
    <t>Any other combination of failures</t>
  </si>
  <si>
    <t>Elements of sub-station for each KV class seperately</t>
  </si>
  <si>
    <t>Failure of Inter Connecting Transformers (ICTs)</t>
  </si>
  <si>
    <t>Restoration of failed ICT</t>
  </si>
  <si>
    <t>Other major failures in ICTs</t>
  </si>
  <si>
    <t>Single phase
 Unit</t>
  </si>
  <si>
    <t>Three phase 
Unit</t>
  </si>
  <si>
    <t>(i) Replacement of faulty bushings</t>
  </si>
  <si>
    <t>(ii) Replacement of failed/blasted bushings</t>
  </si>
  <si>
    <t>(iii) Replacement of faulty tap changers</t>
  </si>
  <si>
    <t>Failures of Reactors</t>
  </si>
  <si>
    <t>Restoration of failed Reactors</t>
  </si>
  <si>
    <t xml:space="preserve">EVENT No. </t>
  </si>
  <si>
    <t>Name of line/ICT/BR</t>
  </si>
  <si>
    <t>TRIPPING DATE</t>
  </si>
  <si>
    <t>TRIPPING TIME</t>
  </si>
  <si>
    <t>RESTORATION DATE</t>
  </si>
  <si>
    <t>RESTORATION TIME</t>
  </si>
  <si>
    <t>ATTRIBUTED TO PGCIL</t>
  </si>
  <si>
    <t>OUTAGE HOURS ATTRIBUTED TO</t>
  </si>
  <si>
    <t>OUTAGE DEEMED AVAILABLE</t>
  </si>
  <si>
    <t xml:space="preserve">WRLDC CODE FOR </t>
  </si>
  <si>
    <t>Outage in Days</t>
  </si>
  <si>
    <t>REMARKS</t>
  </si>
  <si>
    <t>SYSTEM CONSTR.</t>
  </si>
  <si>
    <t>TRIPPING</t>
  </si>
  <si>
    <t>CHARGING</t>
  </si>
  <si>
    <t>Flashover</t>
  </si>
  <si>
    <t>Snapping</t>
  </si>
  <si>
    <t>Collapes of Tower</t>
  </si>
  <si>
    <t>Outage Category</t>
  </si>
  <si>
    <t>Details</t>
  </si>
  <si>
    <t>ITARSI-INDORE II 400kV</t>
  </si>
  <si>
    <t>OSPT</t>
  </si>
  <si>
    <t>LVRD</t>
  </si>
  <si>
    <t>SUBTOTAL</t>
  </si>
  <si>
    <t>INDORE-ASOJ I 400kV</t>
  </si>
  <si>
    <t>VINDHYACHAL-JABALPUR I 400kV</t>
  </si>
  <si>
    <t>VINDHYACHAL-JABALPUR II 400kV</t>
  </si>
  <si>
    <t>JABALPUR-ITARSI I 400kV</t>
  </si>
  <si>
    <t>JABALPUR-ITARSI II 400kV</t>
  </si>
  <si>
    <t>JABALPUR-ITARSI III 400kV</t>
  </si>
  <si>
    <t>JABALPUR-ITARSI IV 400kV</t>
  </si>
  <si>
    <t>-</t>
  </si>
  <si>
    <t>ITARSI-KHANDWA I 400kV</t>
  </si>
  <si>
    <t>ITARSI-KHANDWA II 400kV</t>
  </si>
  <si>
    <t>SUGEN-VAPI 400kV</t>
  </si>
  <si>
    <t>OSPD</t>
  </si>
  <si>
    <t>KAWAS-HALDARWA II 220kV</t>
  </si>
  <si>
    <t>BINA-SHUJALPUR I 400kV</t>
  </si>
  <si>
    <t>SHUJALPUR-NAGDA I 400kV</t>
  </si>
  <si>
    <t>SHUJALPUR-NAGDA II 400kV</t>
  </si>
  <si>
    <t>NAGDA-DEHGAM II 400kV</t>
  </si>
  <si>
    <t>SEONI-KHANDWA I 400kV</t>
  </si>
  <si>
    <t>GOVC</t>
  </si>
  <si>
    <t>SEONI-KHANDWA II 400kV</t>
  </si>
  <si>
    <t>SARDAR SAROVAR-RAJGARH I 400kV (LILO)</t>
  </si>
  <si>
    <t>OMSU</t>
  </si>
  <si>
    <t>VAPI-KHARADPARA I 220kV</t>
  </si>
  <si>
    <t>OMST</t>
  </si>
  <si>
    <t>DAMOH-BHOPAL I 400KV</t>
  </si>
  <si>
    <t>DAMOH-BHOPAL II 400KV</t>
  </si>
  <si>
    <t>DAMOH-BIRSINGHPUR I 400kV</t>
  </si>
  <si>
    <t>BHACHAU-RANCHODPURA I 400kV</t>
  </si>
  <si>
    <t>MUNDRA-LIMBDI I 400kV</t>
  </si>
  <si>
    <t>OSFD</t>
  </si>
  <si>
    <t>SASAN-SATNA II 765kV</t>
  </si>
  <si>
    <t>ICTs</t>
  </si>
  <si>
    <t>ICT2 KHANDWA 400/220kV</t>
  </si>
  <si>
    <t>Bus Reactors</t>
  </si>
  <si>
    <t>BUS REACTOR SATNA 765kV</t>
  </si>
  <si>
    <t>Line length(ckt Km) /MVA /MVAR Rating</t>
  </si>
  <si>
    <t>NSC/ Factor</t>
  </si>
  <si>
    <t>Outage Hrs (OH) Attributed to PGCIL</t>
  </si>
  <si>
    <t>Line/MVA/MVAr * NSC * OH</t>
  </si>
  <si>
    <t>Line/MVA/MVAr * NSC/Factor</t>
  </si>
  <si>
    <t>THM * Ckt Km * NSC</t>
  </si>
  <si>
    <t>% Availability</t>
  </si>
  <si>
    <t>C</t>
  </si>
  <si>
    <t>D=A*B*C</t>
  </si>
  <si>
    <t>F=A*B</t>
  </si>
  <si>
    <t>G=E*F</t>
  </si>
  <si>
    <t>I=D/(E*F)</t>
  </si>
  <si>
    <t>J=(100-100*I)</t>
  </si>
  <si>
    <t>HRS</t>
  </si>
  <si>
    <t>MIN</t>
  </si>
  <si>
    <t>SATPURA-ITARSI 400kV</t>
  </si>
  <si>
    <t>ITARSI-INDORE I 400kV</t>
  </si>
  <si>
    <t>Element Availability=</t>
  </si>
  <si>
    <t>INDORE-ASOJ II 400kV</t>
  </si>
  <si>
    <t>GANDHAR-DEHGAM I 400kV</t>
  </si>
  <si>
    <t>GANDHAR-DEHGAM II 400kV</t>
  </si>
  <si>
    <t>KHANDWA-DHULE I 400kV</t>
  </si>
  <si>
    <t>KHANDWA-DHULE II 400kV</t>
  </si>
  <si>
    <t>KAWAS-HALDARWA I 220kV</t>
  </si>
  <si>
    <t>KAKRAPAR-VAV II 220kV</t>
  </si>
  <si>
    <t>KAKRAPAR-VAPI I 220kV</t>
  </si>
  <si>
    <t>KAKRAPAR-VAPI II 220kV</t>
  </si>
  <si>
    <t>BINA(PG)-BINA(MPEB) I 400kV</t>
  </si>
  <si>
    <t>BINA(PG)-BINA(MPEB) II 400kV</t>
  </si>
  <si>
    <t>VAPI-MAGARWADA II 220kV</t>
  </si>
  <si>
    <t>VAPI-KHARADPARA II 220kV</t>
  </si>
  <si>
    <t>DAMOH-BIRSINGHPUR II 400kV</t>
  </si>
  <si>
    <t>DEHGAM PIRANA II 400kV</t>
  </si>
  <si>
    <t>MUNDRA-BHACHAU I 400kV</t>
  </si>
  <si>
    <t>MUNDRA-BHACHAU II 400kV</t>
  </si>
  <si>
    <t>BHACHAU-RANCHODPURA II 400kV</t>
  </si>
  <si>
    <t>VINDHYACHAL (PG)-VINDHYACHAL (NTPC) I 400kV</t>
  </si>
  <si>
    <t>VINDHYACHAL (PG)-VINDHYACHAL (NTPC) II 400kV</t>
  </si>
  <si>
    <t>BINA(PG)-BINA(MPEB) III 400kV</t>
  </si>
  <si>
    <t>BINA(PG)-BINA(MPEB) IV 400kV</t>
  </si>
  <si>
    <t>TRANSMISSION LINE  AVAILABILITY</t>
  </si>
  <si>
    <t>ICT1 DEHGAM 400/220kV</t>
  </si>
  <si>
    <t>ICT2 DEHGAM 400/220kV</t>
  </si>
  <si>
    <t>ICT1 SATNA 400/220kV</t>
  </si>
  <si>
    <t>ICT1 KHANDWA 400/220kV</t>
  </si>
  <si>
    <t>ICT1 GWALIOR 400/220kV</t>
  </si>
  <si>
    <t>ICT1 RAJGARH 400/220kV</t>
  </si>
  <si>
    <t>ICT2 GWALIOR 400/220kV</t>
  </si>
  <si>
    <t>ICT1 DAMOH 400/220kV</t>
  </si>
  <si>
    <t>ICT2 DAMOH 400/220kV</t>
  </si>
  <si>
    <t>ICT1 BINA 400/220/33kV</t>
  </si>
  <si>
    <t>ICT2 PIRANA 400/220/33kV</t>
  </si>
  <si>
    <t>ICT3 GWALIOR 400/220/33kV</t>
  </si>
  <si>
    <t>ICT1 SHUJALPUR 400/220/33kV</t>
  </si>
  <si>
    <t>ICT1 BHACHAU 400/220/33kV</t>
  </si>
  <si>
    <t>ICT2 BHACHAU 400/220/33kV</t>
  </si>
  <si>
    <t>ICT1 SATNA 765/400KV</t>
  </si>
  <si>
    <t>ICT2 SATNA 765/400KV</t>
  </si>
  <si>
    <t>ICT1 BINA 765/400KV</t>
  </si>
  <si>
    <t>ICT3 VAPI 400/220/33kV</t>
  </si>
  <si>
    <t>ICT2 BINA 765/400KV</t>
  </si>
  <si>
    <t>ICT2 GWALIOR 765/400KV</t>
  </si>
  <si>
    <t xml:space="preserve">ICT AVAILABILITY </t>
  </si>
  <si>
    <t>BUS REACTOR JABALPUR I 33kV</t>
  </si>
  <si>
    <t>BUS REACTOR JABALPUR II 33kV</t>
  </si>
  <si>
    <t>BUS REACTOR ITARSI I 400kV</t>
  </si>
  <si>
    <t>BUS REACTOR ITARSI II 400kV</t>
  </si>
  <si>
    <t>BUS REACTOR ITARSI III 400kV</t>
  </si>
  <si>
    <t>BUS REACTOR JABALPUR III 400kV</t>
  </si>
  <si>
    <t>BUS REACTOR KHANDWA 400kV</t>
  </si>
  <si>
    <t>Switchable Satna-I Line  Reactor / Satna 765KV</t>
  </si>
  <si>
    <t>Switchable Satna-II Line  Reactor / Satna 765KV</t>
  </si>
  <si>
    <r>
      <t xml:space="preserve">Switchable </t>
    </r>
    <r>
      <rPr>
        <sz val="22"/>
        <color indexed="8"/>
        <rFont val="Meiryo UI"/>
        <family val="2"/>
      </rPr>
      <t>Bina-I Line  Reactor / Gwalior 765KV</t>
    </r>
  </si>
  <si>
    <r>
      <t xml:space="preserve">Switchable </t>
    </r>
    <r>
      <rPr>
        <sz val="22"/>
        <color indexed="8"/>
        <rFont val="Meiryo UI"/>
        <family val="2"/>
      </rPr>
      <t>Bina-II Line  Reactor / Gwalior 765KV</t>
    </r>
  </si>
  <si>
    <r>
      <t>Switchable Shujalpur</t>
    </r>
    <r>
      <rPr>
        <b/>
        <sz val="22"/>
        <color indexed="8"/>
        <rFont val="Meiryo UI"/>
        <family val="2"/>
      </rPr>
      <t>-I Line  Reactor / Nagda (MPPTCL) 400kV</t>
    </r>
  </si>
  <si>
    <r>
      <t>Switchable Shujalpur</t>
    </r>
    <r>
      <rPr>
        <b/>
        <sz val="22"/>
        <color indexed="8"/>
        <rFont val="Meiryo UI"/>
        <family val="2"/>
      </rPr>
      <t>-II Line  Reactor / Nagda (MPPTCL) 400kV</t>
    </r>
  </si>
  <si>
    <t>BUS REACTOR AVAILABILITY</t>
  </si>
  <si>
    <t>SYSTEM AVAILABILITY</t>
  </si>
  <si>
    <t>VINDHYACHAL-SATNA II 400KV</t>
  </si>
  <si>
    <t>VINDHYACHAL-NIGRIE 400KV</t>
  </si>
  <si>
    <t>VAPI-KHADOLI I 220kV</t>
  </si>
  <si>
    <t>Target Availability as per SOP</t>
  </si>
  <si>
    <t>220 KV Vapi - Sayali</t>
  </si>
  <si>
    <t>220kV Sayali-Khadoli</t>
  </si>
  <si>
    <t>SAYALI-KHADOLI 220kV</t>
  </si>
  <si>
    <t>SCSD</t>
  </si>
  <si>
    <t>ICT2 INDORE 765/400KV</t>
  </si>
  <si>
    <t>SASAN-SATNA I 765kV</t>
  </si>
  <si>
    <t>SVRD</t>
  </si>
  <si>
    <t>BUS REACTOR DEHGAM II 400kV</t>
  </si>
  <si>
    <t>ICT2 SATNA 400/220KV</t>
  </si>
  <si>
    <t>18:02</t>
  </si>
  <si>
    <t>09:45</t>
  </si>
  <si>
    <t>08:57</t>
  </si>
  <si>
    <t>BUS REACTOR RAJGARH 400kV</t>
  </si>
  <si>
    <t>Switchable Bina-I Line  Reactor / Satna 765KV</t>
  </si>
  <si>
    <t>Switchable Bina-II Line  Reactor / Satna 765KV</t>
  </si>
  <si>
    <t>Switchable Bina-I Line  Reactor / Gwalior 765KV</t>
  </si>
  <si>
    <t>Switchable Bina-II Line  Reactor / Gwalior 765KV</t>
  </si>
  <si>
    <t>Switchable Shujalpur-I Line  Reactor / Nagda (MPPTCL) 400kV</t>
  </si>
  <si>
    <t>Switchable Shujalpur-II Line  Reactor / Nagda (MPPTCL) 400kV</t>
  </si>
  <si>
    <t>THM
E</t>
  </si>
  <si>
    <t>Supporting Annex V</t>
  </si>
  <si>
    <t>765/400KV ICT# 1 / INDORE</t>
  </si>
  <si>
    <t>Bus Reactor-I / Gwalior</t>
  </si>
  <si>
    <r>
      <t xml:space="preserve">Switchable </t>
    </r>
    <r>
      <rPr>
        <b/>
        <sz val="18"/>
        <color indexed="8"/>
        <rFont val="Arial"/>
        <family val="2"/>
      </rPr>
      <t>Bina-I Line  Reactor / Satna 765KV</t>
    </r>
  </si>
  <si>
    <r>
      <t xml:space="preserve">Switchable </t>
    </r>
    <r>
      <rPr>
        <b/>
        <sz val="18"/>
        <color indexed="8"/>
        <rFont val="Arial"/>
        <family val="2"/>
      </rPr>
      <t>Bina-II Line  Reactor / Satna 765KV</t>
    </r>
  </si>
  <si>
    <r>
      <t xml:space="preserve">Switchable </t>
    </r>
    <r>
      <rPr>
        <b/>
        <sz val="18"/>
        <color indexed="8"/>
        <rFont val="Arial"/>
        <family val="2"/>
      </rPr>
      <t>Bina-I Line  Reactor / Gwalior 765KV</t>
    </r>
  </si>
  <si>
    <r>
      <t xml:space="preserve">Switchable </t>
    </r>
    <r>
      <rPr>
        <b/>
        <sz val="18"/>
        <color indexed="8"/>
        <rFont val="Arial"/>
        <family val="2"/>
      </rPr>
      <t>Bina-II Line  Reactor / Gwalior 765KV</t>
    </r>
  </si>
  <si>
    <r>
      <t>Switchable Shujalpur</t>
    </r>
    <r>
      <rPr>
        <b/>
        <sz val="18"/>
        <color indexed="8"/>
        <rFont val="Arial"/>
        <family val="2"/>
      </rPr>
      <t>-I Line  Reactor / Nagda (MPPTCL) 400kV</t>
    </r>
  </si>
  <si>
    <r>
      <t>Switchable Shujalpur</t>
    </r>
    <r>
      <rPr>
        <b/>
        <sz val="18"/>
        <color indexed="8"/>
        <rFont val="Arial"/>
        <family val="2"/>
      </rPr>
      <t>-II Line  Reactor / Nagda (MPPTCL) 400kV</t>
    </r>
  </si>
  <si>
    <t>Bus Reactor-III/Gwalior</t>
  </si>
  <si>
    <r>
      <t xml:space="preserve">Switchable </t>
    </r>
    <r>
      <rPr>
        <sz val="18"/>
        <color indexed="8"/>
        <rFont val="Arial"/>
        <family val="2"/>
      </rPr>
      <t>Indore</t>
    </r>
    <r>
      <rPr>
        <b/>
        <sz val="18"/>
        <color indexed="8"/>
        <rFont val="Arial"/>
        <family val="2"/>
      </rPr>
      <t xml:space="preserve"> - Line  Reactor / Bina 765KV</t>
    </r>
  </si>
  <si>
    <r>
      <t>Switchable Shujalpur</t>
    </r>
    <r>
      <rPr>
        <b/>
        <sz val="18"/>
        <color indexed="8"/>
        <rFont val="Arial"/>
        <family val="2"/>
      </rPr>
      <t>-II Line  Reactor / Bina 400kV</t>
    </r>
  </si>
  <si>
    <t>NAVSARI (PG GIS)-NAVSARI II 220kV</t>
  </si>
  <si>
    <t>20:12</t>
  </si>
  <si>
    <t>KAKRAPAR-HALDARWA II 220kV</t>
  </si>
  <si>
    <t>Satna -Nigrie 400kV</t>
  </si>
  <si>
    <t>SATNA-BINA(PG) I 400kV</t>
  </si>
  <si>
    <t>SATNA-BINA(PG) II 400kV</t>
  </si>
  <si>
    <t>09:22</t>
  </si>
  <si>
    <t>10:55</t>
  </si>
  <si>
    <t>07:19</t>
  </si>
  <si>
    <t xml:space="preserve">DEHGAM PIRANA I 400kV </t>
  </si>
  <si>
    <t>V'CHAL-SASAN I 400 KV</t>
  </si>
  <si>
    <t>AGRA-GWALIOR I 765KV</t>
  </si>
  <si>
    <t>ICT1 JABALPUR 400/220kV</t>
  </si>
  <si>
    <t>ICT  II JABALPUR 400/220kV</t>
  </si>
  <si>
    <t>ICT I  ITARSI 400/220kV</t>
  </si>
  <si>
    <t>07:50</t>
  </si>
  <si>
    <t>ICT1 INDORE 765/400KV</t>
  </si>
  <si>
    <t>Switchable Indore - Line  Reactor / Bina 765KV</t>
  </si>
  <si>
    <t>Switchable Shujalpur-II Line  Reactor / Bina 400kV</t>
  </si>
  <si>
    <r>
      <t>Switchable Shujalpur</t>
    </r>
    <r>
      <rPr>
        <b/>
        <sz val="18"/>
        <color indexed="8"/>
        <rFont val="Arial"/>
        <family val="2"/>
      </rPr>
      <t>-I Line  Reactor / Bina 400kV</t>
    </r>
  </si>
  <si>
    <t>Bus Reactor-I / Indore 765kV</t>
  </si>
  <si>
    <t>17:15</t>
  </si>
  <si>
    <t>08:39</t>
  </si>
  <si>
    <t>LCSD</t>
  </si>
  <si>
    <t>08:20</t>
  </si>
  <si>
    <t>LEFT</t>
  </si>
  <si>
    <t>07:57</t>
  </si>
  <si>
    <t>19:03</t>
  </si>
  <si>
    <t>GANDHAR-SUGEN 400kV</t>
  </si>
  <si>
    <t>09:10</t>
  </si>
  <si>
    <t>10:00</t>
  </si>
  <si>
    <t xml:space="preserve">KAKRAPAR-VAV I 220kV </t>
  </si>
  <si>
    <t>VINDHYACHAL-SATNA I 400kV</t>
  </si>
  <si>
    <t>22:05</t>
  </si>
  <si>
    <t>12:33</t>
  </si>
  <si>
    <t>19:38</t>
  </si>
  <si>
    <t>22:04</t>
  </si>
  <si>
    <t>KHANDWA-RAJGARH II 400kV</t>
  </si>
  <si>
    <t>18:01</t>
  </si>
  <si>
    <t>07:16</t>
  </si>
  <si>
    <t>KHANDWA-RAJGARH I 400kV</t>
  </si>
  <si>
    <t>19:47</t>
  </si>
  <si>
    <t>19:35</t>
  </si>
  <si>
    <t>21:58</t>
  </si>
  <si>
    <t>07:47</t>
  </si>
  <si>
    <t>19:56</t>
  </si>
  <si>
    <t>Line H/T to avail S/D by GETCO</t>
  </si>
  <si>
    <t>09:34</t>
  </si>
  <si>
    <t>SATNA-BINA(PG ) I 765kV</t>
  </si>
  <si>
    <t>18:57</t>
  </si>
  <si>
    <t>MUNDRA-JETPUR I 400kV</t>
  </si>
  <si>
    <t>18:16</t>
  </si>
  <si>
    <t>12:18</t>
  </si>
  <si>
    <t>10:46</t>
  </si>
  <si>
    <t>17:54</t>
  </si>
  <si>
    <t>ICT1 VAPI 400/220KV</t>
  </si>
  <si>
    <t>08:24</t>
  </si>
  <si>
    <t>ICT2 VAPI 400/220KV</t>
  </si>
  <si>
    <t>BUS REACTOR DHULE 400kV</t>
  </si>
  <si>
    <t>Bus Reactor H/T for voltage regulation on WRLDC instruction</t>
  </si>
  <si>
    <t>BUS REACTOR SATNA I 400kV</t>
  </si>
  <si>
    <t>BUS REACTOR SHUJALPUR 400kV</t>
  </si>
  <si>
    <t>07:32</t>
  </si>
  <si>
    <t>BUS REACTOR SATNA II 400kV</t>
  </si>
  <si>
    <t>BUS REACTOR INDORE 400kV</t>
  </si>
  <si>
    <t>Switchable Shujalpur-I Line  Reactor / Bina 400kV</t>
  </si>
  <si>
    <t>BUS REACTOR INDORE 765kV</t>
  </si>
  <si>
    <t>LNCC</t>
  </si>
  <si>
    <t>17:16</t>
  </si>
  <si>
    <t>LHWT</t>
  </si>
  <si>
    <t>00:41</t>
  </si>
  <si>
    <t>16:20</t>
  </si>
  <si>
    <t>09:27</t>
  </si>
  <si>
    <t>SASAN (RELIANCE) - JABALPUR  400kV</t>
  </si>
  <si>
    <t>09:40</t>
  </si>
  <si>
    <t>Line H/T to avail S/D for replacement of insulator strings by polymer insulators.</t>
  </si>
  <si>
    <t>VINDHYACHAL (NTPC)-SASAN (RELIANCE) III 400kV</t>
  </si>
  <si>
    <t>22:33</t>
  </si>
  <si>
    <t>09:20</t>
  </si>
  <si>
    <t>09:00</t>
  </si>
  <si>
    <t>23:05</t>
  </si>
  <si>
    <t>10:41</t>
  </si>
  <si>
    <t>08:33</t>
  </si>
  <si>
    <t>07:51</t>
  </si>
  <si>
    <t>22:09</t>
  </si>
  <si>
    <t>09:32</t>
  </si>
  <si>
    <t>20:11</t>
  </si>
  <si>
    <t>07:20</t>
  </si>
  <si>
    <t>10:54</t>
  </si>
  <si>
    <t>OSFT</t>
  </si>
  <si>
    <t>GANDHAR-HALDARWA I 220kV</t>
  </si>
  <si>
    <t xml:space="preserve">GANDHAR-HALDARWA II 220kV </t>
  </si>
  <si>
    <t>12:20</t>
  </si>
  <si>
    <t>18:32</t>
  </si>
  <si>
    <t>19:45</t>
  </si>
  <si>
    <t>17:43</t>
  </si>
  <si>
    <t>LD 01/601</t>
  </si>
  <si>
    <t>17:33</t>
  </si>
  <si>
    <t>18:39</t>
  </si>
  <si>
    <t xml:space="preserve">V'CHAL - SASAN II 400kV </t>
  </si>
  <si>
    <t>VINDHYACHAL-SATNA III 400kV</t>
  </si>
  <si>
    <t>SATNA-BINA(PG) III 400kV</t>
  </si>
  <si>
    <t>09:24</t>
  </si>
  <si>
    <t>09:23</t>
  </si>
  <si>
    <t>LD 01/3331</t>
  </si>
  <si>
    <t>01:35</t>
  </si>
  <si>
    <t>23:58</t>
  </si>
  <si>
    <t>LD 01/3377</t>
  </si>
  <si>
    <t>13:30</t>
  </si>
  <si>
    <t>06:10</t>
  </si>
  <si>
    <t>14:17</t>
  </si>
  <si>
    <t>15:05</t>
  </si>
  <si>
    <t>12:34</t>
  </si>
  <si>
    <t>07:34</t>
  </si>
  <si>
    <t>LD 01/3201</t>
  </si>
  <si>
    <t>SARDAR SAROVAR-RAJGARH II 400kV (LILO)</t>
  </si>
  <si>
    <t>RAJGARH-NAGDA I 400kV  (LILO)</t>
  </si>
  <si>
    <t>01:33</t>
  </si>
  <si>
    <t>20:31</t>
  </si>
  <si>
    <t>11:08</t>
  </si>
  <si>
    <t>07:46</t>
  </si>
  <si>
    <t>23:06</t>
  </si>
  <si>
    <t>09:52</t>
  </si>
  <si>
    <t>18:06</t>
  </si>
  <si>
    <t>LD 01/3424</t>
  </si>
  <si>
    <t>10:05</t>
  </si>
  <si>
    <t xml:space="preserve">SEONI-BINA I 765kV </t>
  </si>
  <si>
    <t>12:44</t>
  </si>
  <si>
    <t>LD 01/3277</t>
  </si>
  <si>
    <t xml:space="preserve">VAPI-SAYALI 220kV </t>
  </si>
  <si>
    <t>15:37</t>
  </si>
  <si>
    <t>13:56</t>
  </si>
  <si>
    <t>LD 01/3281</t>
  </si>
  <si>
    <t>LD 02/10</t>
  </si>
  <si>
    <t>20:21</t>
  </si>
  <si>
    <t>10:39</t>
  </si>
  <si>
    <t>09:17</t>
  </si>
  <si>
    <t>GANDHAR-NAVSARI (PG GIS) I 400kV</t>
  </si>
  <si>
    <t>12:48</t>
  </si>
  <si>
    <t>GANDHAR-NAVSARI (PG GIS) II 400kV</t>
  </si>
  <si>
    <t xml:space="preserve">MUNDRA-JETPUR II 400kV </t>
  </si>
  <si>
    <t>19:58</t>
  </si>
  <si>
    <t>LART</t>
  </si>
  <si>
    <t>10:44</t>
  </si>
  <si>
    <t>VAPI - NAVASARI (GIS)  I 400kV</t>
  </si>
  <si>
    <t>VAPI - NAVASARI (GIS)  II 400kV</t>
  </si>
  <si>
    <t>03:10</t>
  </si>
  <si>
    <t>06:45</t>
  </si>
  <si>
    <t>INDORE (PG)-INDORE (MP) II 400kV</t>
  </si>
  <si>
    <t>400kV Jabalpur -  Jabalpur Pooling#1</t>
  </si>
  <si>
    <t>400kV Jabalpur -  Jabalpur Pooling#2</t>
  </si>
  <si>
    <t>JABALPUR (POOLING) - BINA I 765kV</t>
  </si>
  <si>
    <t>11:53</t>
  </si>
  <si>
    <t>JABALPUR (POOLING) - BINA II 765kV</t>
  </si>
  <si>
    <t>16:11</t>
  </si>
  <si>
    <t>21:15</t>
  </si>
  <si>
    <t>765/400KV ICT# 1 / JABALPUR POOL</t>
  </si>
  <si>
    <t>Switchable Bina - I Line  Reactor / Jabalpur Pooling 765kV</t>
  </si>
  <si>
    <t>Bus Reactor 400kV / Jabalpur Pool 765kV</t>
  </si>
  <si>
    <t>Bus Reactor-I / Bina 765kV</t>
  </si>
  <si>
    <t>14:30</t>
  </si>
  <si>
    <t>ICT 1 PIRANA 400/220/33kV</t>
  </si>
  <si>
    <t>11:25</t>
  </si>
  <si>
    <t>ICT H/T for replacing existing ICT with spare ICT in view of failure of short circuit test of existing ICT.</t>
  </si>
  <si>
    <t xml:space="preserve">ICT2, SHUJALPUR 400/220kV </t>
  </si>
  <si>
    <t>ICT 1 NAVSARI 400/220/33kV</t>
  </si>
  <si>
    <t>ICT 2 NAVSARI 400/220/33kV</t>
  </si>
  <si>
    <t>13:24</t>
  </si>
  <si>
    <t>ICT 1 GWALIOR 765/400KV</t>
  </si>
  <si>
    <t xml:space="preserve">BUS REACTOR DEHGAM I 400kV </t>
  </si>
  <si>
    <t>17:14</t>
  </si>
  <si>
    <t>18:00</t>
  </si>
  <si>
    <t>18:03</t>
  </si>
  <si>
    <t>18:09</t>
  </si>
  <si>
    <t>09:43</t>
  </si>
  <si>
    <t>09:09</t>
  </si>
  <si>
    <t>BUS REACTOR NAVSARI 400kV</t>
  </si>
  <si>
    <t>09:02</t>
  </si>
  <si>
    <t>Upgraded to 765kV level w.e.f 01.04.2013</t>
  </si>
  <si>
    <t>upgraded to 765kV level  w.e.f. 01.07.2013</t>
  </si>
  <si>
    <t>Commercial operation w.e.f. 01.03.2013</t>
  </si>
  <si>
    <t>Commercial operation w.e.f. 01.04.2013</t>
  </si>
  <si>
    <t>Commercial operation w.e.f. 01.05.2013</t>
  </si>
  <si>
    <t>Commercial operation w.e.f. 01.06.2013</t>
  </si>
  <si>
    <t>Commercial operation w.e.f. 01.07.2013</t>
  </si>
  <si>
    <t>Commercial operation w.e.f. 01.01.2014</t>
  </si>
  <si>
    <t>765kV Jabalpur Pooling - Bina # 1</t>
  </si>
  <si>
    <t>765kV Jabalpur Pooling - Bina # 2</t>
  </si>
  <si>
    <t>Total Sr.No. 1 to 109</t>
  </si>
  <si>
    <t>Commercial operation w.e.f. 01.10.2013</t>
  </si>
  <si>
    <t>Total Sr.No. 1 to 37</t>
  </si>
  <si>
    <t>Bus  Reactor # 1 (63 MVAR) / Bina</t>
  </si>
  <si>
    <t>Commercial operation w.e.f. 01.11.2013</t>
  </si>
  <si>
    <r>
      <t xml:space="preserve">Switchable Bina - </t>
    </r>
    <r>
      <rPr>
        <b/>
        <sz val="18"/>
        <color indexed="8"/>
        <rFont val="Arial"/>
        <family val="2"/>
      </rPr>
      <t>I Line  Reactor / Jabalpur Pooling 765kV</t>
    </r>
  </si>
  <si>
    <t>Total of sl no 1 to 36</t>
  </si>
  <si>
    <t>Bus Reactor-II/Gwalior 400kV</t>
  </si>
  <si>
    <t>Bus Reactor-III/Gwalior 400kV</t>
  </si>
  <si>
    <t>Bus Reactor-I/Indore 400kV</t>
  </si>
  <si>
    <t>OUTAGE DATA OF TRANSMISSION SYSTEM  FOR FEBRUARY -2014</t>
  </si>
  <si>
    <t>=28*24-OH2</t>
  </si>
  <si>
    <t>Availability of ( Sl no 1 to 109) transmission lines during  FEBRUARY -2014 =</t>
  </si>
  <si>
    <t>Availability of 37 ( Sl no 1 to 37) ICTs in FEBRUARY -2014 =</t>
  </si>
  <si>
    <t>Bus Reactor-II/Gwalior</t>
  </si>
  <si>
    <t>Bus Reactor-I/Indore</t>
  </si>
  <si>
    <t>Availability of 36 ( Sl no 1 to 36) Bus Reactors in FEBRUARY -2014 =</t>
  </si>
  <si>
    <t>% System Availability for FEBRUARY -2014 =</t>
  </si>
  <si>
    <t>TRIPPING DETAILS OF WRTS-II FOR THE MONTH OF FEBRUARY 2014</t>
  </si>
  <si>
    <t>14:50</t>
  </si>
  <si>
    <t>20:41</t>
  </si>
  <si>
    <t>Line H/T to avail S/D OCC approved S/D for CB replacement  &amp; retrofitting of AR relay at Satpura end.</t>
  </si>
  <si>
    <t>LD 02/1908</t>
  </si>
  <si>
    <t>LD 02/1950</t>
  </si>
  <si>
    <t>12:17</t>
  </si>
  <si>
    <t>20:27</t>
  </si>
  <si>
    <t>Line H/T to avail OCC approved S/D for retrofitting of CB at satpura end.</t>
  </si>
  <si>
    <t>LD 02/2018</t>
  </si>
  <si>
    <t>LD 02/2087</t>
  </si>
  <si>
    <t>17:35</t>
  </si>
  <si>
    <t>Auto reclose successful at both ends, B ph to E/F, Dist- 58.42kM from Itarsi</t>
  </si>
  <si>
    <t>09:38</t>
  </si>
  <si>
    <t>Line H/T to avail OCC approved S/D by MPPTCL to facilitate Line srossing work of 400kV Indore - Pithampura MPPTCL Line.</t>
  </si>
  <si>
    <t>LD 01/2135</t>
  </si>
  <si>
    <t>LD 02/2178</t>
  </si>
  <si>
    <t>09:46</t>
  </si>
  <si>
    <t>Line H/T to avail OCC approved S/D by POWERGRID for AMP work.</t>
  </si>
  <si>
    <t>LD 02/639</t>
  </si>
  <si>
    <t>LD 02/666</t>
  </si>
  <si>
    <t>VINDHYACHAL-JABALPUR IV 400kV</t>
  </si>
  <si>
    <t>15:27</t>
  </si>
  <si>
    <t>Line A/T on B-PH to E/F. F/L-386 KM AND F/C-1.025 KA from Jabalpur end.</t>
  </si>
  <si>
    <t>Line ready for charging but was delayed by NTPC.</t>
  </si>
  <si>
    <t>LD 02/2384</t>
  </si>
  <si>
    <t>17:34</t>
  </si>
  <si>
    <t>Line A/T on B-PH to E/F. F/L-386 KM AND F/C-1.042 KA from Jabalpur end.</t>
  </si>
  <si>
    <t>23:59</t>
  </si>
  <si>
    <t>Line ready for charging but not allowed by WRLDC.</t>
  </si>
  <si>
    <t>LD 02/2423</t>
  </si>
  <si>
    <t>08:46</t>
  </si>
  <si>
    <t>A/T on B-ph (Top phase) to E/F due to Low clearance in B-ph and OPGW between span 26-27-28, F/L:Jabalpur-385km &amp; V'chal-7.03km. After rectification of OPGW problem from 19:45Hrs onwards Line kept out for voltage regulation on WRLDC Instruction vide code LD 02/3068. The restoration was delayed due to severe rains &amp; heavy winds persisting in that area till 14:00 hrs. As such outage till 14:00 hrs may not be attributed to POWERGRID.</t>
  </si>
  <si>
    <t>07:30</t>
  </si>
  <si>
    <t>After Complition of Rectification of OPGW clearance problem PTW returned by WRLDC by 19:45hrs</t>
  </si>
  <si>
    <t>LD 02/3068</t>
  </si>
  <si>
    <t>LD 02/3096</t>
  </si>
  <si>
    <t>23:13</t>
  </si>
  <si>
    <t>Line H/T for Voltage regulation on WRLDC Instruction.</t>
  </si>
  <si>
    <t>LD 02/111</t>
  </si>
  <si>
    <t>LD 02/127</t>
  </si>
  <si>
    <t xml:space="preserve">JABALPUR-ITARSI IV 400kV </t>
  </si>
  <si>
    <t>08:49</t>
  </si>
  <si>
    <t>16:58</t>
  </si>
  <si>
    <t>Line H/T to avail S/D for replacement of Insulator string with polymer string where Corona Discharge observed during night patrolling.</t>
  </si>
  <si>
    <t>LD 02/331</t>
  </si>
  <si>
    <t>LD 02/370</t>
  </si>
  <si>
    <t>08:07</t>
  </si>
  <si>
    <t>H/T to avail S/D by Jabalpur end to take out L/R at JBP end for attending oil Leakage.</t>
  </si>
  <si>
    <t>LD 02/635</t>
  </si>
  <si>
    <t xml:space="preserve">LD 02/637
</t>
  </si>
  <si>
    <t>12:23</t>
  </si>
  <si>
    <t>H/T to avail outage to take Line reactor at Itarsi into service.</t>
  </si>
  <si>
    <t>LD 02/1771</t>
  </si>
  <si>
    <t>LD 02/1772</t>
  </si>
  <si>
    <t>00:43</t>
  </si>
  <si>
    <t>10:09</t>
  </si>
  <si>
    <t>LD 02/1846</t>
  </si>
  <si>
    <t>LD 02/1878</t>
  </si>
  <si>
    <t>23:03</t>
  </si>
  <si>
    <t>LD 02/185</t>
  </si>
  <si>
    <t>18:08</t>
  </si>
  <si>
    <t>LD 02/223</t>
  </si>
  <si>
    <t>LD 02/266</t>
  </si>
  <si>
    <t>07:36</t>
  </si>
  <si>
    <t>LD 02/1081</t>
  </si>
  <si>
    <t>LD 02/1100</t>
  </si>
  <si>
    <t>23:25</t>
  </si>
  <si>
    <t>08:31</t>
  </si>
  <si>
    <t>LD 02/1963</t>
  </si>
  <si>
    <t>LD 02/1980</t>
  </si>
  <si>
    <t>23:38</t>
  </si>
  <si>
    <t>07:27</t>
  </si>
  <si>
    <t>LD 02/2775</t>
  </si>
  <si>
    <t>LD 02/2786</t>
  </si>
  <si>
    <t>22:23</t>
  </si>
  <si>
    <t>LD 02/2923</t>
  </si>
  <si>
    <t>LD 02/2953</t>
  </si>
  <si>
    <t>22:17</t>
  </si>
  <si>
    <t>LD 02/107</t>
  </si>
  <si>
    <t>LD 02/200</t>
  </si>
  <si>
    <t>22:31</t>
  </si>
  <si>
    <t>LD 02/1080</t>
  </si>
  <si>
    <t>LD 02/1099</t>
  </si>
  <si>
    <t>10:21</t>
  </si>
  <si>
    <t>LD 02/1597</t>
  </si>
  <si>
    <t>LD 02/1664</t>
  </si>
  <si>
    <t>10:06</t>
  </si>
  <si>
    <t>LD 02/1845</t>
  </si>
  <si>
    <t>LD 02/1884</t>
  </si>
  <si>
    <t>23:29</t>
  </si>
  <si>
    <t>LD 02/1962</t>
  </si>
  <si>
    <t>LD 02/1978</t>
  </si>
  <si>
    <t>00:06</t>
  </si>
  <si>
    <t>LD 02/2777</t>
  </si>
  <si>
    <t>LD 02/2959</t>
  </si>
  <si>
    <t>11:17</t>
  </si>
  <si>
    <t>13:13</t>
  </si>
  <si>
    <t>Line H/T to avail OCC approved S/D to test newly retrofitted relays.</t>
  </si>
  <si>
    <t>LD 02/151</t>
  </si>
  <si>
    <t>LD 02/155</t>
  </si>
  <si>
    <t>17:46</t>
  </si>
  <si>
    <t>12:38</t>
  </si>
  <si>
    <t>A/T on R-ph to E/F, F/L - 147.5kM from Khandwa SS due to failure of R-ph inner V-string at Loc-768. The outage preriod from 19:00 hrs / 06.02.14 to 07:00 hrs / 07.02.14 may not be attributed to Powergrid due to poor visibility &amp; rainy site condition. Fault jurisdiction comes under WRTS#1 portion.</t>
  </si>
  <si>
    <t>LD 02/663</t>
  </si>
  <si>
    <t>A/T on R-ph to E/F, F/L - 147.5kM from Khandwa SS due to failure of R-ph inner V-string at Loc-768. The outage period from 19:00 hrs / 06.02.14 to 07:00 hrs / 07.02.14 may not be attributed to Powergrid due to poor visibility &amp; rainy site condition. Fault jurisdiction comes under WRTS#1 portion.</t>
  </si>
  <si>
    <t>GANDHAR - GTEC 400kV</t>
  </si>
  <si>
    <t>11:34</t>
  </si>
  <si>
    <t>21:29</t>
  </si>
  <si>
    <t>Line H/T to avail S/D by NTPC Gandhar for maintenance work.</t>
  </si>
  <si>
    <t>LD 02/1135</t>
  </si>
  <si>
    <t>LD 02/1183</t>
  </si>
  <si>
    <t>12:29</t>
  </si>
  <si>
    <t>Line H/T for calibration of PMU installed at Vapi on WRLDC instruction</t>
  </si>
  <si>
    <t>LD 02/799</t>
  </si>
  <si>
    <t>LD 02/802</t>
  </si>
  <si>
    <t>Line H/T to avail S/D by NPCIL.</t>
  </si>
  <si>
    <t>LD 02/1863</t>
  </si>
  <si>
    <t>08:26</t>
  </si>
  <si>
    <t>LD 02/1648</t>
  </si>
  <si>
    <t>LD 02/1713</t>
  </si>
  <si>
    <t>08:04</t>
  </si>
  <si>
    <t>00:18</t>
  </si>
  <si>
    <t>Line H/t to avail OCC Approved S/D by NPCIL.</t>
  </si>
  <si>
    <t>LD 02/2454</t>
  </si>
  <si>
    <t>LD 02/2537</t>
  </si>
  <si>
    <t>KAKRAPAR-VAV I 220kV</t>
  </si>
  <si>
    <t>08:15</t>
  </si>
  <si>
    <t>21:07</t>
  </si>
  <si>
    <t>Line H/T to avail S/D by GETCO.</t>
  </si>
  <si>
    <t>LD 02/2190</t>
  </si>
  <si>
    <t>20:37</t>
  </si>
  <si>
    <t>LD 02/2799</t>
  </si>
  <si>
    <t>LD 02/1983</t>
  </si>
  <si>
    <t>LD 02/2079</t>
  </si>
  <si>
    <t xml:space="preserve"> KAKRAPAR-VAV II 220kV</t>
  </si>
  <si>
    <t>12:13</t>
  </si>
  <si>
    <t>20:38</t>
  </si>
  <si>
    <t>line H/T to avail OCC approved S/D  by GETCO for line crossing work</t>
  </si>
  <si>
    <t>LD 02/2839</t>
  </si>
  <si>
    <t>KAWAS - NAVSARI (GIS) I 220kV</t>
  </si>
  <si>
    <t>09:59</t>
  </si>
  <si>
    <t>LD 02/1124</t>
  </si>
  <si>
    <t>LD 02/1170</t>
  </si>
  <si>
    <t>15:22</t>
  </si>
  <si>
    <t>LD 02/1224</t>
  </si>
  <si>
    <t>LD 02/1258</t>
  </si>
  <si>
    <t>KAWAS - NAVSARI (GIS) II 220kV</t>
  </si>
  <si>
    <t>19:12</t>
  </si>
  <si>
    <t>LD 02/1350</t>
  </si>
  <si>
    <t>LD 02/1400</t>
  </si>
  <si>
    <t>LD 02/1452</t>
  </si>
  <si>
    <t>LD 02/1484</t>
  </si>
  <si>
    <t>09:26</t>
  </si>
  <si>
    <t>09:36</t>
  </si>
  <si>
    <t>Line A/T on B-ph to E/F, F/L - 77kms fro Haldarwa end &amp;  6kms from Kawas end.</t>
  </si>
  <si>
    <t>11:23</t>
  </si>
  <si>
    <t>After Tripping Test charging code delayed by WRLDC.</t>
  </si>
  <si>
    <t>LD 02/12009</t>
  </si>
  <si>
    <t xml:space="preserve"> KAWAS-VAV I 220kV</t>
  </si>
  <si>
    <t>11:41</t>
  </si>
  <si>
    <t>12:39</t>
  </si>
  <si>
    <t>LPRD</t>
  </si>
  <si>
    <t>Line H/T for power regulation on WRLDC Instruction</t>
  </si>
  <si>
    <t>LD 02/2834</t>
  </si>
  <si>
    <t>LD 02/2840</t>
  </si>
  <si>
    <t xml:space="preserve"> KAWAS-VAV II 220kV</t>
  </si>
  <si>
    <t>21:02</t>
  </si>
  <si>
    <t>LD 02/2836</t>
  </si>
  <si>
    <t>LD 02/2910</t>
  </si>
  <si>
    <t>LD 02/1753</t>
  </si>
  <si>
    <t>LD 02/1800</t>
  </si>
  <si>
    <t>16:07</t>
  </si>
  <si>
    <t>LD 02/1883</t>
  </si>
  <si>
    <t>LD 02/1913</t>
  </si>
  <si>
    <t>NAVSARI -NAVSARI I 220kV</t>
  </si>
  <si>
    <t>09:18</t>
  </si>
  <si>
    <t>18:54</t>
  </si>
  <si>
    <t>LD 02/1542</t>
  </si>
  <si>
    <t>LD 02/1602</t>
  </si>
  <si>
    <t>15:13</t>
  </si>
  <si>
    <t>LD 02/1650</t>
  </si>
  <si>
    <t>LD 02/1683</t>
  </si>
  <si>
    <t>09:44</t>
  </si>
  <si>
    <t>Line H/T to avail OCC approved S/D by Powergrid to attend Hot spot and for AMP.</t>
  </si>
  <si>
    <t>LD 02/218</t>
  </si>
  <si>
    <t>LD 02/254</t>
  </si>
  <si>
    <t>Line H/T to avail OCC Approved S/D for AMP work.</t>
  </si>
  <si>
    <t>LD 02/330</t>
  </si>
  <si>
    <t>LD 02/355</t>
  </si>
  <si>
    <t>10:28</t>
  </si>
  <si>
    <t>21:38</t>
  </si>
  <si>
    <t>A/T on Y-ph to E/F (F/L-23km from satna) due to flashover of insulator string (top phase at Loc-715 during heavy lightening &amp; thunder storm in that area. Restoration was delayed due to persisting bad weather.</t>
  </si>
  <si>
    <t>LD 02/3063</t>
  </si>
  <si>
    <t>01:19</t>
  </si>
  <si>
    <t>10:19</t>
  </si>
  <si>
    <t>LD 02/115</t>
  </si>
  <si>
    <t>LD 02/206</t>
  </si>
  <si>
    <t xml:space="preserve">SATNA-BINA(PG) III 400kV </t>
  </si>
  <si>
    <t>20:51</t>
  </si>
  <si>
    <t>Line H/T to avail OCC Approved S/D for stringing work of 765kV Jabalpur Pooling - Bina S/C line.</t>
  </si>
  <si>
    <t>LD 02/95</t>
  </si>
  <si>
    <t>02:16</t>
  </si>
  <si>
    <t>LD 02/1626</t>
  </si>
  <si>
    <t>LD 02/1660</t>
  </si>
  <si>
    <t>SATNA-BINA III 400 KV</t>
  </si>
  <si>
    <t>LD 02/1964</t>
  </si>
  <si>
    <t>LD 02/1979</t>
  </si>
  <si>
    <t>23:40</t>
  </si>
  <si>
    <t>06:56</t>
  </si>
  <si>
    <t>LD 02/2776</t>
  </si>
  <si>
    <t>LD 02/2785</t>
  </si>
  <si>
    <t>22:52</t>
  </si>
  <si>
    <t>08:14</t>
  </si>
  <si>
    <t>LD 02/2924</t>
  </si>
  <si>
    <t>LD 02/2958</t>
  </si>
  <si>
    <t>10:07</t>
  </si>
  <si>
    <t>18:28</t>
  </si>
  <si>
    <t>A/T on R-ph to E/F (F/L-35.87km from Satna) due to flashover of insulator string at Location no. 97 during heavy lightening &amp; thunder storm in that area. Restoration was delayed due to persisting bad weather.</t>
  </si>
  <si>
    <t>LD 02/3040</t>
  </si>
  <si>
    <t xml:space="preserve">SATNA-BINA(PG) IV 400kV </t>
  </si>
  <si>
    <t>LD 02/91</t>
  </si>
  <si>
    <t>01:27</t>
  </si>
  <si>
    <t>06:13</t>
  </si>
  <si>
    <t>LD 02/05</t>
  </si>
  <si>
    <t>LD 02/09</t>
  </si>
  <si>
    <t>22:18</t>
  </si>
  <si>
    <t>LD 02/106</t>
  </si>
  <si>
    <t>LD 02/126</t>
  </si>
  <si>
    <t>BINA-SHUJALPUR II 400kV</t>
  </si>
  <si>
    <t>LD 02/184</t>
  </si>
  <si>
    <t>LD 02/199</t>
  </si>
  <si>
    <t>11:48</t>
  </si>
  <si>
    <t>00:45</t>
  </si>
  <si>
    <t>Line H/T to avail OCC approved S/D for commissioning of CSD relay at Dehgam end. Work copleted at 00:45 Hrs/11.02.2014.</t>
  </si>
  <si>
    <t>LD 02/1026</t>
  </si>
  <si>
    <t>After completion of commissioning work at 00:45 Hrs/11.02.2014,  Line kept out on voltage regulation as per instruction of WRLDC.</t>
  </si>
  <si>
    <t>LD 02/1115</t>
  </si>
  <si>
    <t>09:56</t>
  </si>
  <si>
    <t>20:25</t>
  </si>
  <si>
    <t xml:space="preserve">Line H/T to avail OCC approved S/D for commissioning of CSD at Dehgam. </t>
  </si>
  <si>
    <t>LD 02/1342</t>
  </si>
  <si>
    <t>LD 02/1404</t>
  </si>
  <si>
    <t>12:46</t>
  </si>
  <si>
    <t>LD 02/356</t>
  </si>
  <si>
    <t>12:42</t>
  </si>
  <si>
    <t>Line A/T on Y &amp; B Ph-ph fault, F/L - 49kms from Rajgarh &amp; 47.9kms from Nagda. Fault lies under the jourisdiction of MPPTCl.</t>
  </si>
  <si>
    <t>LD 02/3020</t>
  </si>
  <si>
    <t>RAJGARH-NAGDA II 400kV (LILO)</t>
  </si>
  <si>
    <t>13:18</t>
  </si>
  <si>
    <t>17:47</t>
  </si>
  <si>
    <t>LD 02/358</t>
  </si>
  <si>
    <t>LD 02/1276</t>
  </si>
  <si>
    <t>10:56</t>
  </si>
  <si>
    <t>LD 02/149</t>
  </si>
  <si>
    <t>10:57</t>
  </si>
  <si>
    <t>Line A/R successfully on Y ph to E/F, F/L:45km from Rajgarh end ( Beyond Powergrid jurisdiction ).</t>
  </si>
  <si>
    <t>18:12</t>
  </si>
  <si>
    <t>Line A/T on operation of O/V protection at Rajgarh end.</t>
  </si>
  <si>
    <t>LD 02/166</t>
  </si>
  <si>
    <t>LD 02/782</t>
  </si>
  <si>
    <t>16:51</t>
  </si>
  <si>
    <t>Line A/R successfully at both ends on R-ph to E/F, F/L - 23kms from Rajgarh. Fault lies beyond the jourisdiction of POWERGRID.</t>
  </si>
  <si>
    <t>Line H/T to avail Emergency S/D by MPPTCL.</t>
  </si>
  <si>
    <t>LD 02/1247</t>
  </si>
  <si>
    <t>21:49</t>
  </si>
  <si>
    <t>Line A/T on R-ph to E/F , F/L 67.1kms from Khandwa F/C- 5.8kAmp.L</t>
  </si>
  <si>
    <t>LD 02/2772</t>
  </si>
  <si>
    <t>LD 02/148</t>
  </si>
  <si>
    <t>07:22</t>
  </si>
  <si>
    <t>LD 02/513</t>
  </si>
  <si>
    <t>LD 02/622</t>
  </si>
  <si>
    <t>LD 02/833</t>
  </si>
  <si>
    <t>LD 02/1128</t>
  </si>
  <si>
    <t>20:17</t>
  </si>
  <si>
    <t>LD 02/1826</t>
  </si>
  <si>
    <t>LD 02/165</t>
  </si>
  <si>
    <t>LD 02/456</t>
  </si>
  <si>
    <t>LD 02/735</t>
  </si>
  <si>
    <t>LD 02/773</t>
  </si>
  <si>
    <t>17:40</t>
  </si>
  <si>
    <t>LD 02/1489</t>
  </si>
  <si>
    <t>LD 02/1744</t>
  </si>
  <si>
    <t>22:15</t>
  </si>
  <si>
    <t>07:09</t>
  </si>
  <si>
    <t>LD 02/2770</t>
  </si>
  <si>
    <t>LD 02/2787</t>
  </si>
  <si>
    <t>16:37</t>
  </si>
  <si>
    <t>01:45</t>
  </si>
  <si>
    <t>Line A/T on operation of O/V STG-I protection at Damoh S/S</t>
  </si>
  <si>
    <t>Line kept out for voltage regulation on WRLDC Instruction.</t>
  </si>
  <si>
    <t>LD 02/3091</t>
  </si>
  <si>
    <t>Line A/R successfully at both ends on Y-ph to E/F, F/L 122.2kms from Damoh. F/C - 2.1kamp</t>
  </si>
  <si>
    <t>01:43</t>
  </si>
  <si>
    <t>LD 02/3090</t>
  </si>
  <si>
    <t>12:36</t>
  </si>
  <si>
    <t>H/T to take out L/R at R'pura (GETCO) SS due to DGA viuolation in R-ph bushing.</t>
  </si>
  <si>
    <t>LD 02/1466</t>
  </si>
  <si>
    <t>LD 02/1467</t>
  </si>
  <si>
    <t>08:47</t>
  </si>
  <si>
    <t>09:30</t>
  </si>
  <si>
    <t>Line H/T to avail OCC Approved S/D by CGPL for maintenance work at CGPL end.</t>
  </si>
  <si>
    <t>LD 02/764</t>
  </si>
  <si>
    <t>LD 02/778</t>
  </si>
  <si>
    <t>19:26</t>
  </si>
  <si>
    <t>Line H/T to avail OCC approved S/D by CGPL  for AMP.</t>
  </si>
  <si>
    <t>LD 02/241</t>
  </si>
  <si>
    <t>LD 02/282</t>
  </si>
  <si>
    <t>13:50</t>
  </si>
  <si>
    <t>A/T on R&amp;Y Ph. to ph fault, F/L - Mundra- 235KM &amp; Limdi-98.6KM. Top Phase Conductor Snapped between location 592-593. Restoration was delayed due to poor visibility. Outage from 18:30 hrs / 26.02.14 to 07:00 hrs / 27.02.14 may not be attributed to POWERGRID.</t>
  </si>
  <si>
    <t>LD 02/3004</t>
  </si>
  <si>
    <t xml:space="preserve">MUNDRA-LIMBDI II 400kV </t>
  </si>
  <si>
    <t>LD 02/333</t>
  </si>
  <si>
    <t>LD 02/382</t>
  </si>
  <si>
    <t>INDORE (PG)-INDORE (MP) I 400kV</t>
  </si>
  <si>
    <t>11:09</t>
  </si>
  <si>
    <t>21:00</t>
  </si>
  <si>
    <t>Line H/T to avail S/D for OPGW stringing for ULDC Work, After Completion of Work by Powergrid PTW returned by 21:00hrs, Line kept out due to prevailing high volatge as per WRLDC Instruction.</t>
  </si>
  <si>
    <t>LD 02/48</t>
  </si>
  <si>
    <t>LD 02/103</t>
  </si>
  <si>
    <t>22:56</t>
  </si>
  <si>
    <t>After Completion of Work by POWERGRID, Line Kept out for volatge regulation on WRLDC Instruction.</t>
  </si>
  <si>
    <t>LD 02/109</t>
  </si>
  <si>
    <t>Line H/T to avail OCC Approved S/D by NTPC Gandhar for maintenance work.</t>
  </si>
  <si>
    <t>LD 02/335</t>
  </si>
  <si>
    <t>LD 02/505</t>
  </si>
  <si>
    <t>10:26</t>
  </si>
  <si>
    <t>19:18</t>
  </si>
  <si>
    <t>LD 02/537</t>
  </si>
  <si>
    <t>LD 02/712</t>
  </si>
  <si>
    <t>21:05</t>
  </si>
  <si>
    <t>A/T on B-ph to E/F (F/L-302km from JBP)  during heavy lightening &amp; thunder storm in that area.</t>
  </si>
  <si>
    <t>LD 02/3060</t>
  </si>
  <si>
    <t>JABALPUR - JABALPUR (POOLING) II 400kV</t>
  </si>
  <si>
    <t>18:22</t>
  </si>
  <si>
    <t>Line A/T on B-Ph to E/F. F/L 7.6Km from Jablapur 400kV S/S.</t>
  </si>
  <si>
    <t>GWALIOR-BINA I 765kV</t>
  </si>
  <si>
    <t>Line A/T on operation of O/V protection at Gwalior end.</t>
  </si>
  <si>
    <t>After Tripping on over voltage, line kept out for volatge regulation on WRLDC Instruction.</t>
  </si>
  <si>
    <t>LD 02/1543
LD 02/230</t>
  </si>
  <si>
    <t>00:08</t>
  </si>
  <si>
    <t>LD 02/1737
LD 02/260</t>
  </si>
  <si>
    <t>22:13</t>
  </si>
  <si>
    <t>Line A/T on operation of O/V STG-I protection at GWL end.</t>
  </si>
  <si>
    <t>WR 02/3202
NLD 02/436</t>
  </si>
  <si>
    <t>GWALIOR-BINA II 765kV</t>
  </si>
  <si>
    <t>10:43</t>
  </si>
  <si>
    <t>H/T to take out L/R at Bina SS for attending oil Leakage.</t>
  </si>
  <si>
    <t>LD 02/1455
LD 02/212</t>
  </si>
  <si>
    <t>OCC approved S/D availed for construction work to facilitate bay extension work at Gwalior end.</t>
  </si>
  <si>
    <t>LD 02/2245
LD 02/322</t>
  </si>
  <si>
    <t>16:45</t>
  </si>
  <si>
    <t>SRET</t>
  </si>
  <si>
    <t>A/T due to operation of Reactor REF protection at Bina.</t>
  </si>
  <si>
    <t>AGRA-GWALIOR II 765KV</t>
  </si>
  <si>
    <t>15:44</t>
  </si>
  <si>
    <t>20:36</t>
  </si>
  <si>
    <t>A/T due to conduction of LA at Agra (NRTS#1) during heavy rains and lightening.</t>
  </si>
  <si>
    <t>WR 02/3191
NLD 02/420
NR 02/2987</t>
  </si>
  <si>
    <t>BINA-INDORE 765kV</t>
  </si>
  <si>
    <t>11:40</t>
  </si>
  <si>
    <t xml:space="preserve">Line A/R successfully at both ends on R-ph to E/F, F/L - 27.6kms </t>
  </si>
  <si>
    <t>08:23</t>
  </si>
  <si>
    <t>19:00</t>
  </si>
  <si>
    <t xml:space="preserve">H/T to avail OCC S/D by M/s Starlite (JTCL) to facilitate Line crossing work of 765kV Jabalpur Pooling - Bina # 3 Line. PTW returned by M/S JTCL by 18:45hrs/08.02.14. </t>
  </si>
  <si>
    <t>LD 02/527
LD 02/109</t>
  </si>
  <si>
    <t>18:45</t>
  </si>
  <si>
    <t>After Completion of Stringing work by M/S JTCl line kept out for volatge regulation on WRLDC Instruction.</t>
  </si>
  <si>
    <t>LD 02/914</t>
  </si>
  <si>
    <t>SATNA-BINA (PG) II 765kV</t>
  </si>
  <si>
    <t>19:43</t>
  </si>
  <si>
    <t>Line H/T to avail Emergency S/D for attending hot spot in B-ph wave trap at Satna.</t>
  </si>
  <si>
    <t>LD 02/388 NLD 02/64</t>
  </si>
  <si>
    <t>LD 02/407 NLD 02/70</t>
  </si>
  <si>
    <t>10:27</t>
  </si>
  <si>
    <t xml:space="preserve">H/T to avail S/D taken by Sasan for Line Reactor relay testing. </t>
  </si>
  <si>
    <t>LD 02/1667</t>
  </si>
  <si>
    <t>LD 02/1671
LD 02/249</t>
  </si>
  <si>
    <t>12:32</t>
  </si>
  <si>
    <t>13:43</t>
  </si>
  <si>
    <t>Line A/T due to LBB operated at Sasan end and DT received at Satna end.</t>
  </si>
  <si>
    <t>LD 02/1776
LD 02/266</t>
  </si>
  <si>
    <t>13:29</t>
  </si>
  <si>
    <t>WR 02/563  NLD 02/99</t>
  </si>
  <si>
    <t>WR 02/1205   NLD 02/184</t>
  </si>
  <si>
    <t>JABALPUR(POOLING)-BINA I 765kV</t>
  </si>
  <si>
    <t>18:24</t>
  </si>
  <si>
    <t>18:34</t>
  </si>
  <si>
    <t>Line A/T on B-ph to E/F, F/L - 77.8kms from Bina ( 6kAmp), 140kms from Jabalpur(1.9kamp), Charging code delayed by WRLDC. During tripping time, heavy lightening &amp; thunderstrom were persisting in that area.</t>
  </si>
  <si>
    <t>20:05</t>
  </si>
  <si>
    <t>Line Kept out on WRLDC instruction due to preveiling high voltage.</t>
  </si>
  <si>
    <t>LD 02/2900 NLD 02/379</t>
  </si>
  <si>
    <t>22:14</t>
  </si>
  <si>
    <t>Line A/T at Bina end only due to operation of PRV at Bina end.</t>
  </si>
  <si>
    <t>LD 02/2931 NLD 02/381</t>
  </si>
  <si>
    <t>07:31</t>
  </si>
  <si>
    <t>After tripping line kept out on voltage regulation on WRLDC instructions.</t>
  </si>
  <si>
    <t>WR 02/2951    NLD 02/387</t>
  </si>
  <si>
    <t>20:40</t>
  </si>
  <si>
    <t xml:space="preserve">Line A/T at due to operation of Reactor PRV at Bina during heavy rain. </t>
  </si>
  <si>
    <t>Reactor PRV problem at Bina rectified and Line made ready since 20:40Hrs/27.02.14, Due prevailing system high voltage, line kept out for voltage regulation on WRLDC Instruction.</t>
  </si>
  <si>
    <t>12:07</t>
  </si>
  <si>
    <t>Line H/T to facilitate movment of 765kV ICT # 2 units at Jabalpur pooling SS.</t>
  </si>
  <si>
    <t>LD 02/555
LD 02/96</t>
  </si>
  <si>
    <t>15:08</t>
  </si>
  <si>
    <t>Kept out on High system voltage as per WRLDC instructions.</t>
  </si>
  <si>
    <t>WR 02/807    NLD 02/132</t>
  </si>
  <si>
    <t>23:54</t>
  </si>
  <si>
    <t>20:59</t>
  </si>
  <si>
    <t>LD 02/1194
LD 02/182</t>
  </si>
  <si>
    <t>WR 02/3053  NLD 02/402</t>
  </si>
  <si>
    <t>13:40</t>
  </si>
  <si>
    <t>LD 01/2800</t>
  </si>
  <si>
    <t>LD 02/1029</t>
  </si>
  <si>
    <t>10:10</t>
  </si>
  <si>
    <t>ICT H/T to avail OCC approved S/D for installation of online dry out system.</t>
  </si>
  <si>
    <t>LD 02/2347</t>
  </si>
  <si>
    <t>LD 02/2406</t>
  </si>
  <si>
    <t>ICT1 JABALPUR 765/400KV</t>
  </si>
  <si>
    <t>13:10</t>
  </si>
  <si>
    <t>H/T to facilitate movment of 765kV ICT # 2 units at Jabalpur pooling SS.</t>
  </si>
  <si>
    <t>LD 02/556
LD 02/97</t>
  </si>
  <si>
    <t>LD 02/564
LD 02/100</t>
  </si>
  <si>
    <t>10:25</t>
  </si>
  <si>
    <t>H/T to avail OCC S/D for AMP.</t>
  </si>
  <si>
    <t>LD 02/2978</t>
  </si>
  <si>
    <t>LD 02/3008</t>
  </si>
  <si>
    <t>16:03</t>
  </si>
  <si>
    <t>ICT H/T to avail OCC approved S/D by POWERGRID for measurement of C &amp; Tan delta of R &amp; Y phase bushings.</t>
  </si>
  <si>
    <t>LD 02/675</t>
  </si>
  <si>
    <t>LD 02/686</t>
  </si>
  <si>
    <t>10:50</t>
  </si>
  <si>
    <t>19:28</t>
  </si>
  <si>
    <t>H/T to avail OCC Approved S/D for completion of balance  construction works.</t>
  </si>
  <si>
    <t>LD 02/453 NLD 02/78</t>
  </si>
  <si>
    <t>LD 02/504 NLD 02/83</t>
  </si>
  <si>
    <t>H/T to avail OCC S/D by POWERGRID for construction related works.</t>
  </si>
  <si>
    <t>LD 02/1461
LD 02/217</t>
  </si>
  <si>
    <t>LD 02/1497
LD 02/222</t>
  </si>
  <si>
    <t>ICT2 RAJGARH 400/220kV</t>
  </si>
  <si>
    <t>09:55</t>
  </si>
  <si>
    <t>12:35</t>
  </si>
  <si>
    <t>LD 02/3118</t>
  </si>
  <si>
    <t>LD 02/3137</t>
  </si>
  <si>
    <t>LD 02/44</t>
  </si>
  <si>
    <t>LD 02/75</t>
  </si>
  <si>
    <t>17:45</t>
  </si>
  <si>
    <t>LD 02/143</t>
  </si>
  <si>
    <t>LD 02/163</t>
  </si>
  <si>
    <t>LD 02/204</t>
  </si>
  <si>
    <t>LD 02/270</t>
  </si>
  <si>
    <t>08:30</t>
  </si>
  <si>
    <t>LD 02/324</t>
  </si>
  <si>
    <t>LD 02/376</t>
  </si>
  <si>
    <t>21:34</t>
  </si>
  <si>
    <t>LD 02/434</t>
  </si>
  <si>
    <t>LD 02/514</t>
  </si>
  <si>
    <t>18:05</t>
  </si>
  <si>
    <t>LD 02/536</t>
  </si>
  <si>
    <t>LD 02/638</t>
  </si>
  <si>
    <t>LD 02/704</t>
  </si>
  <si>
    <t>08:01</t>
  </si>
  <si>
    <t>LD 02/761</t>
  </si>
  <si>
    <t>LD 02/831</t>
  </si>
  <si>
    <t>LD 02/879</t>
  </si>
  <si>
    <t>08:40</t>
  </si>
  <si>
    <t>LD 02/998</t>
  </si>
  <si>
    <t>LD 02/1069</t>
  </si>
  <si>
    <t>LD 02/1106</t>
  </si>
  <si>
    <t>LD 02/1185</t>
  </si>
  <si>
    <t>08:50</t>
  </si>
  <si>
    <t>LD 02/1219</t>
  </si>
  <si>
    <t>LD 02/1280</t>
  </si>
  <si>
    <t>18:31</t>
  </si>
  <si>
    <t>LD 02/1334</t>
  </si>
  <si>
    <t>LD 02/1391</t>
  </si>
  <si>
    <t>06:09</t>
  </si>
  <si>
    <t>LD 02/1426</t>
  </si>
  <si>
    <t>LD 02/1491</t>
  </si>
  <si>
    <t>19:08</t>
  </si>
  <si>
    <t>LD 02/1537</t>
  </si>
  <si>
    <t>LD 02/1598</t>
  </si>
  <si>
    <t>07:24</t>
  </si>
  <si>
    <t>19:11</t>
  </si>
  <si>
    <t>LD 02/1851</t>
  </si>
  <si>
    <t>LD 02/1938</t>
  </si>
  <si>
    <t>16:43</t>
  </si>
  <si>
    <t>LD 02/2014</t>
  </si>
  <si>
    <t>LD 02/2047</t>
  </si>
  <si>
    <t>LD 02/2337</t>
  </si>
  <si>
    <t>LD 02/2393</t>
  </si>
  <si>
    <t>LD 02/2460</t>
  </si>
  <si>
    <t>LD 02/2500</t>
  </si>
  <si>
    <t>LD 02/2577</t>
  </si>
  <si>
    <t>LD 02/2634</t>
  </si>
  <si>
    <t>LD 02/2813</t>
  </si>
  <si>
    <t>LD 02/2892</t>
  </si>
  <si>
    <t>LD 02/2974</t>
  </si>
  <si>
    <t>LD 02/3022</t>
  </si>
  <si>
    <t>LD 02/3102</t>
  </si>
  <si>
    <t>LD 02/3203</t>
  </si>
  <si>
    <t>13:15</t>
  </si>
  <si>
    <t>H/T to avail OCC approved S/D for AMP</t>
  </si>
  <si>
    <t>LD 02/2689</t>
  </si>
  <si>
    <t>LD 02/2716</t>
  </si>
  <si>
    <t>BUS REACTOR BINA 400kV</t>
  </si>
  <si>
    <t>13:37</t>
  </si>
  <si>
    <t>LD 02/644</t>
  </si>
  <si>
    <t>LD 02/803</t>
  </si>
  <si>
    <t>LD 02/1746</t>
  </si>
  <si>
    <t>LD 02/1769</t>
  </si>
  <si>
    <t>LD 02/647</t>
  </si>
  <si>
    <t>LD 02/738</t>
  </si>
  <si>
    <t>13:16</t>
  </si>
  <si>
    <t>WR 02/775  NLD 02/125</t>
  </si>
  <si>
    <t>WR 02/801   NLD 02/130</t>
  </si>
  <si>
    <t>13:34</t>
  </si>
  <si>
    <t>LD 02/777</t>
  </si>
  <si>
    <t>BUS REACTOR, BHACHAU 400kV</t>
  </si>
  <si>
    <t>18:27</t>
  </si>
  <si>
    <t>LD 02/2797</t>
  </si>
  <si>
    <t>LD 02/2893</t>
  </si>
  <si>
    <t>BUS REACTOR GWALIOR III 125MVAR, 400kV</t>
  </si>
  <si>
    <t>21:59</t>
  </si>
  <si>
    <t>LD 02/3195</t>
  </si>
  <si>
    <t>LD 02/3199</t>
  </si>
  <si>
    <t>BUS REACTOR GWALIOR II125MVAR, 400kV</t>
  </si>
  <si>
    <t>21:18</t>
  </si>
  <si>
    <t>BUS REACTOR GWALIOR I 50MVAR, 400kV</t>
  </si>
  <si>
    <t>21:22</t>
  </si>
  <si>
    <t>LD 02/3209</t>
  </si>
  <si>
    <t>MONTH : FEBRUARY 2014</t>
  </si>
  <si>
    <t>FEBRUARY 2014</t>
  </si>
  <si>
    <t xml:space="preserve">This is to certify that as per records the element-wise availability of PGCIL (WRTS-II) Transmission System in Western Region for the month of FEBRUARY 2014 is as under: - </t>
  </si>
  <si>
    <t>Less than 1 day</t>
  </si>
</sst>
</file>

<file path=xl/styles.xml><?xml version="1.0" encoding="utf-8"?>
<styleSheet xmlns="http://schemas.openxmlformats.org/spreadsheetml/2006/main">
  <numFmts count="14">
    <numFmt numFmtId="164" formatCode="0.0000"/>
    <numFmt numFmtId="165" formatCode="0.000"/>
    <numFmt numFmtId="166" formatCode="0.0"/>
    <numFmt numFmtId="167" formatCode="0.00000"/>
    <numFmt numFmtId="168" formatCode="0.000%"/>
    <numFmt numFmtId="169" formatCode="0.0000000"/>
    <numFmt numFmtId="170" formatCode="0.000000"/>
    <numFmt numFmtId="171" formatCode="[$-14009]dd/mm/yy;@"/>
    <numFmt numFmtId="172" formatCode="[h]:mm;@"/>
    <numFmt numFmtId="173" formatCode="dd/mm/yyyy;@"/>
    <numFmt numFmtId="174" formatCode="h:mm;@"/>
    <numFmt numFmtId="175" formatCode="dd\/mm\/yy"/>
    <numFmt numFmtId="176" formatCode="0.0000%"/>
    <numFmt numFmtId="177" formatCode="00000"/>
  </numFmts>
  <fonts count="12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4"/>
      <name val="Arial"/>
      <family val="2"/>
    </font>
    <font>
      <b/>
      <sz val="14"/>
      <name val="Arial"/>
      <family val="2"/>
    </font>
    <font>
      <b/>
      <sz val="16"/>
      <name val="Arial"/>
      <family val="2"/>
    </font>
    <font>
      <b/>
      <sz val="12"/>
      <name val="Arial"/>
      <family val="2"/>
    </font>
    <font>
      <sz val="14"/>
      <color indexed="10"/>
      <name val="Arial"/>
      <family val="2"/>
    </font>
    <font>
      <sz val="8"/>
      <color indexed="81"/>
      <name val="Tahoma"/>
      <family val="2"/>
    </font>
    <font>
      <b/>
      <sz val="8"/>
      <color indexed="81"/>
      <name val="Tahoma"/>
      <family val="2"/>
    </font>
    <font>
      <sz val="10"/>
      <name val="Arial"/>
      <family val="2"/>
    </font>
    <font>
      <b/>
      <sz val="20"/>
      <name val="Arial"/>
      <family val="2"/>
    </font>
    <font>
      <i/>
      <sz val="14"/>
      <color indexed="10"/>
      <name val="Arial"/>
      <family val="2"/>
    </font>
    <font>
      <sz val="14"/>
      <color indexed="8"/>
      <name val="Arial"/>
      <family val="2"/>
    </font>
    <font>
      <sz val="20"/>
      <name val="Arial"/>
      <family val="2"/>
    </font>
    <font>
      <sz val="18"/>
      <name val="Arial"/>
      <family val="2"/>
    </font>
    <font>
      <b/>
      <sz val="24"/>
      <name val="Arial"/>
      <family val="2"/>
    </font>
    <font>
      <b/>
      <u/>
      <sz val="14"/>
      <name val="Arial"/>
      <family val="2"/>
    </font>
    <font>
      <sz val="22"/>
      <name val="Arial"/>
      <family val="2"/>
    </font>
    <font>
      <b/>
      <sz val="14"/>
      <color indexed="10"/>
      <name val="Arial"/>
      <family val="2"/>
    </font>
    <font>
      <b/>
      <sz val="18"/>
      <name val="Arial"/>
      <family val="2"/>
    </font>
    <font>
      <b/>
      <sz val="22"/>
      <name val="Arial"/>
      <family val="2"/>
    </font>
    <font>
      <b/>
      <sz val="14"/>
      <color indexed="8"/>
      <name val="Arial"/>
      <family val="2"/>
    </font>
    <font>
      <sz val="14"/>
      <color indexed="8"/>
      <name val="Arial"/>
      <family val="2"/>
    </font>
    <font>
      <sz val="14"/>
      <color indexed="10"/>
      <name val="Arial"/>
      <family val="2"/>
    </font>
    <font>
      <b/>
      <sz val="22"/>
      <color indexed="60"/>
      <name val="Arial"/>
      <family val="2"/>
    </font>
    <font>
      <b/>
      <u/>
      <sz val="22"/>
      <color indexed="60"/>
      <name val="Arial"/>
      <family val="2"/>
    </font>
    <font>
      <sz val="11"/>
      <color indexed="8"/>
      <name val="Calibri"/>
      <family val="2"/>
    </font>
    <font>
      <b/>
      <sz val="14"/>
      <name val="Calibri"/>
      <family val="2"/>
    </font>
    <font>
      <b/>
      <sz val="16"/>
      <name val="Shusha"/>
    </font>
    <font>
      <b/>
      <sz val="12"/>
      <name val="Calibri"/>
      <family val="2"/>
    </font>
    <font>
      <b/>
      <sz val="14"/>
      <name val="Shusha"/>
    </font>
    <font>
      <b/>
      <sz val="12"/>
      <name val="Shusha"/>
    </font>
    <font>
      <sz val="12"/>
      <name val="Calibri"/>
      <family val="2"/>
    </font>
    <font>
      <sz val="12"/>
      <name val="Shusha"/>
    </font>
    <font>
      <sz val="14"/>
      <name val="Calibri"/>
      <family val="2"/>
    </font>
    <font>
      <b/>
      <sz val="10"/>
      <name val="Calibri"/>
      <family val="2"/>
    </font>
    <font>
      <b/>
      <sz val="10"/>
      <name val="Arial"/>
      <family val="2"/>
    </font>
    <font>
      <sz val="9"/>
      <name val="Arial"/>
      <family val="2"/>
    </font>
    <font>
      <b/>
      <sz val="36"/>
      <name val="Meiryo UI"/>
      <family val="2"/>
    </font>
    <font>
      <b/>
      <sz val="22"/>
      <name val="Meiryo UI"/>
      <family val="2"/>
    </font>
    <font>
      <sz val="22"/>
      <name val="Meiryo UI"/>
      <family val="2"/>
    </font>
    <font>
      <b/>
      <sz val="18"/>
      <color indexed="18"/>
      <name val="Calibri"/>
      <family val="2"/>
    </font>
    <font>
      <b/>
      <sz val="18"/>
      <color indexed="60"/>
      <name val="Calibri"/>
      <family val="2"/>
    </font>
    <font>
      <b/>
      <sz val="14"/>
      <color indexed="53"/>
      <name val="Calibri"/>
      <family val="2"/>
    </font>
    <font>
      <b/>
      <sz val="16"/>
      <color indexed="10"/>
      <name val="Calibri"/>
      <family val="2"/>
    </font>
    <font>
      <b/>
      <sz val="20"/>
      <color indexed="60"/>
      <name val="Calibri"/>
      <family val="2"/>
    </font>
    <font>
      <b/>
      <sz val="28"/>
      <name val="Meiryo UI"/>
      <family val="2"/>
    </font>
    <font>
      <b/>
      <sz val="20"/>
      <name val="Meiryo UI"/>
      <family val="2"/>
    </font>
    <font>
      <sz val="20"/>
      <name val="Meiryo UI"/>
      <family val="2"/>
    </font>
    <font>
      <sz val="11"/>
      <name val="Meiryo"/>
      <family val="2"/>
    </font>
    <font>
      <sz val="26"/>
      <name val="Cambria"/>
      <family val="1"/>
    </font>
    <font>
      <b/>
      <sz val="26"/>
      <name val="Meiryo UI"/>
      <family val="2"/>
    </font>
    <font>
      <sz val="22"/>
      <color indexed="8"/>
      <name val="Meiryo UI"/>
      <family val="2"/>
    </font>
    <font>
      <b/>
      <sz val="22"/>
      <color indexed="8"/>
      <name val="Meiryo UI"/>
      <family val="2"/>
    </font>
    <font>
      <sz val="26"/>
      <name val="Arial Narrow"/>
      <family val="2"/>
    </font>
    <font>
      <sz val="24"/>
      <name val="Arial Narrow"/>
      <family val="2"/>
    </font>
    <font>
      <sz val="18"/>
      <name val="Segoe UI"/>
      <family val="2"/>
    </font>
    <font>
      <sz val="14"/>
      <name val="Arial Narrow"/>
      <family val="2"/>
    </font>
    <font>
      <b/>
      <u/>
      <sz val="18"/>
      <name val="Arial"/>
      <family val="2"/>
    </font>
    <font>
      <b/>
      <sz val="18"/>
      <color indexed="8"/>
      <name val="Arial"/>
      <family val="2"/>
    </font>
    <font>
      <sz val="18"/>
      <color indexed="8"/>
      <name val="Arial"/>
      <family val="2"/>
    </font>
    <font>
      <sz val="18"/>
      <color indexed="10"/>
      <name val="Arial"/>
      <family val="2"/>
    </font>
    <font>
      <b/>
      <sz val="18"/>
      <color indexed="10"/>
      <name val="Arial"/>
      <family val="2"/>
    </font>
    <font>
      <b/>
      <sz val="36"/>
      <name val="Arial Narrow"/>
      <family val="2"/>
    </font>
    <font>
      <b/>
      <sz val="26"/>
      <name val="Arial Narrow"/>
      <family val="2"/>
    </font>
    <font>
      <b/>
      <sz val="28"/>
      <name val="Arial Narrow"/>
      <family val="2"/>
    </font>
    <font>
      <sz val="11"/>
      <color theme="1"/>
      <name val="Calibri"/>
      <family val="2"/>
      <scheme val="minor"/>
    </font>
    <font>
      <sz val="14"/>
      <color theme="1"/>
      <name val="Arial"/>
      <family val="2"/>
    </font>
    <font>
      <sz val="12"/>
      <color rgb="FFFF0000"/>
      <name val="Arial"/>
      <family val="2"/>
    </font>
    <font>
      <sz val="10"/>
      <color theme="1"/>
      <name val="Arial"/>
      <family val="2"/>
    </font>
    <font>
      <b/>
      <sz val="14"/>
      <color theme="1"/>
      <name val="Arial"/>
      <family val="2"/>
    </font>
    <font>
      <b/>
      <sz val="14"/>
      <color rgb="FFFF0000"/>
      <name val="Arial"/>
      <family val="2"/>
    </font>
    <font>
      <sz val="14"/>
      <color rgb="FFFF0000"/>
      <name val="Arial"/>
      <family val="2"/>
    </font>
    <font>
      <b/>
      <sz val="14"/>
      <name val="Calibri"/>
      <family val="2"/>
      <scheme val="minor"/>
    </font>
    <font>
      <sz val="10"/>
      <name val="Calibri"/>
      <family val="2"/>
      <scheme val="minor"/>
    </font>
    <font>
      <sz val="12"/>
      <name val="Calibri"/>
      <family val="2"/>
      <scheme val="minor"/>
    </font>
    <font>
      <b/>
      <sz val="11"/>
      <name val="Calibri"/>
      <family val="2"/>
      <scheme val="minor"/>
    </font>
    <font>
      <sz val="18"/>
      <color rgb="FFFF0000"/>
      <name val="Calibri"/>
      <family val="2"/>
      <scheme val="minor"/>
    </font>
    <font>
      <b/>
      <sz val="20"/>
      <color theme="1"/>
      <name val="Meiryo UI"/>
      <family val="2"/>
    </font>
    <font>
      <b/>
      <sz val="20"/>
      <color rgb="FFC00000"/>
      <name val="Meiryo UI"/>
      <family val="2"/>
    </font>
    <font>
      <sz val="11"/>
      <color rgb="FF002060"/>
      <name val="Calibri"/>
      <family val="2"/>
      <scheme val="minor"/>
    </font>
    <font>
      <sz val="11"/>
      <color theme="1"/>
      <name val="Meiryo"/>
      <family val="2"/>
    </font>
    <font>
      <sz val="11"/>
      <color theme="3"/>
      <name val="Calibri"/>
      <family val="2"/>
      <scheme val="minor"/>
    </font>
    <font>
      <sz val="11"/>
      <name val="Calibri"/>
      <family val="2"/>
      <scheme val="minor"/>
    </font>
    <font>
      <sz val="22"/>
      <color theme="1"/>
      <name val="Meiryo UI"/>
      <family val="2"/>
    </font>
    <font>
      <b/>
      <sz val="22"/>
      <color rgb="FFC00000"/>
      <name val="Meiryo UI"/>
      <family val="2"/>
    </font>
    <font>
      <b/>
      <sz val="28"/>
      <color theme="1"/>
      <name val="Meiryo UI"/>
      <family val="2"/>
    </font>
    <font>
      <sz val="22"/>
      <color theme="1"/>
      <name val="Calibri"/>
      <family val="2"/>
      <scheme val="minor"/>
    </font>
    <font>
      <sz val="24"/>
      <color theme="1"/>
      <name val="Meiryo UI"/>
      <family val="2"/>
    </font>
    <font>
      <b/>
      <sz val="26"/>
      <color theme="1"/>
      <name val="Meiryo UI"/>
      <family val="2"/>
    </font>
    <font>
      <b/>
      <sz val="22"/>
      <color theme="1"/>
      <name val="Calibri"/>
      <family val="2"/>
      <scheme val="minor"/>
    </font>
    <font>
      <b/>
      <sz val="22"/>
      <color theme="1"/>
      <name val="Meiryo UI"/>
      <family val="2"/>
    </font>
    <font>
      <b/>
      <sz val="22"/>
      <color rgb="FF0070C0"/>
      <name val="Meiryo UI"/>
      <family val="2"/>
    </font>
    <font>
      <b/>
      <sz val="22"/>
      <color theme="3"/>
      <name val="Meiryo UI"/>
      <family val="2"/>
    </font>
    <font>
      <sz val="14"/>
      <color theme="1"/>
      <name val="Calibri"/>
      <family val="2"/>
      <scheme val="minor"/>
    </font>
    <font>
      <sz val="14"/>
      <color rgb="FFFF0000"/>
      <name val="Calibri"/>
      <family val="2"/>
      <scheme val="minor"/>
    </font>
    <font>
      <sz val="14"/>
      <color theme="3"/>
      <name val="Calibri"/>
      <family val="2"/>
      <scheme val="minor"/>
    </font>
    <font>
      <b/>
      <sz val="14"/>
      <color rgb="FFFF0000"/>
      <name val="Calibri"/>
      <family val="2"/>
      <scheme val="minor"/>
    </font>
    <font>
      <sz val="48"/>
      <color theme="1"/>
      <name val="Calibri"/>
      <family val="2"/>
      <scheme val="minor"/>
    </font>
    <font>
      <sz val="18"/>
      <color theme="1"/>
      <name val="Arial"/>
      <family val="2"/>
    </font>
    <font>
      <b/>
      <sz val="18"/>
      <color rgb="FFC00000"/>
      <name val="Arial"/>
      <family val="2"/>
    </font>
    <font>
      <b/>
      <sz val="18"/>
      <color rgb="FF00B0F0"/>
      <name val="Arial"/>
      <family val="2"/>
    </font>
    <font>
      <sz val="28"/>
      <color theme="0"/>
      <name val="Arial"/>
      <family val="2"/>
    </font>
    <font>
      <b/>
      <sz val="18"/>
      <color theme="1"/>
      <name val="Arial"/>
      <family val="2"/>
    </font>
    <font>
      <b/>
      <sz val="18"/>
      <color rgb="FFFF0000"/>
      <name val="Arial"/>
      <family val="2"/>
    </font>
    <font>
      <sz val="18"/>
      <color rgb="FFFF0000"/>
      <name val="Arial"/>
      <family val="2"/>
    </font>
    <font>
      <b/>
      <sz val="22"/>
      <color rgb="FFC00000"/>
      <name val="Arial"/>
      <family val="2"/>
    </font>
    <font>
      <b/>
      <sz val="18"/>
      <name val="Cambria"/>
      <family val="1"/>
      <scheme val="major"/>
    </font>
    <font>
      <b/>
      <sz val="24"/>
      <color rgb="FFFF0000"/>
      <name val="Arial Narrow"/>
      <family val="2"/>
    </font>
    <font>
      <b/>
      <sz val="12"/>
      <name val="Calibri"/>
      <family val="2"/>
      <scheme val="minor"/>
    </font>
    <font>
      <sz val="22"/>
      <color theme="0" tint="-4.9989318521683403E-2"/>
      <name val="Arial"/>
      <family val="2"/>
    </font>
    <font>
      <sz val="24"/>
      <name val="Arial"/>
      <family val="2"/>
    </font>
    <font>
      <b/>
      <sz val="22"/>
      <color theme="0"/>
      <name val="Arial"/>
      <family val="2"/>
    </font>
    <font>
      <b/>
      <sz val="24"/>
      <color rgb="FFFF0000"/>
      <name val="Arial"/>
      <family val="2"/>
    </font>
    <font>
      <i/>
      <sz val="20"/>
      <color indexed="10"/>
      <name val="Arial"/>
      <family val="2"/>
    </font>
    <font>
      <b/>
      <sz val="20"/>
      <name val="Cambria"/>
      <family val="1"/>
      <scheme val="major"/>
    </font>
    <font>
      <sz val="26"/>
      <color theme="1"/>
      <name val="Arial Narrow"/>
      <family val="2"/>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rgb="FF0099FF"/>
        <bgColor indexed="64"/>
      </patternFill>
    </fill>
    <fill>
      <patternFill patternType="solid">
        <fgColor rgb="FFFFFF9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CCFF"/>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0">
    <xf numFmtId="0" fontId="0" fillId="0" borderId="0"/>
    <xf numFmtId="0" fontId="71" fillId="0" borderId="0"/>
    <xf numFmtId="0" fontId="5" fillId="0" borderId="0"/>
    <xf numFmtId="0" fontId="5" fillId="0" borderId="0"/>
    <xf numFmtId="0" fontId="5" fillId="0" borderId="0"/>
    <xf numFmtId="0" fontId="5" fillId="0" borderId="0"/>
    <xf numFmtId="0" fontId="71" fillId="0" borderId="0"/>
    <xf numFmtId="0" fontId="5" fillId="0" borderId="0"/>
    <xf numFmtId="0" fontId="5" fillId="0" borderId="0"/>
    <xf numFmtId="0" fontId="5" fillId="0" borderId="0"/>
    <xf numFmtId="0" fontId="31" fillId="0" borderId="0"/>
    <xf numFmtId="9" fontId="5" fillId="0" borderId="0" applyFont="0" applyFill="0" applyBorder="0" applyAlignment="0" applyProtection="0"/>
    <xf numFmtId="9" fontId="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2" fillId="0" borderId="0"/>
    <xf numFmtId="0" fontId="1" fillId="0" borderId="0"/>
  </cellStyleXfs>
  <cellXfs count="1094">
    <xf numFmtId="0" fontId="0" fillId="0" borderId="0" xfId="0"/>
    <xf numFmtId="1" fontId="7" fillId="0" borderId="1" xfId="0" applyNumberFormat="1" applyFont="1" applyFill="1" applyBorder="1" applyAlignment="1">
      <alignment horizontal="center"/>
    </xf>
    <xf numFmtId="1" fontId="7" fillId="0" borderId="2" xfId="0" applyNumberFormat="1" applyFont="1" applyFill="1" applyBorder="1" applyAlignment="1">
      <alignment horizontal="center"/>
    </xf>
    <xf numFmtId="1" fontId="7" fillId="0" borderId="3" xfId="0" applyNumberFormat="1" applyFont="1" applyFill="1" applyBorder="1" applyAlignment="1">
      <alignment horizontal="center"/>
    </xf>
    <xf numFmtId="1" fontId="7" fillId="0" borderId="4" xfId="0" applyNumberFormat="1" applyFont="1" applyFill="1" applyBorder="1" applyAlignment="1">
      <alignment horizontal="center"/>
    </xf>
    <xf numFmtId="1" fontId="7" fillId="0" borderId="0" xfId="0" applyNumberFormat="1" applyFont="1" applyFill="1" applyBorder="1" applyAlignment="1">
      <alignment horizontal="center"/>
    </xf>
    <xf numFmtId="0" fontId="7" fillId="0" borderId="2" xfId="0" applyFont="1" applyFill="1" applyBorder="1"/>
    <xf numFmtId="1" fontId="7" fillId="0" borderId="0" xfId="0" applyNumberFormat="1" applyFont="1" applyFill="1" applyBorder="1"/>
    <xf numFmtId="1" fontId="7" fillId="0" borderId="3" xfId="0" applyNumberFormat="1" applyFont="1" applyFill="1" applyBorder="1"/>
    <xf numFmtId="0" fontId="7" fillId="0" borderId="5" xfId="0" applyFont="1" applyFill="1" applyBorder="1"/>
    <xf numFmtId="0" fontId="7" fillId="0" borderId="0" xfId="0" applyFont="1" applyFill="1" applyBorder="1"/>
    <xf numFmtId="0" fontId="8" fillId="0" borderId="3" xfId="0" applyFont="1" applyFill="1" applyBorder="1"/>
    <xf numFmtId="0" fontId="7" fillId="0" borderId="6" xfId="0" applyFont="1" applyFill="1" applyBorder="1"/>
    <xf numFmtId="1" fontId="7" fillId="0" borderId="6" xfId="0" applyNumberFormat="1" applyFont="1" applyFill="1" applyBorder="1"/>
    <xf numFmtId="0" fontId="7" fillId="0" borderId="3" xfId="0" applyFont="1" applyFill="1" applyBorder="1" applyAlignment="1">
      <alignment horizontal="center"/>
    </xf>
    <xf numFmtId="1" fontId="7" fillId="0" borderId="7" xfId="0" applyNumberFormat="1" applyFont="1" applyFill="1" applyBorder="1" applyAlignment="1">
      <alignment horizontal="center"/>
    </xf>
    <xf numFmtId="1" fontId="7" fillId="0" borderId="8" xfId="0" applyNumberFormat="1" applyFont="1" applyFill="1" applyBorder="1"/>
    <xf numFmtId="0" fontId="7" fillId="0" borderId="0" xfId="0" applyFont="1" applyFill="1"/>
    <xf numFmtId="0" fontId="7" fillId="0" borderId="9" xfId="0" applyFont="1" applyFill="1" applyBorder="1"/>
    <xf numFmtId="0" fontId="6" fillId="0" borderId="0" xfId="0" applyFont="1" applyFill="1"/>
    <xf numFmtId="0" fontId="10" fillId="0" borderId="0" xfId="0" applyFont="1" applyFill="1"/>
    <xf numFmtId="0" fontId="8" fillId="0" borderId="0" xfId="0" applyFont="1" applyFill="1"/>
    <xf numFmtId="1" fontId="8" fillId="0" borderId="3" xfId="0" applyNumberFormat="1" applyFont="1" applyFill="1" applyBorder="1"/>
    <xf numFmtId="0" fontId="8" fillId="0" borderId="10" xfId="0" quotePrefix="1" applyFont="1" applyFill="1" applyBorder="1" applyAlignment="1">
      <alignment horizontal="center"/>
    </xf>
    <xf numFmtId="0" fontId="14" fillId="0" borderId="0" xfId="0" applyFont="1" applyFill="1"/>
    <xf numFmtId="0" fontId="14" fillId="2" borderId="0" xfId="0" applyFont="1" applyFill="1"/>
    <xf numFmtId="1" fontId="7" fillId="0" borderId="4" xfId="0" applyNumberFormat="1" applyFont="1" applyFill="1" applyBorder="1"/>
    <xf numFmtId="1" fontId="8" fillId="0" borderId="4" xfId="0" quotePrefix="1" applyNumberFormat="1" applyFont="1" applyFill="1" applyBorder="1" applyAlignment="1">
      <alignment horizontal="center"/>
    </xf>
    <xf numFmtId="1" fontId="8" fillId="0" borderId="10" xfId="0" quotePrefix="1" applyNumberFormat="1" applyFont="1" applyFill="1" applyBorder="1" applyAlignment="1">
      <alignment horizontal="center"/>
    </xf>
    <xf numFmtId="1" fontId="8" fillId="0" borderId="9" xfId="0" quotePrefix="1" applyNumberFormat="1" applyFont="1" applyFill="1" applyBorder="1" applyAlignment="1">
      <alignment horizontal="center"/>
    </xf>
    <xf numFmtId="0" fontId="11" fillId="0" borderId="0" xfId="0" applyFont="1" applyFill="1"/>
    <xf numFmtId="0" fontId="5" fillId="0" borderId="0" xfId="0" applyFont="1" applyFill="1"/>
    <xf numFmtId="0" fontId="8" fillId="0" borderId="6" xfId="0" applyFont="1" applyFill="1" applyBorder="1"/>
    <xf numFmtId="0" fontId="8" fillId="0" borderId="0" xfId="0" applyFont="1" applyFill="1" applyBorder="1" applyAlignment="1">
      <alignment horizontal="center"/>
    </xf>
    <xf numFmtId="0" fontId="7" fillId="0" borderId="0" xfId="0" applyFont="1" applyFill="1" applyAlignment="1">
      <alignment horizontal="center"/>
    </xf>
    <xf numFmtId="0" fontId="7" fillId="0" borderId="0" xfId="0" applyFont="1" applyFill="1" applyAlignment="1"/>
    <xf numFmtId="0" fontId="14" fillId="0"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xf numFmtId="1" fontId="8" fillId="0" borderId="3" xfId="0" applyNumberFormat="1" applyFont="1" applyFill="1" applyBorder="1" applyAlignment="1">
      <alignment horizontal="center"/>
    </xf>
    <xf numFmtId="1" fontId="7" fillId="0" borderId="11" xfId="0" applyNumberFormat="1" applyFont="1" applyFill="1" applyBorder="1" applyAlignment="1">
      <alignment horizontal="center"/>
    </xf>
    <xf numFmtId="0" fontId="7" fillId="0" borderId="7" xfId="0" applyFont="1" applyFill="1" applyBorder="1" applyAlignment="1">
      <alignment horizontal="center"/>
    </xf>
    <xf numFmtId="0" fontId="7" fillId="0" borderId="11" xfId="0" applyFont="1" applyFill="1" applyBorder="1" applyAlignment="1">
      <alignment horizontal="center"/>
    </xf>
    <xf numFmtId="0" fontId="7" fillId="0" borderId="6" xfId="0" applyFont="1" applyFill="1" applyBorder="1" applyAlignment="1">
      <alignment horizontal="center"/>
    </xf>
    <xf numFmtId="0" fontId="7" fillId="0" borderId="12" xfId="0" applyFont="1" applyFill="1" applyBorder="1" applyAlignment="1">
      <alignment horizontal="center"/>
    </xf>
    <xf numFmtId="0" fontId="7" fillId="3" borderId="3" xfId="0" applyFont="1" applyFill="1" applyBorder="1" applyAlignment="1">
      <alignment horizontal="center"/>
    </xf>
    <xf numFmtId="2" fontId="7" fillId="0" borderId="3" xfId="0" applyNumberFormat="1" applyFont="1" applyFill="1" applyBorder="1" applyAlignment="1">
      <alignment horizontal="center"/>
    </xf>
    <xf numFmtId="0" fontId="7" fillId="0" borderId="1"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xf>
    <xf numFmtId="0" fontId="8" fillId="0" borderId="7" xfId="0" applyFont="1" applyFill="1" applyBorder="1" applyAlignment="1">
      <alignment horizontal="center"/>
    </xf>
    <xf numFmtId="0" fontId="16" fillId="0" borderId="0" xfId="0" applyFont="1" applyFill="1" applyAlignment="1">
      <alignment horizontal="center"/>
    </xf>
    <xf numFmtId="0" fontId="6" fillId="0" borderId="0" xfId="0" applyFont="1" applyFill="1" applyAlignment="1">
      <alignment horizontal="center"/>
    </xf>
    <xf numFmtId="0" fontId="14" fillId="0" borderId="0" xfId="0" applyFont="1" applyFill="1" applyAlignment="1">
      <alignment horizontal="center"/>
    </xf>
    <xf numFmtId="0" fontId="7" fillId="3" borderId="1" xfId="0" applyFont="1" applyFill="1" applyBorder="1" applyAlignment="1">
      <alignment horizontal="center"/>
    </xf>
    <xf numFmtId="165" fontId="7" fillId="0" borderId="3" xfId="0" applyNumberFormat="1" applyFont="1" applyFill="1" applyBorder="1" applyAlignment="1">
      <alignment horizontal="center"/>
    </xf>
    <xf numFmtId="2" fontId="7" fillId="0" borderId="11" xfId="0" applyNumberFormat="1" applyFont="1" applyFill="1" applyBorder="1" applyAlignment="1">
      <alignment horizontal="center"/>
    </xf>
    <xf numFmtId="2" fontId="7" fillId="0" borderId="0" xfId="0" applyNumberFormat="1" applyFont="1" applyFill="1" applyBorder="1" applyAlignment="1">
      <alignment horizontal="center"/>
    </xf>
    <xf numFmtId="10" fontId="9" fillId="3" borderId="0" xfId="0" applyNumberFormat="1" applyFont="1" applyFill="1" applyAlignment="1">
      <alignment horizontal="center"/>
    </xf>
    <xf numFmtId="0" fontId="7" fillId="0" borderId="9" xfId="0" applyFont="1" applyFill="1" applyBorder="1" applyAlignment="1">
      <alignment horizontal="center"/>
    </xf>
    <xf numFmtId="2" fontId="7" fillId="0" borderId="6" xfId="0" applyNumberFormat="1" applyFont="1" applyFill="1" applyBorder="1" applyAlignment="1">
      <alignment horizontal="center"/>
    </xf>
    <xf numFmtId="2" fontId="17" fillId="0" borderId="6" xfId="0" applyNumberFormat="1" applyFont="1" applyFill="1" applyBorder="1" applyAlignment="1">
      <alignment horizontal="center"/>
    </xf>
    <xf numFmtId="1" fontId="7" fillId="0" borderId="0" xfId="0" applyNumberFormat="1" applyFont="1" applyFill="1" applyAlignment="1">
      <alignment horizontal="center"/>
    </xf>
    <xf numFmtId="1" fontId="8" fillId="0" borderId="3" xfId="0" quotePrefix="1" applyNumberFormat="1" applyFont="1" applyFill="1" applyBorder="1" applyAlignment="1">
      <alignment horizontal="center"/>
    </xf>
    <xf numFmtId="0" fontId="7" fillId="3" borderId="0" xfId="0" applyFont="1" applyFill="1" applyBorder="1" applyAlignment="1"/>
    <xf numFmtId="0" fontId="14" fillId="3" borderId="0" xfId="0" applyFont="1" applyFill="1"/>
    <xf numFmtId="1" fontId="7" fillId="0" borderId="11" xfId="0" applyNumberFormat="1" applyFont="1" applyFill="1" applyBorder="1"/>
    <xf numFmtId="2" fontId="7" fillId="0" borderId="7" xfId="0" applyNumberFormat="1" applyFont="1" applyFill="1" applyBorder="1" applyAlignment="1">
      <alignment horizontal="center"/>
    </xf>
    <xf numFmtId="164" fontId="15" fillId="4" borderId="11" xfId="0" applyNumberFormat="1" applyFont="1" applyFill="1" applyBorder="1" applyAlignment="1">
      <alignment horizontal="center"/>
    </xf>
    <xf numFmtId="0" fontId="8" fillId="3" borderId="3" xfId="0" applyFont="1" applyFill="1" applyBorder="1" applyAlignment="1">
      <alignment horizontal="center"/>
    </xf>
    <xf numFmtId="1" fontId="7" fillId="0" borderId="13" xfId="0" applyNumberFormat="1" applyFont="1" applyFill="1" applyBorder="1" applyAlignment="1">
      <alignment horizontal="center"/>
    </xf>
    <xf numFmtId="0" fontId="7" fillId="0" borderId="3" xfId="0" applyNumberFormat="1" applyFont="1" applyFill="1" applyBorder="1" applyAlignment="1">
      <alignment horizontal="center"/>
    </xf>
    <xf numFmtId="1" fontId="6" fillId="0" borderId="0" xfId="0" applyNumberFormat="1" applyFont="1" applyFill="1" applyAlignment="1">
      <alignment horizontal="center"/>
    </xf>
    <xf numFmtId="1" fontId="14" fillId="0" borderId="0" xfId="0" applyNumberFormat="1" applyFont="1" applyFill="1" applyAlignment="1">
      <alignment horizontal="center"/>
    </xf>
    <xf numFmtId="168" fontId="9" fillId="3" borderId="0" xfId="0" applyNumberFormat="1" applyFont="1" applyFill="1" applyBorder="1" applyAlignment="1">
      <alignment horizontal="center"/>
    </xf>
    <xf numFmtId="0" fontId="15" fillId="3" borderId="0" xfId="0" applyFont="1" applyFill="1" applyBorder="1" applyAlignment="1">
      <alignment horizontal="center"/>
    </xf>
    <xf numFmtId="0" fontId="8" fillId="0" borderId="4" xfId="0" applyNumberFormat="1" applyFont="1" applyFill="1" applyBorder="1" applyAlignment="1">
      <alignment horizontal="center"/>
    </xf>
    <xf numFmtId="165" fontId="15" fillId="4" borderId="11" xfId="0" applyNumberFormat="1" applyFont="1" applyFill="1" applyBorder="1" applyAlignment="1">
      <alignment horizontal="center"/>
    </xf>
    <xf numFmtId="0" fontId="8" fillId="3" borderId="4" xfId="0" applyFont="1" applyFill="1" applyBorder="1" applyAlignment="1">
      <alignment horizontal="center"/>
    </xf>
    <xf numFmtId="1" fontId="8" fillId="0" borderId="1" xfId="0" applyNumberFormat="1" applyFont="1" applyFill="1" applyBorder="1" applyAlignment="1">
      <alignment horizontal="center"/>
    </xf>
    <xf numFmtId="1" fontId="8" fillId="3" borderId="3" xfId="0" applyNumberFormat="1" applyFont="1" applyFill="1" applyBorder="1" applyAlignment="1">
      <alignment horizontal="center"/>
    </xf>
    <xf numFmtId="1" fontId="8" fillId="0" borderId="7" xfId="0" applyNumberFormat="1" applyFont="1" applyFill="1" applyBorder="1" applyAlignment="1">
      <alignment horizontal="center"/>
    </xf>
    <xf numFmtId="0" fontId="8" fillId="0" borderId="1" xfId="0" applyFont="1" applyFill="1" applyBorder="1" applyAlignment="1">
      <alignment horizontal="center"/>
    </xf>
    <xf numFmtId="0" fontId="8" fillId="0" borderId="10" xfId="0" applyFont="1" applyFill="1" applyBorder="1" applyAlignment="1">
      <alignment horizontal="center"/>
    </xf>
    <xf numFmtId="0" fontId="8" fillId="0" borderId="13" xfId="0" applyFont="1" applyFill="1" applyBorder="1" applyAlignment="1">
      <alignment horizontal="center"/>
    </xf>
    <xf numFmtId="1" fontId="8" fillId="0" borderId="7" xfId="0" applyNumberFormat="1" applyFont="1" applyFill="1" applyBorder="1"/>
    <xf numFmtId="1" fontId="8" fillId="0" borderId="13" xfId="0" applyNumberFormat="1" applyFont="1" applyFill="1" applyBorder="1" applyAlignment="1">
      <alignment horizontal="center"/>
    </xf>
    <xf numFmtId="1" fontId="8" fillId="3" borderId="1" xfId="0" applyNumberFormat="1" applyFont="1" applyFill="1" applyBorder="1" applyAlignment="1">
      <alignment horizontal="center"/>
    </xf>
    <xf numFmtId="0" fontId="8" fillId="3" borderId="10" xfId="0" applyFont="1" applyFill="1" applyBorder="1" applyAlignment="1">
      <alignment horizontal="center"/>
    </xf>
    <xf numFmtId="1" fontId="21" fillId="3" borderId="1" xfId="0" applyNumberFormat="1" applyFont="1" applyFill="1" applyBorder="1" applyAlignment="1">
      <alignment horizontal="center"/>
    </xf>
    <xf numFmtId="0" fontId="8" fillId="3" borderId="1" xfId="0" applyFont="1" applyFill="1" applyBorder="1" applyAlignment="1">
      <alignment horizontal="center"/>
    </xf>
    <xf numFmtId="0" fontId="8" fillId="3" borderId="13" xfId="0" applyFont="1" applyFill="1" applyBorder="1" applyAlignment="1">
      <alignment horizontal="center"/>
    </xf>
    <xf numFmtId="0" fontId="8" fillId="3" borderId="7" xfId="0" applyFont="1" applyFill="1" applyBorder="1" applyAlignment="1">
      <alignment horizontal="center"/>
    </xf>
    <xf numFmtId="0" fontId="8" fillId="0" borderId="1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xf>
    <xf numFmtId="1" fontId="8" fillId="0" borderId="11" xfId="0" applyNumberFormat="1" applyFont="1" applyFill="1" applyBorder="1" applyAlignment="1">
      <alignment horizontal="center"/>
    </xf>
    <xf numFmtId="1" fontId="8" fillId="3" borderId="3" xfId="0" applyNumberFormat="1" applyFont="1" applyFill="1" applyBorder="1" applyAlignment="1">
      <alignment horizontal="center" wrapText="1"/>
    </xf>
    <xf numFmtId="1" fontId="8" fillId="0" borderId="3" xfId="0" applyNumberFormat="1" applyFont="1" applyFill="1" applyBorder="1" applyAlignment="1">
      <alignment horizontal="center" wrapText="1"/>
    </xf>
    <xf numFmtId="164" fontId="15" fillId="3" borderId="0" xfId="0" applyNumberFormat="1" applyFont="1" applyFill="1" applyBorder="1" applyAlignment="1">
      <alignment horizontal="center"/>
    </xf>
    <xf numFmtId="1" fontId="8" fillId="0" borderId="1" xfId="0" applyNumberFormat="1" applyFont="1" applyFill="1" applyBorder="1" applyAlignment="1">
      <alignment horizontal="center" wrapText="1"/>
    </xf>
    <xf numFmtId="1" fontId="8" fillId="0" borderId="7" xfId="0" applyNumberFormat="1" applyFont="1" applyFill="1" applyBorder="1" applyAlignment="1">
      <alignment horizontal="center" wrapText="1"/>
    </xf>
    <xf numFmtId="0" fontId="8" fillId="0" borderId="6" xfId="0" applyFont="1" applyFill="1" applyBorder="1" applyAlignment="1">
      <alignment horizontal="center" wrapText="1"/>
    </xf>
    <xf numFmtId="1" fontId="8" fillId="0" borderId="6" xfId="0" applyNumberFormat="1" applyFont="1" applyFill="1" applyBorder="1" applyAlignment="1">
      <alignment horizontal="center" wrapText="1"/>
    </xf>
    <xf numFmtId="165" fontId="15" fillId="3" borderId="0" xfId="0" applyNumberFormat="1" applyFont="1" applyFill="1" applyBorder="1" applyAlignment="1">
      <alignment horizontal="center"/>
    </xf>
    <xf numFmtId="1" fontId="8" fillId="3" borderId="0" xfId="0" applyNumberFormat="1" applyFont="1" applyFill="1" applyBorder="1" applyAlignment="1">
      <alignment horizontal="center"/>
    </xf>
    <xf numFmtId="0" fontId="8" fillId="3" borderId="0" xfId="0" applyFont="1" applyFill="1" applyBorder="1" applyAlignment="1">
      <alignment horizontal="center"/>
    </xf>
    <xf numFmtId="0" fontId="7" fillId="3" borderId="0" xfId="0" applyFont="1" applyFill="1" applyBorder="1" applyAlignment="1">
      <alignment horizontal="center"/>
    </xf>
    <xf numFmtId="1" fontId="7" fillId="3" borderId="0" xfId="0" applyNumberFormat="1" applyFont="1" applyFill="1" applyBorder="1" applyAlignment="1">
      <alignment horizontal="center"/>
    </xf>
    <xf numFmtId="165" fontId="20" fillId="3" borderId="0" xfId="0" applyNumberFormat="1" applyFont="1" applyFill="1" applyBorder="1" applyAlignment="1">
      <alignment horizontal="center"/>
    </xf>
    <xf numFmtId="2" fontId="7" fillId="5" borderId="11" xfId="0" applyNumberFormat="1" applyFont="1" applyFill="1" applyBorder="1" applyAlignment="1">
      <alignment horizontal="center"/>
    </xf>
    <xf numFmtId="164" fontId="7" fillId="5" borderId="11" xfId="0" applyNumberFormat="1" applyFont="1" applyFill="1" applyBorder="1" applyAlignment="1">
      <alignment horizontal="center"/>
    </xf>
    <xf numFmtId="0" fontId="7" fillId="5" borderId="11" xfId="0" applyFont="1" applyFill="1" applyBorder="1" applyAlignment="1">
      <alignment horizontal="center"/>
    </xf>
    <xf numFmtId="2" fontId="24" fillId="5" borderId="11" xfId="0" applyNumberFormat="1" applyFont="1" applyFill="1" applyBorder="1" applyAlignment="1">
      <alignment horizontal="center"/>
    </xf>
    <xf numFmtId="164" fontId="25" fillId="6" borderId="11" xfId="0" applyNumberFormat="1" applyFont="1" applyFill="1" applyBorder="1" applyAlignment="1">
      <alignment horizontal="right" vertical="center"/>
    </xf>
    <xf numFmtId="0" fontId="24" fillId="6" borderId="1" xfId="0" applyFont="1" applyFill="1" applyBorder="1" applyAlignment="1">
      <alignment vertical="center"/>
    </xf>
    <xf numFmtId="167" fontId="8" fillId="0" borderId="11" xfId="0" applyNumberFormat="1" applyFont="1" applyFill="1" applyBorder="1" applyAlignment="1">
      <alignment horizontal="center"/>
    </xf>
    <xf numFmtId="170" fontId="8" fillId="0" borderId="11" xfId="0" applyNumberFormat="1" applyFont="1" applyFill="1" applyBorder="1" applyAlignment="1">
      <alignment horizontal="center"/>
    </xf>
    <xf numFmtId="169" fontId="8" fillId="0" borderId="11" xfId="0" applyNumberFormat="1" applyFont="1" applyFill="1" applyBorder="1" applyAlignment="1">
      <alignment horizontal="center"/>
    </xf>
    <xf numFmtId="1" fontId="22" fillId="0" borderId="0" xfId="0" applyNumberFormat="1" applyFont="1" applyFill="1" applyBorder="1" applyAlignment="1"/>
    <xf numFmtId="1" fontId="7" fillId="0" borderId="5" xfId="0" applyNumberFormat="1" applyFont="1" applyFill="1" applyBorder="1" applyAlignment="1">
      <alignment horizontal="center"/>
    </xf>
    <xf numFmtId="0" fontId="27" fillId="0" borderId="3" xfId="0" applyFont="1" applyFill="1" applyBorder="1" applyAlignment="1">
      <alignment horizontal="center"/>
    </xf>
    <xf numFmtId="2" fontId="25" fillId="7" borderId="11" xfId="0" applyNumberFormat="1" applyFont="1" applyFill="1" applyBorder="1" applyAlignment="1">
      <alignment horizontal="right" vertical="center"/>
    </xf>
    <xf numFmtId="1" fontId="7" fillId="0" borderId="7" xfId="0" applyNumberFormat="1" applyFont="1" applyFill="1" applyBorder="1"/>
    <xf numFmtId="0" fontId="8" fillId="0" borderId="0" xfId="0" applyFont="1" applyFill="1" applyBorder="1"/>
    <xf numFmtId="0" fontId="8" fillId="7" borderId="0" xfId="0" applyFont="1" applyFill="1" applyAlignment="1">
      <alignment vertical="center"/>
    </xf>
    <xf numFmtId="0" fontId="7" fillId="0" borderId="4" xfId="0" applyFont="1" applyFill="1" applyBorder="1" applyAlignment="1">
      <alignment horizontal="center"/>
    </xf>
    <xf numFmtId="1" fontId="72" fillId="0" borderId="3" xfId="0" applyNumberFormat="1" applyFont="1" applyFill="1" applyBorder="1" applyAlignment="1">
      <alignment horizontal="center"/>
    </xf>
    <xf numFmtId="1" fontId="8" fillId="8" borderId="7" xfId="0" applyNumberFormat="1" applyFont="1" applyFill="1" applyBorder="1" applyAlignment="1">
      <alignment horizontal="center"/>
    </xf>
    <xf numFmtId="0" fontId="26" fillId="8" borderId="7" xfId="0" applyFont="1" applyFill="1" applyBorder="1" applyAlignment="1">
      <alignment horizontal="center"/>
    </xf>
    <xf numFmtId="0" fontId="7" fillId="8" borderId="7" xfId="0" applyFont="1" applyFill="1" applyBorder="1" applyAlignment="1">
      <alignment horizontal="center"/>
    </xf>
    <xf numFmtId="0" fontId="8" fillId="8" borderId="0" xfId="0" applyFont="1" applyFill="1" applyBorder="1" applyAlignment="1">
      <alignment horizontal="center"/>
    </xf>
    <xf numFmtId="0" fontId="7" fillId="8" borderId="0" xfId="0" applyFont="1" applyFill="1" applyBorder="1" applyAlignment="1">
      <alignment horizontal="center"/>
    </xf>
    <xf numFmtId="0" fontId="73" fillId="8" borderId="0" xfId="0" applyFont="1" applyFill="1"/>
    <xf numFmtId="2" fontId="72" fillId="0" borderId="6" xfId="0" applyNumberFormat="1" applyFont="1" applyFill="1" applyBorder="1" applyAlignment="1">
      <alignment horizontal="center"/>
    </xf>
    <xf numFmtId="2" fontId="72" fillId="0" borderId="3" xfId="0" applyNumberFormat="1" applyFont="1" applyFill="1" applyBorder="1" applyAlignment="1">
      <alignment horizontal="center"/>
    </xf>
    <xf numFmtId="0" fontId="72" fillId="0" borderId="3" xfId="0" applyFont="1" applyFill="1" applyBorder="1" applyAlignment="1">
      <alignment horizontal="center"/>
    </xf>
    <xf numFmtId="0" fontId="5" fillId="0" borderId="0" xfId="0" applyFont="1" applyFill="1" applyBorder="1"/>
    <xf numFmtId="1" fontId="8" fillId="0" borderId="6" xfId="0" applyNumberFormat="1" applyFont="1" applyFill="1" applyBorder="1" applyAlignment="1">
      <alignment horizontal="center"/>
    </xf>
    <xf numFmtId="2" fontId="7" fillId="0" borderId="13" xfId="0" applyNumberFormat="1" applyFont="1" applyFill="1" applyBorder="1" applyAlignment="1">
      <alignment horizontal="center"/>
    </xf>
    <xf numFmtId="0" fontId="7" fillId="0" borderId="13" xfId="0" applyFont="1" applyFill="1" applyBorder="1" applyAlignment="1">
      <alignment horizontal="center"/>
    </xf>
    <xf numFmtId="2" fontId="7" fillId="0" borderId="4" xfId="0" applyNumberFormat="1" applyFont="1" applyFill="1" applyBorder="1" applyAlignment="1">
      <alignment horizontal="center"/>
    </xf>
    <xf numFmtId="0" fontId="7" fillId="0" borderId="5" xfId="0" applyFont="1" applyFill="1" applyBorder="1" applyAlignment="1">
      <alignment horizontal="center"/>
    </xf>
    <xf numFmtId="1" fontId="8" fillId="0" borderId="2" xfId="0" applyNumberFormat="1" applyFont="1" applyFill="1" applyBorder="1"/>
    <xf numFmtId="1" fontId="8" fillId="0" borderId="9" xfId="0" applyNumberFormat="1" applyFont="1" applyFill="1" applyBorder="1" applyAlignment="1">
      <alignment horizontal="center"/>
    </xf>
    <xf numFmtId="1" fontId="7" fillId="0" borderId="1" xfId="0" applyNumberFormat="1" applyFont="1" applyFill="1" applyBorder="1" applyAlignment="1">
      <alignment horizontal="center" wrapText="1"/>
    </xf>
    <xf numFmtId="0" fontId="5" fillId="0" borderId="9" xfId="0" applyFont="1" applyFill="1" applyBorder="1" applyAlignment="1">
      <alignment horizontal="center"/>
    </xf>
    <xf numFmtId="1" fontId="8" fillId="0" borderId="0" xfId="0" applyNumberFormat="1" applyFont="1" applyFill="1" applyBorder="1"/>
    <xf numFmtId="1" fontId="7" fillId="0" borderId="3" xfId="0" applyNumberFormat="1" applyFont="1" applyFill="1" applyBorder="1" applyAlignment="1">
      <alignment horizontal="center" wrapText="1"/>
    </xf>
    <xf numFmtId="0" fontId="8" fillId="0" borderId="3" xfId="0" applyNumberFormat="1" applyFont="1" applyFill="1" applyBorder="1" applyAlignment="1">
      <alignment horizontal="center"/>
    </xf>
    <xf numFmtId="0" fontId="8" fillId="0" borderId="6" xfId="0" applyFont="1" applyFill="1" applyBorder="1" applyAlignment="1">
      <alignment horizontal="center"/>
    </xf>
    <xf numFmtId="0" fontId="8" fillId="0" borderId="8" xfId="0" applyFont="1" applyFill="1" applyBorder="1" applyAlignment="1">
      <alignment horizontal="center"/>
    </xf>
    <xf numFmtId="0" fontId="7" fillId="0" borderId="8" xfId="0" applyFont="1" applyFill="1" applyBorder="1" applyAlignment="1">
      <alignment horizontal="center"/>
    </xf>
    <xf numFmtId="0" fontId="19" fillId="3" borderId="0" xfId="0" applyFont="1" applyFill="1" applyBorder="1" applyAlignment="1">
      <alignment horizontal="center"/>
    </xf>
    <xf numFmtId="0" fontId="8" fillId="0" borderId="8" xfId="0" applyFont="1" applyFill="1" applyBorder="1" applyAlignment="1">
      <alignment horizontal="center" wrapText="1"/>
    </xf>
    <xf numFmtId="0" fontId="8" fillId="7" borderId="0" xfId="0" applyFont="1" applyFill="1" applyBorder="1"/>
    <xf numFmtId="0" fontId="8" fillId="3" borderId="0" xfId="0" applyFont="1" applyFill="1" applyBorder="1"/>
    <xf numFmtId="164" fontId="7" fillId="0" borderId="0" xfId="0" applyNumberFormat="1" applyFont="1" applyFill="1" applyBorder="1" applyAlignment="1">
      <alignment horizontal="center"/>
    </xf>
    <xf numFmtId="0" fontId="8" fillId="0" borderId="0" xfId="0" applyFont="1" applyFill="1" applyBorder="1" applyAlignment="1">
      <alignment horizontal="right" vertical="center"/>
    </xf>
    <xf numFmtId="2" fontId="8" fillId="0" borderId="0" xfId="0" applyNumberFormat="1" applyFont="1" applyFill="1" applyBorder="1" applyAlignment="1">
      <alignment horizontal="right" vertical="center"/>
    </xf>
    <xf numFmtId="0" fontId="23" fillId="0" borderId="0" xfId="0" applyFont="1" applyFill="1" applyBorder="1" applyAlignment="1">
      <alignment vertical="center"/>
    </xf>
    <xf numFmtId="2" fontId="9" fillId="0" borderId="0" xfId="0" applyNumberFormat="1" applyFont="1" applyFill="1" applyBorder="1"/>
    <xf numFmtId="2" fontId="9" fillId="3" borderId="0" xfId="0" applyNumberFormat="1" applyFont="1" applyFill="1" applyBorder="1" applyAlignment="1">
      <alignment horizontal="center"/>
    </xf>
    <xf numFmtId="2" fontId="9" fillId="3" borderId="0" xfId="0" applyNumberFormat="1" applyFont="1" applyFill="1" applyBorder="1"/>
    <xf numFmtId="2" fontId="9" fillId="3" borderId="6" xfId="0" applyNumberFormat="1" applyFont="1" applyFill="1" applyBorder="1" applyAlignment="1">
      <alignment horizontal="center"/>
    </xf>
    <xf numFmtId="0" fontId="24" fillId="3" borderId="0" xfId="0" applyFont="1" applyFill="1" applyBorder="1" applyAlignment="1">
      <alignment vertical="center"/>
    </xf>
    <xf numFmtId="164" fontId="23" fillId="0" borderId="0" xfId="0" applyNumberFormat="1" applyFont="1" applyFill="1" applyBorder="1" applyAlignment="1">
      <alignment vertical="center"/>
    </xf>
    <xf numFmtId="0" fontId="9" fillId="7" borderId="0" xfId="0" applyFont="1" applyFill="1" applyBorder="1" applyAlignment="1">
      <alignment vertical="center"/>
    </xf>
    <xf numFmtId="2" fontId="23" fillId="0" borderId="0" xfId="0" applyNumberFormat="1" applyFont="1" applyFill="1" applyBorder="1" applyAlignment="1">
      <alignment vertical="center"/>
    </xf>
    <xf numFmtId="0" fontId="9" fillId="3" borderId="5" xfId="0" applyFont="1" applyFill="1" applyBorder="1"/>
    <xf numFmtId="0" fontId="5" fillId="0" borderId="5" xfId="0" applyFont="1" applyFill="1" applyBorder="1"/>
    <xf numFmtId="0" fontId="7" fillId="0" borderId="8" xfId="0" applyFont="1" applyFill="1" applyBorder="1"/>
    <xf numFmtId="10" fontId="9" fillId="3" borderId="0" xfId="0" applyNumberFormat="1" applyFont="1" applyFill="1" applyBorder="1" applyAlignment="1">
      <alignment horizontal="center"/>
    </xf>
    <xf numFmtId="0" fontId="14" fillId="0" borderId="0" xfId="0" applyFont="1" applyFill="1" applyBorder="1"/>
    <xf numFmtId="0" fontId="72" fillId="0" borderId="0" xfId="0" applyFont="1" applyFill="1" applyAlignment="1"/>
    <xf numFmtId="0" fontId="74" fillId="0" borderId="0" xfId="0" applyFont="1" applyFill="1"/>
    <xf numFmtId="0" fontId="72" fillId="0" borderId="6" xfId="0" applyFont="1" applyFill="1" applyBorder="1"/>
    <xf numFmtId="1" fontId="72" fillId="8" borderId="3" xfId="0" applyNumberFormat="1" applyFont="1" applyFill="1" applyBorder="1" applyAlignment="1">
      <alignment horizontal="center"/>
    </xf>
    <xf numFmtId="0" fontId="8" fillId="9" borderId="3" xfId="0" applyFont="1" applyFill="1" applyBorder="1" applyAlignment="1">
      <alignment horizontal="center"/>
    </xf>
    <xf numFmtId="0" fontId="7" fillId="9" borderId="0" xfId="0" applyFont="1" applyFill="1" applyBorder="1"/>
    <xf numFmtId="1" fontId="7" fillId="8" borderId="0" xfId="0" applyNumberFormat="1" applyFont="1" applyFill="1" applyBorder="1" applyAlignment="1">
      <alignment horizontal="center"/>
    </xf>
    <xf numFmtId="1" fontId="8" fillId="8" borderId="3" xfId="0" applyNumberFormat="1" applyFont="1" applyFill="1" applyBorder="1" applyAlignment="1">
      <alignment horizontal="center"/>
    </xf>
    <xf numFmtId="0" fontId="8" fillId="8" borderId="3" xfId="0" applyFont="1" applyFill="1" applyBorder="1" applyAlignment="1">
      <alignment horizontal="center"/>
    </xf>
    <xf numFmtId="1" fontId="26" fillId="8" borderId="7" xfId="0" applyNumberFormat="1" applyFont="1" applyFill="1" applyBorder="1" applyAlignment="1">
      <alignment horizontal="center"/>
    </xf>
    <xf numFmtId="1" fontId="7" fillId="8" borderId="3" xfId="0" applyNumberFormat="1" applyFont="1" applyFill="1" applyBorder="1" applyAlignment="1">
      <alignment horizontal="center"/>
    </xf>
    <xf numFmtId="1" fontId="72" fillId="8" borderId="0" xfId="0" applyNumberFormat="1" applyFont="1" applyFill="1" applyBorder="1" applyAlignment="1">
      <alignment horizontal="center"/>
    </xf>
    <xf numFmtId="1" fontId="75" fillId="8" borderId="3" xfId="0" applyNumberFormat="1" applyFont="1" applyFill="1" applyBorder="1" applyAlignment="1">
      <alignment horizontal="center"/>
    </xf>
    <xf numFmtId="1" fontId="7" fillId="8" borderId="7" xfId="0" applyNumberFormat="1" applyFont="1" applyFill="1" applyBorder="1" applyAlignment="1">
      <alignment horizontal="center"/>
    </xf>
    <xf numFmtId="2" fontId="7" fillId="8" borderId="11" xfId="0" applyNumberFormat="1" applyFont="1" applyFill="1" applyBorder="1" applyAlignment="1">
      <alignment horizontal="center"/>
    </xf>
    <xf numFmtId="2" fontId="7" fillId="8" borderId="0" xfId="0" applyNumberFormat="1" applyFont="1" applyFill="1" applyBorder="1" applyAlignment="1">
      <alignment horizontal="center"/>
    </xf>
    <xf numFmtId="165" fontId="7" fillId="8" borderId="0" xfId="0" applyNumberFormat="1" applyFont="1" applyFill="1" applyAlignment="1">
      <alignment horizontal="center"/>
    </xf>
    <xf numFmtId="0" fontId="7" fillId="8" borderId="0" xfId="0" applyFont="1" applyFill="1" applyAlignment="1">
      <alignment horizontal="center"/>
    </xf>
    <xf numFmtId="0" fontId="7" fillId="8" borderId="0" xfId="0" applyFont="1" applyFill="1" applyAlignment="1">
      <alignment horizontal="center" vertical="center"/>
    </xf>
    <xf numFmtId="0" fontId="7" fillId="8" borderId="5" xfId="0" applyFont="1" applyFill="1" applyBorder="1" applyAlignment="1">
      <alignment horizontal="center"/>
    </xf>
    <xf numFmtId="0" fontId="7" fillId="8" borderId="1" xfId="0" applyFont="1" applyFill="1" applyBorder="1" applyAlignment="1">
      <alignment horizontal="center"/>
    </xf>
    <xf numFmtId="0" fontId="7" fillId="8" borderId="9" xfId="0" applyFont="1" applyFill="1" applyBorder="1" applyAlignment="1">
      <alignment horizontal="center"/>
    </xf>
    <xf numFmtId="2" fontId="7" fillId="8" borderId="6" xfId="0" applyNumberFormat="1" applyFont="1" applyFill="1" applyBorder="1" applyAlignment="1">
      <alignment horizontal="center"/>
    </xf>
    <xf numFmtId="166" fontId="7" fillId="8" borderId="6" xfId="0" applyNumberFormat="1" applyFont="1" applyFill="1" applyBorder="1" applyAlignment="1">
      <alignment horizontal="center"/>
    </xf>
    <xf numFmtId="0" fontId="14" fillId="8" borderId="4" xfId="0" applyFont="1" applyFill="1" applyBorder="1" applyAlignment="1">
      <alignment horizontal="center"/>
    </xf>
    <xf numFmtId="2" fontId="7" fillId="8" borderId="3" xfId="0" applyNumberFormat="1" applyFont="1" applyFill="1" applyBorder="1" applyAlignment="1">
      <alignment horizontal="center"/>
    </xf>
    <xf numFmtId="0" fontId="14" fillId="8" borderId="3" xfId="0" applyFont="1" applyFill="1" applyBorder="1" applyAlignment="1">
      <alignment horizontal="center"/>
    </xf>
    <xf numFmtId="2" fontId="72" fillId="8" borderId="6" xfId="0" applyNumberFormat="1" applyFont="1" applyFill="1" applyBorder="1" applyAlignment="1">
      <alignment horizontal="center"/>
    </xf>
    <xf numFmtId="2" fontId="27" fillId="8" borderId="6" xfId="0" applyNumberFormat="1" applyFont="1" applyFill="1" applyBorder="1" applyAlignment="1">
      <alignment horizontal="center"/>
    </xf>
    <xf numFmtId="1" fontId="76" fillId="8" borderId="3" xfId="0" applyNumberFormat="1" applyFont="1" applyFill="1" applyBorder="1" applyAlignment="1">
      <alignment horizontal="center"/>
    </xf>
    <xf numFmtId="2" fontId="72" fillId="8" borderId="3" xfId="0" applyNumberFormat="1" applyFont="1" applyFill="1" applyBorder="1" applyAlignment="1">
      <alignment horizontal="center"/>
    </xf>
    <xf numFmtId="2" fontId="27" fillId="8" borderId="3" xfId="0" applyNumberFormat="1" applyFont="1" applyFill="1" applyBorder="1" applyAlignment="1">
      <alignment horizontal="center"/>
    </xf>
    <xf numFmtId="1" fontId="27" fillId="8" borderId="3" xfId="0" applyNumberFormat="1" applyFont="1" applyFill="1" applyBorder="1" applyAlignment="1">
      <alignment horizontal="center"/>
    </xf>
    <xf numFmtId="0" fontId="75" fillId="8" borderId="3" xfId="0" applyFont="1" applyFill="1" applyBorder="1" applyAlignment="1">
      <alignment horizontal="center"/>
    </xf>
    <xf numFmtId="0" fontId="72" fillId="8" borderId="3" xfId="0" applyFont="1" applyFill="1" applyBorder="1" applyAlignment="1">
      <alignment horizontal="center"/>
    </xf>
    <xf numFmtId="165" fontId="7" fillId="8" borderId="0" xfId="0" applyNumberFormat="1" applyFont="1" applyFill="1" applyBorder="1" applyAlignment="1">
      <alignment horizontal="center"/>
    </xf>
    <xf numFmtId="0" fontId="7" fillId="8" borderId="0" xfId="0" applyNumberFormat="1" applyFont="1" applyFill="1" applyBorder="1" applyAlignment="1">
      <alignment horizontal="center"/>
    </xf>
    <xf numFmtId="0" fontId="5" fillId="8" borderId="0" xfId="0" applyFont="1" applyFill="1" applyBorder="1" applyAlignment="1">
      <alignment horizontal="center"/>
    </xf>
    <xf numFmtId="1" fontId="8" fillId="8" borderId="1" xfId="0" applyNumberFormat="1" applyFont="1" applyFill="1" applyBorder="1" applyAlignment="1">
      <alignment horizontal="center"/>
    </xf>
    <xf numFmtId="0" fontId="8" fillId="8" borderId="1" xfId="0" applyFont="1" applyFill="1" applyBorder="1" applyAlignment="1">
      <alignment horizontal="center"/>
    </xf>
    <xf numFmtId="0" fontId="7" fillId="8" borderId="3" xfId="0" applyFont="1" applyFill="1" applyBorder="1" applyAlignment="1">
      <alignment horizontal="center"/>
    </xf>
    <xf numFmtId="1" fontId="27" fillId="8" borderId="0" xfId="0" applyNumberFormat="1" applyFont="1" applyFill="1" applyBorder="1" applyAlignment="1">
      <alignment horizontal="center"/>
    </xf>
    <xf numFmtId="0" fontId="28" fillId="8" borderId="0" xfId="0" applyFont="1" applyFill="1" applyBorder="1" applyAlignment="1">
      <alignment horizontal="center"/>
    </xf>
    <xf numFmtId="0" fontId="28" fillId="8" borderId="3" xfId="0" applyFont="1" applyFill="1" applyBorder="1" applyAlignment="1">
      <alignment horizontal="center"/>
    </xf>
    <xf numFmtId="1" fontId="28" fillId="8" borderId="0" xfId="0" applyNumberFormat="1" applyFont="1" applyFill="1" applyBorder="1" applyAlignment="1">
      <alignment horizontal="center"/>
    </xf>
    <xf numFmtId="1" fontId="28" fillId="8" borderId="3" xfId="0" applyNumberFormat="1" applyFont="1" applyFill="1" applyBorder="1" applyAlignment="1">
      <alignment horizontal="center"/>
    </xf>
    <xf numFmtId="0" fontId="27" fillId="8" borderId="0" xfId="0" applyFont="1" applyFill="1" applyBorder="1" applyAlignment="1">
      <alignment horizontal="center"/>
    </xf>
    <xf numFmtId="0" fontId="27" fillId="8" borderId="3" xfId="0" applyFont="1" applyFill="1" applyBorder="1" applyAlignment="1">
      <alignment horizontal="center"/>
    </xf>
    <xf numFmtId="1" fontId="7" fillId="8" borderId="11" xfId="0" applyNumberFormat="1" applyFont="1" applyFill="1" applyBorder="1" applyAlignment="1">
      <alignment horizontal="center"/>
    </xf>
    <xf numFmtId="0" fontId="5" fillId="8" borderId="0" xfId="0" applyFont="1" applyFill="1" applyBorder="1"/>
    <xf numFmtId="0" fontId="7" fillId="8" borderId="0" xfId="0" applyFont="1" applyFill="1" applyBorder="1"/>
    <xf numFmtId="0" fontId="9" fillId="8" borderId="0" xfId="0" applyFont="1" applyFill="1" applyBorder="1" applyAlignment="1">
      <alignment horizontal="center" vertical="center"/>
    </xf>
    <xf numFmtId="0" fontId="8" fillId="8" borderId="0" xfId="0" applyFont="1" applyFill="1" applyBorder="1" applyAlignment="1">
      <alignment vertical="center"/>
    </xf>
    <xf numFmtId="0" fontId="9" fillId="8" borderId="5" xfId="0" applyFont="1" applyFill="1" applyBorder="1" applyAlignment="1">
      <alignment horizontal="center"/>
    </xf>
    <xf numFmtId="2" fontId="8" fillId="8" borderId="5" xfId="0" applyNumberFormat="1" applyFont="1" applyFill="1" applyBorder="1" applyAlignment="1">
      <alignment vertical="center"/>
    </xf>
    <xf numFmtId="0" fontId="6" fillId="8" borderId="0" xfId="0" applyFont="1" applyFill="1" applyAlignment="1">
      <alignment horizontal="center"/>
    </xf>
    <xf numFmtId="2" fontId="6" fillId="8" borderId="0" xfId="0" applyNumberFormat="1" applyFont="1" applyFill="1" applyAlignment="1">
      <alignment horizontal="center"/>
    </xf>
    <xf numFmtId="0" fontId="5" fillId="8" borderId="0" xfId="0" applyFont="1" applyFill="1" applyAlignment="1">
      <alignment horizontal="center"/>
    </xf>
    <xf numFmtId="0" fontId="14" fillId="8" borderId="0" xfId="0" applyFont="1" applyFill="1" applyAlignment="1">
      <alignment horizontal="center"/>
    </xf>
    <xf numFmtId="0" fontId="7" fillId="0" borderId="10" xfId="0" applyFont="1" applyFill="1" applyBorder="1" applyAlignment="1">
      <alignment horizontal="center"/>
    </xf>
    <xf numFmtId="0" fontId="7" fillId="8" borderId="2" xfId="0" applyFont="1" applyFill="1" applyBorder="1" applyAlignment="1">
      <alignment horizontal="center" vertical="center"/>
    </xf>
    <xf numFmtId="0" fontId="7" fillId="8" borderId="2" xfId="0" applyFont="1" applyFill="1" applyBorder="1" applyAlignment="1">
      <alignment horizontal="center"/>
    </xf>
    <xf numFmtId="0" fontId="7" fillId="0" borderId="2" xfId="0" applyFont="1" applyFill="1" applyBorder="1" applyAlignment="1">
      <alignment horizontal="center"/>
    </xf>
    <xf numFmtId="168" fontId="9" fillId="3" borderId="2" xfId="0" applyNumberFormat="1" applyFont="1" applyFill="1" applyBorder="1" applyAlignment="1">
      <alignment horizontal="center"/>
    </xf>
    <xf numFmtId="164" fontId="15" fillId="3" borderId="2" xfId="0" applyNumberFormat="1" applyFont="1" applyFill="1" applyBorder="1" applyAlignment="1">
      <alignment horizontal="center"/>
    </xf>
    <xf numFmtId="0" fontId="19" fillId="3" borderId="2" xfId="0" applyFont="1" applyFill="1" applyBorder="1" applyAlignment="1">
      <alignment horizontal="center"/>
    </xf>
    <xf numFmtId="0" fontId="8" fillId="0" borderId="2" xfId="0" applyFont="1" applyFill="1" applyBorder="1" applyAlignment="1">
      <alignment vertical="center"/>
    </xf>
    <xf numFmtId="164" fontId="15" fillId="4" borderId="1" xfId="0" applyNumberFormat="1" applyFont="1" applyFill="1" applyBorder="1" applyAlignment="1">
      <alignment horizontal="center"/>
    </xf>
    <xf numFmtId="165" fontId="7" fillId="0" borderId="2" xfId="0" applyNumberFormat="1" applyFont="1" applyFill="1" applyBorder="1" applyAlignment="1">
      <alignment horizontal="center"/>
    </xf>
    <xf numFmtId="2" fontId="7" fillId="0" borderId="2" xfId="0" applyNumberFormat="1" applyFont="1" applyFill="1" applyBorder="1" applyAlignment="1">
      <alignment horizontal="center"/>
    </xf>
    <xf numFmtId="0" fontId="8" fillId="7" borderId="5" xfId="0" applyFont="1" applyFill="1" applyBorder="1" applyAlignment="1">
      <alignment vertical="center"/>
    </xf>
    <xf numFmtId="0" fontId="7" fillId="8" borderId="5" xfId="0" applyFont="1" applyFill="1" applyBorder="1" applyAlignment="1">
      <alignment horizontal="center" vertical="center"/>
    </xf>
    <xf numFmtId="168" fontId="9" fillId="3" borderId="5" xfId="0" applyNumberFormat="1" applyFont="1" applyFill="1" applyBorder="1" applyAlignment="1">
      <alignment horizontal="center"/>
    </xf>
    <xf numFmtId="164" fontId="15" fillId="3" borderId="5" xfId="0" applyNumberFormat="1" applyFont="1" applyFill="1" applyBorder="1" applyAlignment="1">
      <alignment horizontal="center"/>
    </xf>
    <xf numFmtId="0" fontId="19" fillId="3" borderId="5" xfId="0" applyFont="1" applyFill="1" applyBorder="1" applyAlignment="1">
      <alignment horizontal="center"/>
    </xf>
    <xf numFmtId="1" fontId="26" fillId="8" borderId="1" xfId="0" quotePrefix="1" applyNumberFormat="1" applyFont="1" applyFill="1" applyBorder="1" applyAlignment="1">
      <alignment horizontal="center"/>
    </xf>
    <xf numFmtId="1" fontId="8" fillId="8" borderId="9" xfId="0" quotePrefix="1" applyNumberFormat="1" applyFont="1" applyFill="1" applyBorder="1" applyAlignment="1">
      <alignment horizontal="center"/>
    </xf>
    <xf numFmtId="1" fontId="7" fillId="8" borderId="6" xfId="0" applyNumberFormat="1" applyFont="1" applyFill="1" applyBorder="1" applyAlignment="1">
      <alignment horizontal="center"/>
    </xf>
    <xf numFmtId="1" fontId="72" fillId="8" borderId="6" xfId="0" applyNumberFormat="1" applyFont="1" applyFill="1" applyBorder="1" applyAlignment="1">
      <alignment horizontal="center"/>
    </xf>
    <xf numFmtId="1" fontId="77" fillId="8" borderId="0" xfId="0" applyNumberFormat="1" applyFont="1" applyFill="1" applyBorder="1" applyAlignment="1">
      <alignment horizontal="center"/>
    </xf>
    <xf numFmtId="1" fontId="77" fillId="8" borderId="3" xfId="0" applyNumberFormat="1" applyFont="1" applyFill="1" applyBorder="1" applyAlignment="1">
      <alignment horizontal="center"/>
    </xf>
    <xf numFmtId="1" fontId="75" fillId="8" borderId="0" xfId="0" applyNumberFormat="1" applyFont="1" applyFill="1" applyBorder="1" applyAlignment="1">
      <alignment horizontal="center"/>
    </xf>
    <xf numFmtId="1" fontId="7" fillId="8" borderId="4" xfId="0" applyNumberFormat="1" applyFont="1" applyFill="1" applyBorder="1" applyAlignment="1">
      <alignment horizontal="center"/>
    </xf>
    <xf numFmtId="1" fontId="72" fillId="8" borderId="13" xfId="0" applyNumberFormat="1" applyFont="1" applyFill="1" applyBorder="1" applyAlignment="1">
      <alignment horizontal="center"/>
    </xf>
    <xf numFmtId="1" fontId="72" fillId="8" borderId="4" xfId="0" applyNumberFormat="1" applyFont="1" applyFill="1" applyBorder="1" applyAlignment="1">
      <alignment horizontal="center"/>
    </xf>
    <xf numFmtId="1" fontId="76" fillId="8" borderId="0" xfId="0" applyNumberFormat="1" applyFont="1" applyFill="1" applyBorder="1" applyAlignment="1">
      <alignment horizontal="center"/>
    </xf>
    <xf numFmtId="1" fontId="72" fillId="8" borderId="3" xfId="0" quotePrefix="1" applyNumberFormat="1" applyFont="1" applyFill="1" applyBorder="1" applyAlignment="1">
      <alignment horizontal="center"/>
    </xf>
    <xf numFmtId="1" fontId="77" fillId="8" borderId="0" xfId="0" quotePrefix="1" applyNumberFormat="1" applyFont="1" applyFill="1" applyBorder="1" applyAlignment="1">
      <alignment horizontal="center"/>
    </xf>
    <xf numFmtId="1" fontId="77" fillId="8" borderId="3" xfId="0" quotePrefix="1" applyNumberFormat="1" applyFont="1" applyFill="1" applyBorder="1" applyAlignment="1">
      <alignment horizontal="center"/>
    </xf>
    <xf numFmtId="1" fontId="8" fillId="8" borderId="5" xfId="0" applyNumberFormat="1" applyFont="1" applyFill="1" applyBorder="1" applyAlignment="1">
      <alignment horizontal="center"/>
    </xf>
    <xf numFmtId="1" fontId="72" fillId="9" borderId="0" xfId="0" applyNumberFormat="1" applyFont="1" applyFill="1" applyBorder="1" applyAlignment="1">
      <alignment horizontal="center"/>
    </xf>
    <xf numFmtId="1" fontId="72" fillId="9" borderId="3" xfId="0" applyNumberFormat="1" applyFont="1" applyFill="1" applyBorder="1" applyAlignment="1">
      <alignment horizontal="center"/>
    </xf>
    <xf numFmtId="1" fontId="7" fillId="9" borderId="6" xfId="0" applyNumberFormat="1" applyFont="1" applyFill="1" applyBorder="1"/>
    <xf numFmtId="2" fontId="7" fillId="9" borderId="3" xfId="0" applyNumberFormat="1" applyFont="1" applyFill="1" applyBorder="1" applyAlignment="1">
      <alignment horizontal="center"/>
    </xf>
    <xf numFmtId="2" fontId="7" fillId="9" borderId="6" xfId="0" applyNumberFormat="1" applyFont="1" applyFill="1" applyBorder="1" applyAlignment="1">
      <alignment horizontal="center"/>
    </xf>
    <xf numFmtId="0" fontId="7" fillId="9" borderId="3" xfId="0" applyFont="1" applyFill="1" applyBorder="1" applyAlignment="1">
      <alignment horizontal="center"/>
    </xf>
    <xf numFmtId="0" fontId="7" fillId="9" borderId="4" xfId="0" applyFont="1" applyFill="1" applyBorder="1" applyAlignment="1">
      <alignment horizontal="center"/>
    </xf>
    <xf numFmtId="0" fontId="7" fillId="9" borderId="2" xfId="0" applyFont="1" applyFill="1" applyBorder="1"/>
    <xf numFmtId="0" fontId="7" fillId="9" borderId="2" xfId="0" applyFont="1" applyFill="1" applyBorder="1" applyAlignment="1">
      <alignment horizontal="center"/>
    </xf>
    <xf numFmtId="0" fontId="75" fillId="9" borderId="3" xfId="0" applyFont="1" applyFill="1" applyBorder="1" applyAlignment="1">
      <alignment horizontal="center"/>
    </xf>
    <xf numFmtId="2" fontId="72" fillId="9" borderId="3" xfId="0" applyNumberFormat="1" applyFont="1" applyFill="1" applyBorder="1" applyAlignment="1">
      <alignment horizontal="center"/>
    </xf>
    <xf numFmtId="2" fontId="27" fillId="9" borderId="3" xfId="0" applyNumberFormat="1" applyFont="1" applyFill="1" applyBorder="1" applyAlignment="1">
      <alignment horizontal="center"/>
    </xf>
    <xf numFmtId="0" fontId="7" fillId="9" borderId="3" xfId="0" applyNumberFormat="1" applyFont="1" applyFill="1" applyBorder="1" applyAlignment="1">
      <alignment horizontal="center"/>
    </xf>
    <xf numFmtId="0" fontId="8" fillId="9" borderId="0" xfId="0" applyFont="1" applyFill="1" applyBorder="1" applyAlignment="1">
      <alignment vertical="center"/>
    </xf>
    <xf numFmtId="0" fontId="7" fillId="9" borderId="0" xfId="0" applyFont="1" applyFill="1" applyBorder="1" applyAlignment="1">
      <alignment horizontal="center" vertical="center"/>
    </xf>
    <xf numFmtId="0" fontId="7" fillId="9" borderId="0" xfId="0" applyFont="1" applyFill="1" applyBorder="1" applyAlignment="1">
      <alignment horizontal="center"/>
    </xf>
    <xf numFmtId="1" fontId="72" fillId="0" borderId="0" xfId="0" applyNumberFormat="1" applyFont="1" applyFill="1" applyBorder="1" applyAlignment="1">
      <alignment horizontal="center"/>
    </xf>
    <xf numFmtId="1" fontId="75" fillId="0" borderId="0" xfId="0" applyNumberFormat="1" applyFont="1" applyFill="1" applyBorder="1" applyAlignment="1">
      <alignment horizontal="center"/>
    </xf>
    <xf numFmtId="1" fontId="75" fillId="0" borderId="3" xfId="0" applyNumberFormat="1" applyFont="1" applyFill="1" applyBorder="1" applyAlignment="1">
      <alignment horizontal="center"/>
    </xf>
    <xf numFmtId="1" fontId="72" fillId="0" borderId="6" xfId="0" applyNumberFormat="1" applyFont="1" applyFill="1" applyBorder="1" applyAlignment="1">
      <alignment horizontal="center"/>
    </xf>
    <xf numFmtId="1" fontId="32" fillId="0" borderId="0" xfId="4" applyNumberFormat="1" applyFont="1" applyFill="1" applyBorder="1" applyAlignment="1">
      <alignment horizontal="left" vertical="center" wrapText="1"/>
    </xf>
    <xf numFmtId="0" fontId="37" fillId="0" borderId="0" xfId="4" applyFont="1" applyFill="1" applyAlignment="1">
      <alignment vertical="center" wrapText="1"/>
    </xf>
    <xf numFmtId="0" fontId="39" fillId="0" borderId="0" xfId="4" applyFont="1" applyFill="1" applyAlignment="1">
      <alignment vertical="center"/>
    </xf>
    <xf numFmtId="0" fontId="40" fillId="0" borderId="11" xfId="4" applyFont="1" applyFill="1" applyBorder="1" applyAlignment="1">
      <alignment horizontal="center" vertical="center"/>
    </xf>
    <xf numFmtId="1" fontId="40" fillId="0" borderId="11" xfId="4" applyNumberFormat="1" applyFont="1" applyFill="1" applyBorder="1" applyAlignment="1">
      <alignment horizontal="center" vertical="center"/>
    </xf>
    <xf numFmtId="0" fontId="40" fillId="0" borderId="11" xfId="4" quotePrefix="1" applyFont="1" applyFill="1" applyBorder="1" applyAlignment="1">
      <alignment horizontal="center" vertical="center" wrapText="1"/>
    </xf>
    <xf numFmtId="0" fontId="37" fillId="0" borderId="0" xfId="4" applyFont="1" applyFill="1"/>
    <xf numFmtId="0" fontId="5" fillId="0" borderId="11" xfId="0" applyFont="1" applyFill="1" applyBorder="1" applyAlignment="1">
      <alignment horizontal="center" vertical="center"/>
    </xf>
    <xf numFmtId="1" fontId="5" fillId="0" borderId="11" xfId="0" applyNumberFormat="1" applyFont="1" applyFill="1" applyBorder="1" applyAlignment="1">
      <alignment horizontal="left" vertical="center"/>
    </xf>
    <xf numFmtId="10" fontId="5" fillId="0" borderId="11" xfId="0" applyNumberFormat="1" applyFont="1" applyFill="1" applyBorder="1" applyAlignment="1">
      <alignment horizontal="center" vertical="center"/>
    </xf>
    <xf numFmtId="0" fontId="37" fillId="0" borderId="0" xfId="4" applyFont="1" applyFill="1" applyAlignment="1">
      <alignment vertical="center"/>
    </xf>
    <xf numFmtId="1" fontId="5" fillId="0" borderId="11" xfId="0" applyNumberFormat="1" applyFont="1" applyFill="1" applyBorder="1" applyAlignment="1">
      <alignment horizontal="left" vertical="center" wrapText="1"/>
    </xf>
    <xf numFmtId="0" fontId="37" fillId="0" borderId="0" xfId="4" applyFont="1" applyFill="1" applyAlignment="1">
      <alignment horizontal="right" wrapText="1"/>
    </xf>
    <xf numFmtId="0" fontId="7" fillId="0" borderId="0" xfId="4" applyFont="1" applyFill="1" applyBorder="1" applyAlignment="1">
      <alignment vertical="center"/>
    </xf>
    <xf numFmtId="1" fontId="7" fillId="0" borderId="0" xfId="4" applyNumberFormat="1" applyFont="1" applyFill="1"/>
    <xf numFmtId="0" fontId="5" fillId="0" borderId="0" xfId="4" applyFont="1" applyFill="1"/>
    <xf numFmtId="1" fontId="7" fillId="0" borderId="0" xfId="4" applyNumberFormat="1" applyFont="1" applyFill="1" applyBorder="1"/>
    <xf numFmtId="0" fontId="7" fillId="0" borderId="0" xfId="4" applyFont="1" applyFill="1" applyAlignment="1">
      <alignment vertical="center"/>
    </xf>
    <xf numFmtId="0" fontId="7" fillId="0" borderId="0" xfId="4" applyFont="1" applyFill="1"/>
    <xf numFmtId="0" fontId="8" fillId="0" borderId="0" xfId="4" applyFont="1" applyFill="1"/>
    <xf numFmtId="0" fontId="8" fillId="0" borderId="0" xfId="4" applyFont="1" applyFill="1" applyAlignment="1">
      <alignment vertical="center"/>
    </xf>
    <xf numFmtId="0" fontId="9" fillId="0" borderId="0" xfId="4" applyFont="1" applyFill="1" applyAlignment="1">
      <alignment vertical="center"/>
    </xf>
    <xf numFmtId="0" fontId="10" fillId="0" borderId="0" xfId="4" applyFont="1" applyFill="1"/>
    <xf numFmtId="0" fontId="9" fillId="0" borderId="0" xfId="4" applyFont="1" applyFill="1"/>
    <xf numFmtId="0" fontId="8" fillId="0" borderId="11" xfId="4" applyFont="1" applyFill="1" applyBorder="1" applyAlignment="1">
      <alignment horizontal="center" vertical="center" wrapText="1"/>
    </xf>
    <xf numFmtId="1" fontId="7" fillId="0" borderId="11" xfId="4" applyNumberFormat="1" applyFont="1" applyFill="1" applyBorder="1" applyAlignment="1">
      <alignment vertical="center"/>
    </xf>
    <xf numFmtId="0" fontId="7" fillId="0" borderId="11" xfId="4" applyFont="1" applyFill="1" applyBorder="1" applyAlignment="1">
      <alignment vertical="center"/>
    </xf>
    <xf numFmtId="0" fontId="6" fillId="0" borderId="11" xfId="4" applyFont="1" applyFill="1" applyBorder="1"/>
    <xf numFmtId="0" fontId="5" fillId="0" borderId="11" xfId="4" applyFont="1" applyFill="1" applyBorder="1"/>
    <xf numFmtId="0" fontId="5" fillId="0" borderId="0" xfId="4" applyFont="1" applyFill="1" applyAlignment="1">
      <alignment vertical="center"/>
    </xf>
    <xf numFmtId="0" fontId="41" fillId="0" borderId="0" xfId="4" applyFont="1" applyFill="1" applyAlignment="1">
      <alignment horizontal="right"/>
    </xf>
    <xf numFmtId="0" fontId="5" fillId="0" borderId="0" xfId="3"/>
    <xf numFmtId="0" fontId="41" fillId="0" borderId="0" xfId="3" applyFont="1" applyAlignment="1">
      <alignment horizontal="right"/>
    </xf>
    <xf numFmtId="0" fontId="6" fillId="0" borderId="11" xfId="3" applyFont="1" applyBorder="1" applyAlignment="1">
      <alignment horizontal="center" vertical="center"/>
    </xf>
    <xf numFmtId="0" fontId="6" fillId="0" borderId="11" xfId="3" applyFont="1" applyBorder="1" applyAlignment="1">
      <alignment horizontal="center" vertical="center" wrapText="1"/>
    </xf>
    <xf numFmtId="0" fontId="6" fillId="0" borderId="0" xfId="3" applyFont="1"/>
    <xf numFmtId="0" fontId="78" fillId="0" borderId="0" xfId="3" applyFont="1"/>
    <xf numFmtId="0" fontId="79" fillId="0" borderId="0" xfId="3" applyFont="1"/>
    <xf numFmtId="0" fontId="80" fillId="0" borderId="0" xfId="3" applyFont="1"/>
    <xf numFmtId="0" fontId="81" fillId="0" borderId="11" xfId="3" quotePrefix="1" applyFont="1" applyBorder="1" applyAlignment="1">
      <alignment horizontal="center" vertical="center" wrapText="1"/>
    </xf>
    <xf numFmtId="0" fontId="81" fillId="0" borderId="11" xfId="3" applyFont="1" applyBorder="1" applyAlignment="1">
      <alignment horizontal="center" vertical="center" wrapText="1"/>
    </xf>
    <xf numFmtId="0" fontId="80" fillId="0" borderId="11" xfId="3" applyFont="1" applyBorder="1"/>
    <xf numFmtId="0" fontId="10" fillId="0" borderId="0" xfId="3" applyFont="1"/>
    <xf numFmtId="0" fontId="6" fillId="0" borderId="0" xfId="3" quotePrefix="1" applyFont="1" applyAlignment="1">
      <alignment horizontal="right"/>
    </xf>
    <xf numFmtId="0" fontId="41" fillId="0" borderId="11" xfId="3" applyFont="1" applyBorder="1" applyAlignment="1">
      <alignment vertical="center"/>
    </xf>
    <xf numFmtId="0" fontId="41" fillId="0" borderId="11" xfId="3" applyFont="1" applyBorder="1" applyAlignment="1">
      <alignment horizontal="center" vertical="center"/>
    </xf>
    <xf numFmtId="0" fontId="5" fillId="0" borderId="11" xfId="3" applyBorder="1" applyAlignment="1">
      <alignment horizontal="center" vertical="center"/>
    </xf>
    <xf numFmtId="0" fontId="41" fillId="0" borderId="11" xfId="3" applyFont="1" applyBorder="1" applyAlignment="1">
      <alignment horizontal="center"/>
    </xf>
    <xf numFmtId="0" fontId="5" fillId="0" borderId="11" xfId="3" applyFont="1" applyBorder="1" applyAlignment="1">
      <alignment horizontal="center" vertical="center"/>
    </xf>
    <xf numFmtId="0" fontId="5" fillId="0" borderId="11" xfId="3" applyFont="1" applyBorder="1"/>
    <xf numFmtId="0" fontId="5" fillId="0" borderId="11" xfId="3" applyBorder="1"/>
    <xf numFmtId="0" fontId="5" fillId="0" borderId="11" xfId="3" applyFont="1" applyBorder="1" applyAlignment="1">
      <alignment wrapText="1"/>
    </xf>
    <xf numFmtId="0" fontId="42" fillId="0" borderId="11" xfId="3" applyFont="1" applyBorder="1" applyAlignment="1">
      <alignment horizontal="left" vertical="center" wrapText="1"/>
    </xf>
    <xf numFmtId="0" fontId="41" fillId="0" borderId="11" xfId="3" applyFont="1" applyBorder="1"/>
    <xf numFmtId="0" fontId="41" fillId="0" borderId="11" xfId="3" applyFont="1" applyBorder="1" applyAlignment="1">
      <alignment wrapText="1"/>
    </xf>
    <xf numFmtId="0" fontId="41" fillId="0" borderId="11" xfId="3" applyFont="1" applyFill="1" applyBorder="1" applyAlignment="1">
      <alignment horizontal="center" vertical="center"/>
    </xf>
    <xf numFmtId="0" fontId="5" fillId="0" borderId="11" xfId="3" applyFont="1" applyFill="1" applyBorder="1"/>
    <xf numFmtId="0" fontId="41" fillId="0" borderId="11" xfId="3" applyFont="1" applyFill="1" applyBorder="1" applyAlignment="1">
      <alignment vertical="center"/>
    </xf>
    <xf numFmtId="0" fontId="41" fillId="0" borderId="11" xfId="3" applyFont="1" applyFill="1" applyBorder="1"/>
    <xf numFmtId="0" fontId="71" fillId="0" borderId="0" xfId="6" applyFill="1" applyAlignment="1">
      <alignment vertical="center"/>
    </xf>
    <xf numFmtId="0" fontId="44" fillId="0" borderId="11" xfId="6" applyFont="1" applyFill="1" applyBorder="1" applyAlignment="1">
      <alignment horizontal="center" vertical="center" wrapText="1"/>
    </xf>
    <xf numFmtId="0" fontId="45" fillId="0" borderId="11" xfId="6" applyFont="1" applyFill="1" applyBorder="1" applyAlignment="1">
      <alignment horizontal="center" vertical="center" wrapText="1"/>
    </xf>
    <xf numFmtId="0" fontId="82" fillId="0" borderId="0" xfId="6" applyFont="1" applyFill="1" applyBorder="1" applyAlignment="1">
      <alignment vertical="top"/>
    </xf>
    <xf numFmtId="0" fontId="71" fillId="0" borderId="0" xfId="1" applyFont="1" applyFill="1" applyAlignment="1">
      <alignment vertical="center"/>
    </xf>
    <xf numFmtId="0" fontId="71" fillId="0" borderId="0" xfId="1" applyFill="1" applyAlignment="1">
      <alignment vertical="center"/>
    </xf>
    <xf numFmtId="0" fontId="52" fillId="0" borderId="11" xfId="1" applyFont="1" applyFill="1" applyBorder="1" applyAlignment="1">
      <alignment horizontal="center" vertical="center" wrapText="1"/>
    </xf>
    <xf numFmtId="0" fontId="83" fillId="0" borderId="0" xfId="1" applyFont="1" applyFill="1" applyBorder="1" applyAlignment="1">
      <alignment vertical="top"/>
    </xf>
    <xf numFmtId="0" fontId="43" fillId="9" borderId="15" xfId="1" applyFont="1" applyFill="1" applyBorder="1" applyAlignment="1">
      <alignment vertical="center"/>
    </xf>
    <xf numFmtId="0" fontId="43" fillId="9" borderId="12" xfId="1" applyFont="1" applyFill="1" applyBorder="1" applyAlignment="1">
      <alignment vertical="center"/>
    </xf>
    <xf numFmtId="0" fontId="71" fillId="0" borderId="0" xfId="1" applyFill="1" applyBorder="1" applyAlignment="1">
      <alignment vertical="top"/>
    </xf>
    <xf numFmtId="0" fontId="53" fillId="0" borderId="11" xfId="1" applyFont="1" applyFill="1" applyBorder="1" applyAlignment="1">
      <alignment horizontal="center" vertical="center" wrapText="1"/>
    </xf>
    <xf numFmtId="0" fontId="53" fillId="8" borderId="11" xfId="1" applyFont="1" applyFill="1" applyBorder="1" applyAlignment="1">
      <alignment horizontal="center" vertical="center" wrapText="1"/>
    </xf>
    <xf numFmtId="0" fontId="53" fillId="0" borderId="11" xfId="1" applyFont="1" applyBorder="1" applyAlignment="1">
      <alignment vertical="center" wrapText="1"/>
    </xf>
    <xf numFmtId="171" fontId="53" fillId="8" borderId="11" xfId="1" applyNumberFormat="1" applyFont="1" applyFill="1" applyBorder="1" applyAlignment="1">
      <alignment horizontal="center" vertical="center"/>
    </xf>
    <xf numFmtId="49" fontId="53" fillId="8" borderId="11" xfId="1" applyNumberFormat="1" applyFont="1" applyFill="1" applyBorder="1" applyAlignment="1">
      <alignment horizontal="center" vertical="center"/>
    </xf>
    <xf numFmtId="172" fontId="84" fillId="8" borderId="11" xfId="1" applyNumberFormat="1" applyFont="1" applyFill="1" applyBorder="1" applyAlignment="1">
      <alignment horizontal="center" vertical="center"/>
    </xf>
    <xf numFmtId="172" fontId="53" fillId="8" borderId="11" xfId="1" applyNumberFormat="1" applyFont="1" applyFill="1" applyBorder="1" applyAlignment="1">
      <alignment horizontal="center" vertical="center"/>
    </xf>
    <xf numFmtId="0" fontId="85" fillId="0" borderId="0" xfId="1" applyFont="1" applyFill="1" applyBorder="1" applyAlignment="1">
      <alignment vertical="top"/>
    </xf>
    <xf numFmtId="0" fontId="45" fillId="10" borderId="11" xfId="1" applyFont="1" applyFill="1" applyBorder="1" applyAlignment="1">
      <alignment horizontal="center" vertical="center" wrapText="1"/>
    </xf>
    <xf numFmtId="0" fontId="45" fillId="10" borderId="11" xfId="1" applyFont="1" applyFill="1" applyBorder="1" applyAlignment="1">
      <alignment horizontal="center" vertical="center"/>
    </xf>
    <xf numFmtId="0" fontId="53" fillId="10" borderId="11" xfId="1" applyFont="1" applyFill="1" applyBorder="1" applyAlignment="1">
      <alignment horizontal="left" vertical="center"/>
    </xf>
    <xf numFmtId="173" fontId="45" fillId="10" borderId="11" xfId="1" applyNumberFormat="1" applyFont="1" applyFill="1" applyBorder="1" applyAlignment="1">
      <alignment horizontal="center" vertical="center"/>
    </xf>
    <xf numFmtId="174" fontId="45" fillId="10" borderId="11" xfId="1" applyNumberFormat="1" applyFont="1" applyFill="1" applyBorder="1" applyAlignment="1">
      <alignment horizontal="center" vertical="center"/>
    </xf>
    <xf numFmtId="173" fontId="45" fillId="10" borderId="11" xfId="1" applyNumberFormat="1" applyFont="1" applyFill="1" applyBorder="1" applyAlignment="1">
      <alignment horizontal="center" vertical="center" wrapText="1"/>
    </xf>
    <xf numFmtId="174" fontId="45" fillId="10" borderId="11" xfId="1" applyNumberFormat="1" applyFont="1" applyFill="1" applyBorder="1" applyAlignment="1">
      <alignment horizontal="center" vertical="center" wrapText="1"/>
    </xf>
    <xf numFmtId="172" fontId="84" fillId="10" borderId="11" xfId="1" applyNumberFormat="1" applyFont="1" applyFill="1" applyBorder="1" applyAlignment="1">
      <alignment horizontal="center" vertical="center" wrapText="1"/>
    </xf>
    <xf numFmtId="0" fontId="45" fillId="10" borderId="11" xfId="1" quotePrefix="1" applyFont="1" applyFill="1" applyBorder="1" applyAlignment="1">
      <alignment horizontal="left" vertical="top" wrapText="1"/>
    </xf>
    <xf numFmtId="9" fontId="45" fillId="10" borderId="11" xfId="13" applyFont="1" applyFill="1" applyBorder="1" applyAlignment="1">
      <alignment horizontal="center" vertical="center"/>
    </xf>
    <xf numFmtId="0" fontId="54" fillId="0" borderId="0" xfId="1" applyFont="1" applyFill="1" applyAlignment="1">
      <alignment vertical="center"/>
    </xf>
    <xf numFmtId="0" fontId="86" fillId="0" borderId="0" xfId="1" applyFont="1" applyFill="1" applyAlignment="1">
      <alignment vertical="center"/>
    </xf>
    <xf numFmtId="0" fontId="53" fillId="0" borderId="11" xfId="1" applyFont="1" applyBorder="1" applyAlignment="1">
      <alignment horizontal="center" vertical="center"/>
    </xf>
    <xf numFmtId="0" fontId="71" fillId="0" borderId="0" xfId="1" applyFont="1" applyFill="1" applyBorder="1" applyAlignment="1">
      <alignment vertical="top"/>
    </xf>
    <xf numFmtId="171" fontId="53" fillId="9" borderId="11" xfId="1" applyNumberFormat="1" applyFont="1" applyFill="1" applyBorder="1" applyAlignment="1">
      <alignment horizontal="center" vertical="center"/>
    </xf>
    <xf numFmtId="49" fontId="53" fillId="9" borderId="11" xfId="1" applyNumberFormat="1" applyFont="1" applyFill="1" applyBorder="1" applyAlignment="1">
      <alignment horizontal="center" vertical="center"/>
    </xf>
    <xf numFmtId="0" fontId="53" fillId="0" borderId="11" xfId="1" applyFont="1" applyBorder="1" applyAlignment="1">
      <alignment vertical="center"/>
    </xf>
    <xf numFmtId="0" fontId="87" fillId="0" borderId="0" xfId="1" applyFont="1" applyFill="1" applyBorder="1" applyAlignment="1">
      <alignment vertical="top"/>
    </xf>
    <xf numFmtId="0" fontId="88" fillId="0" borderId="0" xfId="1" applyFont="1" applyFill="1" applyAlignment="1">
      <alignment vertical="center"/>
    </xf>
    <xf numFmtId="0" fontId="53" fillId="0" borderId="11" xfId="1" applyFont="1" applyFill="1" applyBorder="1" applyAlignment="1">
      <alignment horizontal="center" vertical="center"/>
    </xf>
    <xf numFmtId="0" fontId="53" fillId="0" borderId="11" xfId="1" applyFont="1" applyFill="1" applyBorder="1" applyAlignment="1">
      <alignment horizontal="left" vertical="center"/>
    </xf>
    <xf numFmtId="0" fontId="53" fillId="0" borderId="11" xfId="1" applyFont="1" applyFill="1" applyBorder="1" applyAlignment="1">
      <alignment vertical="center"/>
    </xf>
    <xf numFmtId="0" fontId="44" fillId="0" borderId="16" xfId="0" applyFont="1" applyFill="1" applyBorder="1" applyAlignment="1">
      <alignment horizontal="center" vertical="center"/>
    </xf>
    <xf numFmtId="0" fontId="44" fillId="0" borderId="17" xfId="0" applyFont="1" applyFill="1" applyBorder="1" applyAlignment="1">
      <alignment horizontal="center" vertical="center"/>
    </xf>
    <xf numFmtId="2" fontId="44" fillId="0" borderId="17" xfId="0" applyNumberFormat="1" applyFont="1" applyFill="1" applyBorder="1" applyAlignment="1">
      <alignment horizontal="center" vertical="center"/>
    </xf>
    <xf numFmtId="164" fontId="44" fillId="0" borderId="17" xfId="0" applyNumberFormat="1" applyFont="1" applyFill="1" applyBorder="1" applyAlignment="1">
      <alignment horizontal="center" vertical="center"/>
    </xf>
    <xf numFmtId="0" fontId="44" fillId="0" borderId="18" xfId="0" applyFont="1" applyFill="1" applyBorder="1" applyAlignment="1">
      <alignment horizontal="center" vertical="center" wrapText="1"/>
    </xf>
    <xf numFmtId="1" fontId="44" fillId="9" borderId="11" xfId="0" applyNumberFormat="1" applyFont="1" applyFill="1" applyBorder="1" applyAlignment="1">
      <alignment horizontal="center" vertical="center"/>
    </xf>
    <xf numFmtId="0" fontId="44" fillId="9" borderId="11" xfId="0" applyFont="1" applyFill="1" applyBorder="1" applyAlignment="1">
      <alignment horizontal="center" vertical="center"/>
    </xf>
    <xf numFmtId="0" fontId="89" fillId="0" borderId="11" xfId="6" applyFont="1" applyFill="1" applyBorder="1" applyAlignment="1">
      <alignment horizontal="center" vertical="center"/>
    </xf>
    <xf numFmtId="1" fontId="45" fillId="8" borderId="11" xfId="0" applyNumberFormat="1" applyFont="1" applyFill="1" applyBorder="1" applyAlignment="1">
      <alignment vertical="center"/>
    </xf>
    <xf numFmtId="0" fontId="89" fillId="0" borderId="11" xfId="6" applyFont="1" applyFill="1" applyBorder="1" applyAlignment="1">
      <alignment vertical="center"/>
    </xf>
    <xf numFmtId="1" fontId="89" fillId="0" borderId="11" xfId="6" applyNumberFormat="1" applyFont="1" applyFill="1" applyBorder="1" applyAlignment="1">
      <alignment vertical="center"/>
    </xf>
    <xf numFmtId="0" fontId="89" fillId="0" borderId="11" xfId="6" applyNumberFormat="1" applyFont="1" applyFill="1" applyBorder="1" applyAlignment="1">
      <alignment vertical="center"/>
    </xf>
    <xf numFmtId="0" fontId="89" fillId="0" borderId="11" xfId="6" applyFont="1" applyFill="1" applyBorder="1" applyAlignment="1">
      <alignment horizontal="left" vertical="center"/>
    </xf>
    <xf numFmtId="0" fontId="44" fillId="9" borderId="17" xfId="0" applyFont="1" applyFill="1" applyBorder="1" applyAlignment="1">
      <alignment horizontal="center" vertical="center"/>
    </xf>
    <xf numFmtId="0" fontId="45" fillId="0" borderId="11" xfId="6" applyFont="1" applyFill="1" applyBorder="1" applyAlignment="1">
      <alignment horizontal="center" vertical="center"/>
    </xf>
    <xf numFmtId="173" fontId="45" fillId="0" borderId="11" xfId="6" applyNumberFormat="1" applyFont="1" applyFill="1" applyBorder="1" applyAlignment="1">
      <alignment horizontal="center" vertical="center"/>
    </xf>
    <xf numFmtId="174" fontId="45" fillId="0" borderId="11" xfId="6" applyNumberFormat="1" applyFont="1" applyFill="1" applyBorder="1" applyAlignment="1">
      <alignment horizontal="center" vertical="center"/>
    </xf>
    <xf numFmtId="173" fontId="45" fillId="0" borderId="11" xfId="6" applyNumberFormat="1" applyFont="1" applyFill="1" applyBorder="1" applyAlignment="1">
      <alignment horizontal="center" vertical="center" wrapText="1"/>
    </xf>
    <xf numFmtId="174" fontId="45" fillId="0" borderId="11" xfId="6" applyNumberFormat="1" applyFont="1" applyFill="1" applyBorder="1" applyAlignment="1">
      <alignment horizontal="center" vertical="center" wrapText="1"/>
    </xf>
    <xf numFmtId="172" fontId="90" fillId="0" borderId="11" xfId="6" applyNumberFormat="1" applyFont="1" applyFill="1" applyBorder="1" applyAlignment="1">
      <alignment horizontal="center" vertical="center" wrapText="1"/>
    </xf>
    <xf numFmtId="1" fontId="90" fillId="0" borderId="11" xfId="6" applyNumberFormat="1" applyFont="1" applyFill="1" applyBorder="1" applyAlignment="1">
      <alignment horizontal="center" vertical="center" wrapText="1"/>
    </xf>
    <xf numFmtId="2" fontId="44" fillId="0" borderId="11" xfId="10" applyNumberFormat="1" applyFont="1" applyFill="1" applyBorder="1" applyAlignment="1">
      <alignment horizontal="center" vertical="center"/>
    </xf>
    <xf numFmtId="172" fontId="44" fillId="0" borderId="11" xfId="10" applyNumberFormat="1" applyFont="1" applyFill="1" applyBorder="1" applyAlignment="1">
      <alignment horizontal="center" vertical="center"/>
    </xf>
    <xf numFmtId="20" fontId="45" fillId="0" borderId="11" xfId="10" applyNumberFormat="1" applyFont="1" applyFill="1" applyBorder="1" applyAlignment="1">
      <alignment horizontal="center" vertical="center"/>
    </xf>
    <xf numFmtId="1" fontId="45" fillId="0" borderId="11" xfId="10" applyNumberFormat="1" applyFont="1" applyFill="1" applyBorder="1" applyAlignment="1">
      <alignment horizontal="center" vertical="center"/>
    </xf>
    <xf numFmtId="0" fontId="45" fillId="0" borderId="11" xfId="6" quotePrefix="1" applyFont="1" applyFill="1" applyBorder="1" applyAlignment="1">
      <alignment horizontal="left" vertical="top" wrapText="1"/>
    </xf>
    <xf numFmtId="9" fontId="45" fillId="0" borderId="11" xfId="12" applyFont="1" applyFill="1" applyBorder="1" applyAlignment="1">
      <alignment horizontal="center" vertical="center"/>
    </xf>
    <xf numFmtId="0" fontId="44" fillId="0" borderId="12" xfId="10" applyFont="1" applyFill="1" applyBorder="1" applyAlignment="1">
      <alignment horizontal="center" vertical="center"/>
    </xf>
    <xf numFmtId="0" fontId="44" fillId="0" borderId="11" xfId="10" applyFont="1" applyFill="1" applyBorder="1" applyAlignment="1">
      <alignment horizontal="center" vertical="center"/>
    </xf>
    <xf numFmtId="10" fontId="44" fillId="0" borderId="11" xfId="11" applyNumberFormat="1" applyFont="1" applyFill="1" applyBorder="1" applyAlignment="1">
      <alignment horizontal="center" vertical="center"/>
    </xf>
    <xf numFmtId="1" fontId="89" fillId="0" borderId="11" xfId="6" applyNumberFormat="1" applyFont="1" applyFill="1" applyBorder="1" applyAlignment="1">
      <alignment horizontal="center" vertical="center"/>
    </xf>
    <xf numFmtId="1" fontId="44" fillId="0" borderId="11" xfId="10" applyNumberFormat="1" applyFont="1" applyFill="1" applyBorder="1" applyAlignment="1">
      <alignment horizontal="center" vertical="center"/>
    </xf>
    <xf numFmtId="0" fontId="44" fillId="0" borderId="0" xfId="10" applyFont="1" applyFill="1" applyBorder="1" applyAlignment="1">
      <alignment horizontal="center" vertical="center"/>
    </xf>
    <xf numFmtId="2" fontId="44" fillId="0" borderId="0" xfId="10" applyNumberFormat="1" applyFont="1" applyFill="1" applyBorder="1" applyAlignment="1">
      <alignment horizontal="center" vertical="center"/>
    </xf>
    <xf numFmtId="10" fontId="44" fillId="0" borderId="0" xfId="11" applyNumberFormat="1" applyFont="1" applyFill="1" applyBorder="1" applyAlignment="1">
      <alignment horizontal="center" vertical="center"/>
    </xf>
    <xf numFmtId="0" fontId="86" fillId="0" borderId="0" xfId="6" applyFont="1" applyFill="1" applyAlignment="1">
      <alignment vertical="center"/>
    </xf>
    <xf numFmtId="0" fontId="45" fillId="0" borderId="11" xfId="6" applyFont="1" applyFill="1" applyBorder="1" applyAlignment="1">
      <alignment horizontal="left" vertical="center"/>
    </xf>
    <xf numFmtId="0" fontId="45" fillId="0" borderId="11" xfId="6" applyFont="1" applyBorder="1" applyAlignment="1">
      <alignment vertical="center" wrapText="1"/>
    </xf>
    <xf numFmtId="1" fontId="45" fillId="0" borderId="11" xfId="0" applyNumberFormat="1" applyFont="1" applyFill="1" applyBorder="1" applyAlignment="1">
      <alignment horizontal="center" vertical="center"/>
    </xf>
    <xf numFmtId="0" fontId="45" fillId="0" borderId="11" xfId="6" applyFont="1" applyFill="1" applyBorder="1" applyAlignment="1">
      <alignment vertical="center"/>
    </xf>
    <xf numFmtId="1" fontId="45" fillId="0" borderId="11" xfId="0" applyNumberFormat="1" applyFont="1" applyFill="1" applyBorder="1" applyAlignment="1">
      <alignment vertical="center" wrapText="1"/>
    </xf>
    <xf numFmtId="0" fontId="71" fillId="0" borderId="0" xfId="6" applyFill="1" applyBorder="1" applyAlignment="1">
      <alignment vertical="top"/>
    </xf>
    <xf numFmtId="0" fontId="45" fillId="0" borderId="11" xfId="6" quotePrefix="1" applyFont="1" applyBorder="1" applyAlignment="1">
      <alignment vertical="center" wrapText="1"/>
    </xf>
    <xf numFmtId="0" fontId="45" fillId="11" borderId="11" xfId="6" applyFont="1" applyFill="1" applyBorder="1" applyAlignment="1">
      <alignment horizontal="center" vertical="center"/>
    </xf>
    <xf numFmtId="0" fontId="45" fillId="11" borderId="11" xfId="6" applyFont="1" applyFill="1" applyBorder="1" applyAlignment="1">
      <alignment vertical="center"/>
    </xf>
    <xf numFmtId="1" fontId="45" fillId="11" borderId="11" xfId="6" applyNumberFormat="1" applyFont="1" applyFill="1" applyBorder="1" applyAlignment="1">
      <alignment horizontal="center" vertical="center"/>
    </xf>
    <xf numFmtId="0" fontId="45" fillId="11" borderId="11" xfId="6" applyNumberFormat="1" applyFont="1" applyFill="1" applyBorder="1" applyAlignment="1">
      <alignment horizontal="center" vertical="center"/>
    </xf>
    <xf numFmtId="0" fontId="45" fillId="11" borderId="11" xfId="6" applyFont="1" applyFill="1" applyBorder="1" applyAlignment="1">
      <alignment horizontal="left" vertical="center"/>
    </xf>
    <xf numFmtId="0" fontId="71" fillId="11" borderId="0" xfId="6" applyFill="1" applyAlignment="1">
      <alignment vertical="center"/>
    </xf>
    <xf numFmtId="2" fontId="89" fillId="11" borderId="0" xfId="6" applyNumberFormat="1" applyFont="1" applyFill="1" applyAlignment="1">
      <alignment vertical="center"/>
    </xf>
    <xf numFmtId="0" fontId="89" fillId="11" borderId="0" xfId="6" applyNumberFormat="1" applyFont="1" applyFill="1" applyAlignment="1">
      <alignment vertical="center"/>
    </xf>
    <xf numFmtId="1" fontId="45" fillId="0" borderId="11" xfId="6" applyNumberFormat="1" applyFont="1" applyFill="1" applyBorder="1" applyAlignment="1">
      <alignment horizontal="center" vertical="center"/>
    </xf>
    <xf numFmtId="0" fontId="45" fillId="0" borderId="11" xfId="6" applyNumberFormat="1" applyFont="1" applyFill="1" applyBorder="1" applyAlignment="1">
      <alignment horizontal="center" vertical="center"/>
    </xf>
    <xf numFmtId="1" fontId="45" fillId="0" borderId="11" xfId="6" quotePrefix="1" applyNumberFormat="1" applyFont="1" applyFill="1" applyBorder="1" applyAlignment="1">
      <alignment horizontal="left" vertical="center"/>
    </xf>
    <xf numFmtId="1" fontId="45" fillId="8" borderId="11" xfId="0" applyNumberFormat="1" applyFont="1" applyFill="1" applyBorder="1" applyAlignment="1">
      <alignment vertical="center" wrapText="1"/>
    </xf>
    <xf numFmtId="0" fontId="45" fillId="0" borderId="11" xfId="6" applyFont="1" applyFill="1" applyBorder="1" applyAlignment="1">
      <alignment horizontal="center" vertical="top" wrapText="1"/>
    </xf>
    <xf numFmtId="0" fontId="89" fillId="0" borderId="11" xfId="6" applyFont="1" applyFill="1" applyBorder="1" applyAlignment="1">
      <alignment vertical="center" wrapText="1"/>
    </xf>
    <xf numFmtId="0" fontId="92" fillId="11" borderId="0" xfId="6" applyFont="1" applyFill="1" applyAlignment="1">
      <alignment vertical="center"/>
    </xf>
    <xf numFmtId="2" fontId="93" fillId="11" borderId="0" xfId="6" applyNumberFormat="1" applyFont="1" applyFill="1" applyAlignment="1">
      <alignment vertical="center"/>
    </xf>
    <xf numFmtId="0" fontId="93" fillId="11" borderId="0" xfId="6" applyNumberFormat="1" applyFont="1" applyFill="1" applyAlignment="1">
      <alignment vertical="center"/>
    </xf>
    <xf numFmtId="0" fontId="92" fillId="0" borderId="0" xfId="6" applyFont="1" applyFill="1" applyAlignment="1">
      <alignment vertical="center"/>
    </xf>
    <xf numFmtId="0" fontId="44" fillId="12" borderId="11" xfId="6" applyFont="1" applyFill="1" applyBorder="1" applyAlignment="1">
      <alignment horizontal="center" vertical="center"/>
    </xf>
    <xf numFmtId="0" fontId="44" fillId="12" borderId="11" xfId="6" applyFont="1" applyFill="1" applyBorder="1" applyAlignment="1">
      <alignment vertical="center"/>
    </xf>
    <xf numFmtId="1" fontId="44" fillId="12" borderId="11" xfId="6" applyNumberFormat="1" applyFont="1" applyFill="1" applyBorder="1" applyAlignment="1">
      <alignment horizontal="center" vertical="center"/>
    </xf>
    <xf numFmtId="0" fontId="44" fillId="12" borderId="11" xfId="6" applyNumberFormat="1" applyFont="1" applyFill="1" applyBorder="1" applyAlignment="1">
      <alignment horizontal="center" vertical="center"/>
    </xf>
    <xf numFmtId="0" fontId="44" fillId="12" borderId="11" xfId="6" applyFont="1" applyFill="1" applyBorder="1" applyAlignment="1">
      <alignment horizontal="left" vertical="center"/>
    </xf>
    <xf numFmtId="0" fontId="95" fillId="12" borderId="0" xfId="6" applyFont="1" applyFill="1" applyAlignment="1">
      <alignment vertical="center"/>
    </xf>
    <xf numFmtId="2" fontId="96" fillId="12" borderId="0" xfId="6" applyNumberFormat="1" applyFont="1" applyFill="1" applyAlignment="1">
      <alignment vertical="center"/>
    </xf>
    <xf numFmtId="0" fontId="96" fillId="12" borderId="0" xfId="6" applyNumberFormat="1" applyFont="1" applyFill="1" applyAlignment="1">
      <alignment vertical="center"/>
    </xf>
    <xf numFmtId="0" fontId="45" fillId="0" borderId="11" xfId="1" applyFont="1" applyFill="1" applyBorder="1" applyAlignment="1">
      <alignment horizontal="center" vertical="center" wrapText="1"/>
    </xf>
    <xf numFmtId="0" fontId="45" fillId="0" borderId="11" xfId="1" applyFont="1" applyFill="1" applyBorder="1" applyAlignment="1">
      <alignment horizontal="center" vertical="center"/>
    </xf>
    <xf numFmtId="172" fontId="84" fillId="0" borderId="11" xfId="1" applyNumberFormat="1" applyFont="1" applyFill="1" applyBorder="1" applyAlignment="1">
      <alignment horizontal="center" vertical="center" wrapText="1"/>
    </xf>
    <xf numFmtId="1" fontId="84" fillId="8" borderId="11" xfId="1" applyNumberFormat="1" applyFont="1" applyFill="1" applyBorder="1" applyAlignment="1">
      <alignment horizontal="center" vertical="center"/>
    </xf>
    <xf numFmtId="1" fontId="84" fillId="10" borderId="11" xfId="1" applyNumberFormat="1" applyFont="1" applyFill="1" applyBorder="1" applyAlignment="1">
      <alignment horizontal="center" vertical="center" wrapText="1"/>
    </xf>
    <xf numFmtId="1" fontId="84" fillId="0" borderId="11" xfId="1" applyNumberFormat="1" applyFont="1" applyFill="1" applyBorder="1" applyAlignment="1">
      <alignment horizontal="center" vertical="center" wrapText="1"/>
    </xf>
    <xf numFmtId="1" fontId="84" fillId="0" borderId="11" xfId="1" applyNumberFormat="1" applyFont="1" applyFill="1" applyBorder="1" applyAlignment="1">
      <alignment vertical="center"/>
    </xf>
    <xf numFmtId="1" fontId="53" fillId="8" borderId="11" xfId="1" applyNumberFormat="1" applyFont="1" applyFill="1" applyBorder="1" applyAlignment="1">
      <alignment horizontal="center" vertical="center"/>
    </xf>
    <xf numFmtId="1" fontId="53" fillId="0" borderId="11" xfId="1" applyNumberFormat="1" applyFont="1" applyFill="1" applyBorder="1" applyAlignment="1">
      <alignment vertical="center"/>
    </xf>
    <xf numFmtId="1" fontId="53" fillId="0" borderId="11" xfId="1" applyNumberFormat="1" applyFont="1" applyFill="1" applyBorder="1" applyAlignment="1">
      <alignment horizontal="center" vertical="center"/>
    </xf>
    <xf numFmtId="0" fontId="5" fillId="0" borderId="1" xfId="3" applyFont="1" applyBorder="1" applyAlignment="1">
      <alignment horizontal="center" vertical="center"/>
    </xf>
    <xf numFmtId="0" fontId="5" fillId="0" borderId="1" xfId="3" applyFont="1" applyBorder="1" applyAlignment="1">
      <alignment horizontal="left" vertical="center"/>
    </xf>
    <xf numFmtId="0" fontId="5" fillId="0" borderId="0" xfId="0" applyFont="1" applyFill="1" applyBorder="1" applyAlignment="1">
      <alignment horizontal="center" vertical="center"/>
    </xf>
    <xf numFmtId="1" fontId="5" fillId="0" borderId="0" xfId="0" applyNumberFormat="1" applyFont="1" applyFill="1" applyBorder="1" applyAlignment="1">
      <alignment horizontal="left" vertical="center"/>
    </xf>
    <xf numFmtId="0" fontId="53" fillId="9" borderId="11" xfId="1" applyFont="1" applyFill="1" applyBorder="1" applyAlignment="1">
      <alignment vertical="center" wrapText="1"/>
    </xf>
    <xf numFmtId="171" fontId="59" fillId="8" borderId="11" xfId="0" applyNumberFormat="1" applyFont="1" applyFill="1" applyBorder="1" applyAlignment="1">
      <alignment horizontal="center" vertical="center"/>
    </xf>
    <xf numFmtId="49" fontId="59" fillId="8" borderId="11" xfId="0" applyNumberFormat="1" applyFont="1" applyFill="1" applyBorder="1" applyAlignment="1">
      <alignment horizontal="center" vertical="center"/>
    </xf>
    <xf numFmtId="0" fontId="59" fillId="8" borderId="11" xfId="0" applyFont="1" applyFill="1" applyBorder="1" applyAlignment="1">
      <alignment horizontal="center" vertical="center"/>
    </xf>
    <xf numFmtId="0" fontId="59" fillId="8" borderId="11" xfId="0" applyFont="1" applyFill="1" applyBorder="1" applyAlignment="1">
      <alignment vertical="center" wrapText="1"/>
    </xf>
    <xf numFmtId="0" fontId="52" fillId="9" borderId="11" xfId="1" applyFont="1" applyFill="1" applyBorder="1" applyAlignment="1">
      <alignment horizontal="center" vertical="center" wrapText="1"/>
    </xf>
    <xf numFmtId="0" fontId="44" fillId="9" borderId="11" xfId="6" applyFont="1" applyFill="1" applyBorder="1" applyAlignment="1">
      <alignment horizontal="center" vertical="center" wrapText="1"/>
    </xf>
    <xf numFmtId="0" fontId="52" fillId="9" borderId="11" xfId="1" applyFont="1" applyFill="1" applyBorder="1" applyAlignment="1">
      <alignment horizontal="center" vertical="top" wrapText="1"/>
    </xf>
    <xf numFmtId="0" fontId="44" fillId="9" borderId="0" xfId="0" applyFont="1" applyFill="1" applyBorder="1" applyAlignment="1">
      <alignment horizontal="center" vertical="center"/>
    </xf>
    <xf numFmtId="2" fontId="44" fillId="9" borderId="0" xfId="0" applyNumberFormat="1" applyFont="1" applyFill="1" applyBorder="1" applyAlignment="1">
      <alignment horizontal="center" vertical="center"/>
    </xf>
    <xf numFmtId="164" fontId="44" fillId="9" borderId="0" xfId="0" applyNumberFormat="1" applyFont="1" applyFill="1" applyBorder="1" applyAlignment="1">
      <alignment horizontal="center" vertical="center"/>
    </xf>
    <xf numFmtId="0" fontId="44" fillId="9" borderId="0" xfId="0" applyFont="1" applyFill="1" applyBorder="1" applyAlignment="1">
      <alignment horizontal="center" vertical="center" wrapText="1"/>
    </xf>
    <xf numFmtId="0" fontId="83" fillId="9" borderId="0" xfId="1" applyFont="1" applyFill="1" applyBorder="1" applyAlignment="1">
      <alignment vertical="top"/>
    </xf>
    <xf numFmtId="0" fontId="45" fillId="9" borderId="11" xfId="6" applyFont="1" applyFill="1" applyBorder="1" applyAlignment="1">
      <alignment horizontal="center" vertical="center" wrapText="1"/>
    </xf>
    <xf numFmtId="0" fontId="45" fillId="9" borderId="11" xfId="6" applyFont="1" applyFill="1" applyBorder="1" applyAlignment="1">
      <alignment horizontal="center" vertical="center"/>
    </xf>
    <xf numFmtId="1" fontId="45" fillId="9" borderId="11" xfId="0" applyNumberFormat="1" applyFont="1" applyFill="1" applyBorder="1" applyAlignment="1">
      <alignment vertical="center"/>
    </xf>
    <xf numFmtId="173" fontId="45" fillId="9" borderId="11" xfId="6" applyNumberFormat="1" applyFont="1" applyFill="1" applyBorder="1" applyAlignment="1">
      <alignment horizontal="center" vertical="center"/>
    </xf>
    <xf numFmtId="174" fontId="45" fillId="9" borderId="11" xfId="6" applyNumberFormat="1" applyFont="1" applyFill="1" applyBorder="1" applyAlignment="1">
      <alignment horizontal="center" vertical="center"/>
    </xf>
    <xf numFmtId="173" fontId="45" fillId="9" borderId="11" xfId="6" applyNumberFormat="1" applyFont="1" applyFill="1" applyBorder="1" applyAlignment="1">
      <alignment horizontal="center" vertical="center" wrapText="1"/>
    </xf>
    <xf numFmtId="174" fontId="45" fillId="9" borderId="11" xfId="6" applyNumberFormat="1" applyFont="1" applyFill="1" applyBorder="1" applyAlignment="1">
      <alignment horizontal="center" vertical="center" wrapText="1"/>
    </xf>
    <xf numFmtId="172" fontId="90" fillId="9" borderId="11" xfId="6" applyNumberFormat="1" applyFont="1" applyFill="1" applyBorder="1" applyAlignment="1">
      <alignment horizontal="center" vertical="center" wrapText="1"/>
    </xf>
    <xf numFmtId="1" fontId="90" fillId="9" borderId="11" xfId="6" applyNumberFormat="1" applyFont="1" applyFill="1" applyBorder="1" applyAlignment="1">
      <alignment horizontal="center" vertical="center" wrapText="1"/>
    </xf>
    <xf numFmtId="1" fontId="44" fillId="9" borderId="11" xfId="10" applyNumberFormat="1" applyFont="1" applyFill="1" applyBorder="1" applyAlignment="1">
      <alignment horizontal="center" vertical="center"/>
    </xf>
    <xf numFmtId="172" fontId="44" fillId="9" borderId="11" xfId="10" applyNumberFormat="1" applyFont="1" applyFill="1" applyBorder="1" applyAlignment="1">
      <alignment horizontal="center" vertical="center"/>
    </xf>
    <xf numFmtId="1" fontId="45" fillId="9" borderId="11" xfId="10" applyNumberFormat="1" applyFont="1" applyFill="1" applyBorder="1" applyAlignment="1">
      <alignment horizontal="center" vertical="center"/>
    </xf>
    <xf numFmtId="20" fontId="45" fillId="9" borderId="11" xfId="10" applyNumberFormat="1" applyFont="1" applyFill="1" applyBorder="1" applyAlignment="1">
      <alignment horizontal="center" vertical="center"/>
    </xf>
    <xf numFmtId="0" fontId="45" fillId="9" borderId="11" xfId="6" quotePrefix="1" applyFont="1" applyFill="1" applyBorder="1" applyAlignment="1">
      <alignment horizontal="left" vertical="top" wrapText="1"/>
    </xf>
    <xf numFmtId="9" fontId="45" fillId="9" borderId="11" xfId="12" applyFont="1" applyFill="1" applyBorder="1" applyAlignment="1">
      <alignment horizontal="center" vertical="center"/>
    </xf>
    <xf numFmtId="0" fontId="44" fillId="9" borderId="0" xfId="10" applyFont="1" applyFill="1" applyBorder="1" applyAlignment="1">
      <alignment horizontal="center" vertical="center"/>
    </xf>
    <xf numFmtId="2" fontId="44" fillId="9" borderId="0" xfId="10" applyNumberFormat="1" applyFont="1" applyFill="1" applyBorder="1" applyAlignment="1">
      <alignment horizontal="center" vertical="center"/>
    </xf>
    <xf numFmtId="10" fontId="44" fillId="9" borderId="0" xfId="11" applyNumberFormat="1" applyFont="1" applyFill="1" applyBorder="1" applyAlignment="1">
      <alignment horizontal="center" vertical="center"/>
    </xf>
    <xf numFmtId="0" fontId="71" fillId="9" borderId="0" xfId="6" applyFill="1" applyAlignment="1">
      <alignment vertical="center"/>
    </xf>
    <xf numFmtId="0" fontId="45" fillId="9" borderId="11" xfId="1" applyFont="1" applyFill="1" applyBorder="1" applyAlignment="1">
      <alignment horizontal="center" vertical="center" wrapText="1"/>
    </xf>
    <xf numFmtId="0" fontId="45" fillId="9" borderId="11" xfId="1" applyFont="1" applyFill="1" applyBorder="1" applyAlignment="1">
      <alignment horizontal="center" vertical="center"/>
    </xf>
    <xf numFmtId="0" fontId="53" fillId="9" borderId="11" xfId="1" applyFont="1" applyFill="1" applyBorder="1" applyAlignment="1">
      <alignment horizontal="left" vertical="center"/>
    </xf>
    <xf numFmtId="173" fontId="45" fillId="9" borderId="11" xfId="1" applyNumberFormat="1" applyFont="1" applyFill="1" applyBorder="1" applyAlignment="1">
      <alignment horizontal="center" vertical="center"/>
    </xf>
    <xf numFmtId="174" fontId="45" fillId="9" borderId="11" xfId="1" applyNumberFormat="1" applyFont="1" applyFill="1" applyBorder="1" applyAlignment="1">
      <alignment horizontal="center" vertical="center"/>
    </xf>
    <xf numFmtId="173" fontId="45" fillId="9" borderId="11" xfId="1" applyNumberFormat="1" applyFont="1" applyFill="1" applyBorder="1" applyAlignment="1">
      <alignment horizontal="center" vertical="center" wrapText="1"/>
    </xf>
    <xf numFmtId="174" fontId="45" fillId="9" borderId="11" xfId="1" applyNumberFormat="1" applyFont="1" applyFill="1" applyBorder="1" applyAlignment="1">
      <alignment horizontal="center" vertical="center" wrapText="1"/>
    </xf>
    <xf numFmtId="172" fontId="84" fillId="9" borderId="11" xfId="1" applyNumberFormat="1" applyFont="1" applyFill="1" applyBorder="1" applyAlignment="1">
      <alignment horizontal="center" vertical="center" wrapText="1"/>
    </xf>
    <xf numFmtId="1" fontId="84" fillId="9" borderId="11" xfId="1" applyNumberFormat="1" applyFont="1" applyFill="1" applyBorder="1" applyAlignment="1">
      <alignment horizontal="center" vertical="center" wrapText="1"/>
    </xf>
    <xf numFmtId="0" fontId="45" fillId="9" borderId="11" xfId="1" quotePrefix="1" applyFont="1" applyFill="1" applyBorder="1" applyAlignment="1">
      <alignment horizontal="left" vertical="top" wrapText="1"/>
    </xf>
    <xf numFmtId="9" fontId="45" fillId="9" borderId="11" xfId="13" applyFont="1" applyFill="1" applyBorder="1" applyAlignment="1">
      <alignment horizontal="center" vertical="center"/>
    </xf>
    <xf numFmtId="0" fontId="54" fillId="9" borderId="0" xfId="1" applyFont="1" applyFill="1" applyAlignment="1">
      <alignment vertical="center"/>
    </xf>
    <xf numFmtId="0" fontId="86" fillId="9" borderId="0" xfId="1" applyFont="1" applyFill="1" applyAlignment="1">
      <alignment vertical="center"/>
    </xf>
    <xf numFmtId="0" fontId="71" fillId="9" borderId="0" xfId="1" applyFill="1" applyAlignment="1">
      <alignment vertical="center"/>
    </xf>
    <xf numFmtId="0" fontId="59" fillId="8" borderId="11" xfId="0" applyFont="1" applyFill="1" applyBorder="1" applyAlignment="1">
      <alignment horizontal="center" vertical="center" wrapText="1"/>
    </xf>
    <xf numFmtId="0" fontId="71" fillId="0" borderId="0" xfId="6" applyFill="1" applyAlignment="1">
      <alignment horizontal="center" vertical="center"/>
    </xf>
    <xf numFmtId="0" fontId="53" fillId="9" borderId="11" xfId="1" applyFont="1" applyFill="1" applyBorder="1" applyAlignment="1">
      <alignment horizontal="center" vertical="center" wrapText="1"/>
    </xf>
    <xf numFmtId="172" fontId="84" fillId="9" borderId="11" xfId="1" applyNumberFormat="1" applyFont="1" applyFill="1" applyBorder="1" applyAlignment="1">
      <alignment horizontal="center" vertical="center"/>
    </xf>
    <xf numFmtId="1" fontId="84" fillId="9" borderId="11" xfId="1" applyNumberFormat="1" applyFont="1" applyFill="1" applyBorder="1" applyAlignment="1">
      <alignment horizontal="center" vertical="center"/>
    </xf>
    <xf numFmtId="172" fontId="53" fillId="9" borderId="11" xfId="1" applyNumberFormat="1" applyFont="1" applyFill="1" applyBorder="1" applyAlignment="1">
      <alignment horizontal="center" vertical="center"/>
    </xf>
    <xf numFmtId="1" fontId="53" fillId="9" borderId="11" xfId="1" applyNumberFormat="1" applyFont="1" applyFill="1" applyBorder="1" applyAlignment="1">
      <alignment horizontal="center" vertical="center"/>
    </xf>
    <xf numFmtId="1" fontId="45" fillId="9" borderId="11" xfId="0" applyNumberFormat="1" applyFont="1" applyFill="1" applyBorder="1" applyAlignment="1">
      <alignment horizontal="center" vertical="center"/>
    </xf>
    <xf numFmtId="0" fontId="53" fillId="9" borderId="11" xfId="1" applyFont="1" applyFill="1" applyBorder="1" applyAlignment="1">
      <alignment horizontal="center" vertical="center"/>
    </xf>
    <xf numFmtId="0" fontId="85" fillId="9" borderId="0" xfId="1" applyFont="1" applyFill="1" applyBorder="1" applyAlignment="1">
      <alignment vertical="top"/>
    </xf>
    <xf numFmtId="0" fontId="60" fillId="8" borderId="11" xfId="0" applyFont="1" applyFill="1" applyBorder="1" applyAlignment="1">
      <alignment horizontal="center" vertical="center" wrapText="1"/>
    </xf>
    <xf numFmtId="0" fontId="45" fillId="10" borderId="11" xfId="1" applyNumberFormat="1" applyFont="1" applyFill="1" applyBorder="1" applyAlignment="1">
      <alignment horizontal="center" vertical="center" wrapText="1"/>
    </xf>
    <xf numFmtId="0" fontId="45" fillId="10" borderId="11" xfId="1" applyNumberFormat="1" applyFont="1" applyFill="1" applyBorder="1" applyAlignment="1">
      <alignment horizontal="center" vertical="center"/>
    </xf>
    <xf numFmtId="0" fontId="53" fillId="10" borderId="11" xfId="1" applyNumberFormat="1" applyFont="1" applyFill="1" applyBorder="1" applyAlignment="1">
      <alignment horizontal="left" vertical="center"/>
    </xf>
    <xf numFmtId="0" fontId="45" fillId="10" borderId="11" xfId="1" quotePrefix="1" applyNumberFormat="1" applyFont="1" applyFill="1" applyBorder="1" applyAlignment="1">
      <alignment horizontal="left" vertical="top" wrapText="1"/>
    </xf>
    <xf numFmtId="0" fontId="45" fillId="10" borderId="11" xfId="13" applyNumberFormat="1" applyFont="1" applyFill="1" applyBorder="1" applyAlignment="1">
      <alignment horizontal="center" vertical="center"/>
    </xf>
    <xf numFmtId="0" fontId="54" fillId="0" borderId="0" xfId="1" applyNumberFormat="1" applyFont="1" applyFill="1" applyAlignment="1">
      <alignment vertical="center"/>
    </xf>
    <xf numFmtId="0" fontId="86" fillId="0" borderId="0" xfId="1" applyNumberFormat="1" applyFont="1" applyFill="1" applyAlignment="1">
      <alignment vertical="center"/>
    </xf>
    <xf numFmtId="0" fontId="71" fillId="0" borderId="0" xfId="1" applyNumberFormat="1" applyFill="1" applyAlignment="1">
      <alignment vertical="center"/>
    </xf>
    <xf numFmtId="2" fontId="44" fillId="9" borderId="11" xfId="10" applyNumberFormat="1" applyFont="1" applyFill="1" applyBorder="1" applyAlignment="1">
      <alignment horizontal="center" vertical="center"/>
    </xf>
    <xf numFmtId="0" fontId="61" fillId="0" borderId="0" xfId="0" applyFont="1" applyFill="1" applyBorder="1" applyAlignment="1">
      <alignment vertical="top"/>
    </xf>
    <xf numFmtId="0" fontId="89" fillId="9" borderId="11" xfId="6" applyFont="1" applyFill="1" applyBorder="1" applyAlignment="1">
      <alignment horizontal="center" vertical="center"/>
    </xf>
    <xf numFmtId="0" fontId="89" fillId="9" borderId="11" xfId="6" applyFont="1" applyFill="1" applyBorder="1" applyAlignment="1">
      <alignment vertical="center"/>
    </xf>
    <xf numFmtId="1" fontId="89" fillId="9" borderId="11" xfId="6" applyNumberFormat="1" applyFont="1" applyFill="1" applyBorder="1" applyAlignment="1">
      <alignment vertical="center"/>
    </xf>
    <xf numFmtId="1" fontId="89" fillId="9" borderId="11" xfId="6" applyNumberFormat="1" applyFont="1" applyFill="1" applyBorder="1" applyAlignment="1">
      <alignment horizontal="center" vertical="center"/>
    </xf>
    <xf numFmtId="0" fontId="89" fillId="9" borderId="11" xfId="6" applyFont="1" applyFill="1" applyBorder="1" applyAlignment="1">
      <alignment horizontal="left" vertical="center"/>
    </xf>
    <xf numFmtId="0" fontId="45" fillId="9" borderId="11" xfId="6" applyFont="1" applyFill="1" applyBorder="1" applyAlignment="1">
      <alignment vertical="center" wrapText="1"/>
    </xf>
    <xf numFmtId="0" fontId="60" fillId="0" borderId="11" xfId="0" applyFont="1" applyFill="1" applyBorder="1" applyAlignment="1">
      <alignment horizontal="center" vertical="center" wrapText="1"/>
    </xf>
    <xf numFmtId="0" fontId="45" fillId="9" borderId="11" xfId="6" applyFont="1" applyFill="1" applyBorder="1" applyAlignment="1">
      <alignment horizontal="left" vertical="center"/>
    </xf>
    <xf numFmtId="0" fontId="86" fillId="9" borderId="0" xfId="6" applyFont="1" applyFill="1" applyAlignment="1">
      <alignment vertical="center"/>
    </xf>
    <xf numFmtId="0" fontId="45" fillId="9" borderId="11" xfId="6" applyFont="1" applyFill="1" applyBorder="1" applyAlignment="1">
      <alignment vertical="center"/>
    </xf>
    <xf numFmtId="0" fontId="53" fillId="9" borderId="11" xfId="1" applyFont="1" applyFill="1" applyBorder="1" applyAlignment="1">
      <alignment vertical="center"/>
    </xf>
    <xf numFmtId="172" fontId="52" fillId="8" borderId="11" xfId="1" applyNumberFormat="1" applyFont="1" applyFill="1" applyBorder="1" applyAlignment="1">
      <alignment horizontal="center" vertical="center"/>
    </xf>
    <xf numFmtId="0" fontId="59" fillId="0" borderId="11" xfId="0" applyFont="1" applyBorder="1" applyAlignment="1">
      <alignment vertical="center" wrapText="1"/>
    </xf>
    <xf numFmtId="0" fontId="45" fillId="9" borderId="11" xfId="0" applyFont="1" applyFill="1" applyBorder="1" applyAlignment="1">
      <alignment vertical="center"/>
    </xf>
    <xf numFmtId="0" fontId="45" fillId="9" borderId="11" xfId="6" quotePrefix="1" applyFont="1" applyFill="1" applyBorder="1" applyAlignment="1">
      <alignment vertical="center" wrapText="1"/>
    </xf>
    <xf numFmtId="0" fontId="45" fillId="0" borderId="11" xfId="6" quotePrefix="1" applyFont="1" applyFill="1" applyBorder="1" applyAlignment="1">
      <alignment horizontal="center" vertical="center"/>
    </xf>
    <xf numFmtId="1" fontId="45" fillId="0" borderId="11" xfId="6" quotePrefix="1" applyNumberFormat="1" applyFont="1" applyFill="1" applyBorder="1" applyAlignment="1">
      <alignment horizontal="center" vertical="center"/>
    </xf>
    <xf numFmtId="0" fontId="59" fillId="10" borderId="11" xfId="0" applyFont="1" applyFill="1" applyBorder="1" applyAlignment="1">
      <alignment horizontal="center" vertical="center" wrapText="1"/>
    </xf>
    <xf numFmtId="0" fontId="59" fillId="10" borderId="11" xfId="0" quotePrefix="1" applyFont="1" applyFill="1" applyBorder="1" applyAlignment="1">
      <alignment horizontal="left" vertical="top" wrapText="1"/>
    </xf>
    <xf numFmtId="9" fontId="59" fillId="10" borderId="11" xfId="13" applyFont="1" applyFill="1" applyBorder="1" applyAlignment="1">
      <alignment horizontal="center" vertical="center"/>
    </xf>
    <xf numFmtId="1" fontId="45" fillId="9" borderId="11" xfId="0" applyNumberFormat="1" applyFont="1" applyFill="1" applyBorder="1" applyAlignment="1">
      <alignment vertical="center" wrapText="1"/>
    </xf>
    <xf numFmtId="1" fontId="45" fillId="9" borderId="11" xfId="6" applyNumberFormat="1" applyFont="1" applyFill="1" applyBorder="1" applyAlignment="1">
      <alignment horizontal="center" vertical="center"/>
    </xf>
    <xf numFmtId="0" fontId="45" fillId="9" borderId="11" xfId="6" applyFont="1" applyFill="1" applyBorder="1" applyAlignment="1">
      <alignment horizontal="center" vertical="top" wrapText="1"/>
    </xf>
    <xf numFmtId="171" fontId="45" fillId="9" borderId="11" xfId="6" applyNumberFormat="1" applyFont="1" applyFill="1" applyBorder="1" applyAlignment="1">
      <alignment horizontal="center" vertical="center"/>
    </xf>
    <xf numFmtId="49" fontId="45" fillId="9" borderId="11" xfId="6" applyNumberFormat="1" applyFont="1" applyFill="1" applyBorder="1" applyAlignment="1">
      <alignment horizontal="center" vertical="center"/>
    </xf>
    <xf numFmtId="172" fontId="90" fillId="9" borderId="11" xfId="6" applyNumberFormat="1" applyFont="1" applyFill="1" applyBorder="1" applyAlignment="1">
      <alignment horizontal="center" vertical="center"/>
    </xf>
    <xf numFmtId="1" fontId="90" fillId="9" borderId="11" xfId="6" applyNumberFormat="1" applyFont="1" applyFill="1" applyBorder="1" applyAlignment="1">
      <alignment horizontal="center" vertical="center"/>
    </xf>
    <xf numFmtId="172" fontId="97" fillId="9" borderId="11" xfId="6" applyNumberFormat="1" applyFont="1" applyFill="1" applyBorder="1" applyAlignment="1">
      <alignment horizontal="center" vertical="center"/>
    </xf>
    <xf numFmtId="1" fontId="97" fillId="9" borderId="11" xfId="6" applyNumberFormat="1" applyFont="1" applyFill="1" applyBorder="1" applyAlignment="1">
      <alignment horizontal="center" vertical="center"/>
    </xf>
    <xf numFmtId="172" fontId="98" fillId="9" borderId="11" xfId="6" applyNumberFormat="1" applyFont="1" applyFill="1" applyBorder="1" applyAlignment="1">
      <alignment horizontal="center" vertical="center"/>
    </xf>
    <xf numFmtId="1" fontId="98" fillId="9" borderId="11" xfId="6" applyNumberFormat="1" applyFont="1" applyFill="1" applyBorder="1" applyAlignment="1">
      <alignment horizontal="center" vertical="center"/>
    </xf>
    <xf numFmtId="172" fontId="45" fillId="9" borderId="11" xfId="6" applyNumberFormat="1" applyFont="1" applyFill="1" applyBorder="1" applyAlignment="1">
      <alignment horizontal="center" vertical="center"/>
    </xf>
    <xf numFmtId="0" fontId="71" fillId="9" borderId="0" xfId="6" applyFill="1" applyBorder="1" applyAlignment="1">
      <alignment vertical="top"/>
    </xf>
    <xf numFmtId="0" fontId="45" fillId="9" borderId="11" xfId="6" applyFont="1" applyFill="1" applyBorder="1" applyAlignment="1">
      <alignment horizontal="left" vertical="center" wrapText="1"/>
    </xf>
    <xf numFmtId="0" fontId="89" fillId="9" borderId="11" xfId="6" applyFont="1" applyFill="1" applyBorder="1" applyAlignment="1">
      <alignment vertical="center" wrapText="1"/>
    </xf>
    <xf numFmtId="0" fontId="84" fillId="0" borderId="11" xfId="1" applyFont="1" applyFill="1" applyBorder="1" applyAlignment="1">
      <alignment horizontal="center" vertical="center"/>
    </xf>
    <xf numFmtId="0" fontId="90" fillId="9" borderId="11" xfId="6" applyFont="1" applyFill="1" applyBorder="1" applyAlignment="1">
      <alignment horizontal="center" vertical="center"/>
    </xf>
    <xf numFmtId="0" fontId="99" fillId="0" borderId="0" xfId="1" applyFont="1" applyFill="1" applyAlignment="1">
      <alignment vertical="center"/>
    </xf>
    <xf numFmtId="0" fontId="62" fillId="0" borderId="4" xfId="1" applyFont="1" applyFill="1" applyBorder="1" applyAlignment="1">
      <alignment vertical="top"/>
    </xf>
    <xf numFmtId="0" fontId="62" fillId="0" borderId="0" xfId="1" applyFont="1" applyFill="1" applyBorder="1" applyAlignment="1">
      <alignment vertical="top"/>
    </xf>
    <xf numFmtId="0" fontId="100" fillId="0" borderId="0" xfId="1" applyFont="1" applyFill="1" applyBorder="1" applyAlignment="1">
      <alignment vertical="top"/>
    </xf>
    <xf numFmtId="0" fontId="101" fillId="0" borderId="0" xfId="1" applyFont="1" applyFill="1" applyBorder="1" applyAlignment="1">
      <alignment vertical="top"/>
    </xf>
    <xf numFmtId="0" fontId="102" fillId="0" borderId="0" xfId="1" applyFont="1" applyFill="1" applyBorder="1" applyAlignment="1">
      <alignment vertical="top"/>
    </xf>
    <xf numFmtId="0" fontId="62" fillId="0" borderId="0" xfId="1" applyFont="1" applyFill="1" applyBorder="1" applyAlignment="1">
      <alignment vertical="center"/>
    </xf>
    <xf numFmtId="0" fontId="99" fillId="0" borderId="0" xfId="1" applyFont="1" applyFill="1" applyBorder="1" applyAlignment="1">
      <alignment vertical="center"/>
    </xf>
    <xf numFmtId="0" fontId="45" fillId="8" borderId="1" xfId="1" applyFont="1" applyFill="1" applyBorder="1" applyAlignment="1">
      <alignment horizontal="center" vertical="center" wrapText="1"/>
    </xf>
    <xf numFmtId="171" fontId="45" fillId="8" borderId="11" xfId="1" applyNumberFormat="1" applyFont="1" applyFill="1" applyBorder="1" applyAlignment="1">
      <alignment horizontal="center" vertical="center"/>
    </xf>
    <xf numFmtId="0" fontId="45" fillId="0" borderId="11" xfId="1" applyFont="1" applyBorder="1" applyAlignment="1">
      <alignment vertical="center" wrapText="1"/>
    </xf>
    <xf numFmtId="49" fontId="45" fillId="8" borderId="11" xfId="1" applyNumberFormat="1" applyFont="1" applyFill="1" applyBorder="1" applyAlignment="1">
      <alignment horizontal="center" vertical="center"/>
    </xf>
    <xf numFmtId="172" fontId="45" fillId="8" borderId="11" xfId="1" applyNumberFormat="1" applyFont="1" applyFill="1" applyBorder="1" applyAlignment="1">
      <alignment horizontal="center" vertical="center"/>
    </xf>
    <xf numFmtId="0" fontId="45" fillId="8" borderId="11" xfId="1" applyFont="1" applyFill="1" applyBorder="1" applyAlignment="1">
      <alignment horizontal="center" vertical="center"/>
    </xf>
    <xf numFmtId="0" fontId="45" fillId="8" borderId="11" xfId="1" applyFont="1" applyFill="1" applyBorder="1" applyAlignment="1">
      <alignment vertical="center" wrapText="1"/>
    </xf>
    <xf numFmtId="0" fontId="45" fillId="8" borderId="11" xfId="1" applyFont="1" applyFill="1" applyBorder="1" applyAlignment="1">
      <alignment horizontal="center" vertical="center" wrapText="1"/>
    </xf>
    <xf numFmtId="0" fontId="55" fillId="0" borderId="0" xfId="1" applyFont="1" applyFill="1" applyBorder="1" applyAlignment="1">
      <alignment horizontal="left" vertical="center" wrapText="1"/>
    </xf>
    <xf numFmtId="2" fontId="19" fillId="0" borderId="11" xfId="4" applyNumberFormat="1" applyFont="1" applyFill="1" applyBorder="1" applyAlignment="1">
      <alignment horizontal="center" vertical="center"/>
    </xf>
    <xf numFmtId="9" fontId="112" fillId="0" borderId="11" xfId="11" applyFont="1" applyFill="1" applyBorder="1" applyAlignment="1">
      <alignment horizontal="center" vertical="center"/>
    </xf>
    <xf numFmtId="0" fontId="60" fillId="0" borderId="11" xfId="0" applyFont="1" applyBorder="1" applyAlignment="1">
      <alignment vertical="center" wrapText="1"/>
    </xf>
    <xf numFmtId="175" fontId="60" fillId="8" borderId="11" xfId="0" applyNumberFormat="1" applyFont="1" applyFill="1" applyBorder="1" applyAlignment="1">
      <alignment horizontal="center" vertical="center"/>
    </xf>
    <xf numFmtId="49" fontId="60" fillId="8" borderId="11" xfId="0" applyNumberFormat="1" applyFont="1" applyFill="1" applyBorder="1" applyAlignment="1">
      <alignment horizontal="center" vertical="center"/>
    </xf>
    <xf numFmtId="172" fontId="60" fillId="8" borderId="11" xfId="0" applyNumberFormat="1" applyFont="1" applyFill="1" applyBorder="1" applyAlignment="1">
      <alignment horizontal="center" vertical="center"/>
    </xf>
    <xf numFmtId="0" fontId="60" fillId="8" borderId="11" xfId="0" applyFont="1" applyFill="1" applyBorder="1" applyAlignment="1">
      <alignment horizontal="center" vertical="center"/>
    </xf>
    <xf numFmtId="0" fontId="60" fillId="8" borderId="11" xfId="0" applyFont="1" applyFill="1" applyBorder="1" applyAlignment="1">
      <alignment vertical="center" wrapText="1"/>
    </xf>
    <xf numFmtId="0" fontId="60" fillId="0" borderId="11" xfId="0" applyFont="1" applyFill="1" applyBorder="1" applyAlignment="1">
      <alignment vertical="center" wrapText="1"/>
    </xf>
    <xf numFmtId="49" fontId="113" fillId="8" borderId="11" xfId="0" applyNumberFormat="1" applyFont="1" applyFill="1" applyBorder="1" applyAlignment="1">
      <alignment horizontal="center" vertical="center"/>
    </xf>
    <xf numFmtId="175" fontId="60" fillId="8" borderId="11" xfId="0" quotePrefix="1" applyNumberFormat="1" applyFont="1" applyFill="1" applyBorder="1" applyAlignment="1">
      <alignment horizontal="center" vertical="center"/>
    </xf>
    <xf numFmtId="171" fontId="60" fillId="8" borderId="11" xfId="0" quotePrefix="1" applyNumberFormat="1" applyFont="1" applyFill="1" applyBorder="1" applyAlignment="1">
      <alignment horizontal="center" vertical="center"/>
    </xf>
    <xf numFmtId="0" fontId="60" fillId="0" borderId="11" xfId="0" applyFont="1" applyFill="1" applyBorder="1" applyAlignment="1">
      <alignment horizontal="center" vertical="center"/>
    </xf>
    <xf numFmtId="0" fontId="0" fillId="0" borderId="0" xfId="0" applyFill="1" applyBorder="1"/>
    <xf numFmtId="0" fontId="39" fillId="0" borderId="0" xfId="4" applyFont="1" applyFill="1" applyBorder="1" applyAlignment="1">
      <alignment vertical="center"/>
    </xf>
    <xf numFmtId="0" fontId="37" fillId="0" borderId="0" xfId="4" applyFont="1" applyFill="1" applyBorder="1"/>
    <xf numFmtId="0" fontId="37" fillId="0" borderId="0" xfId="4" applyFont="1" applyFill="1" applyBorder="1" applyAlignment="1">
      <alignment vertical="center"/>
    </xf>
    <xf numFmtId="0" fontId="5" fillId="0" borderId="0" xfId="4" applyFont="1" applyFill="1" applyBorder="1"/>
    <xf numFmtId="0" fontId="41" fillId="0" borderId="0" xfId="4" applyFont="1" applyFill="1" applyBorder="1" applyAlignment="1">
      <alignment horizontal="right"/>
    </xf>
    <xf numFmtId="0" fontId="69" fillId="0" borderId="11" xfId="1" applyFont="1" applyFill="1" applyBorder="1" applyAlignment="1">
      <alignment horizontal="center" vertical="center" wrapText="1"/>
    </xf>
    <xf numFmtId="0" fontId="69" fillId="0" borderId="11" xfId="1" applyNumberFormat="1" applyFont="1" applyFill="1" applyBorder="1" applyAlignment="1">
      <alignment horizontal="center" vertical="top" wrapText="1"/>
    </xf>
    <xf numFmtId="0" fontId="71" fillId="0" borderId="0" xfId="1" applyFont="1" applyFill="1" applyBorder="1" applyAlignment="1">
      <alignment horizontal="center" vertical="top"/>
    </xf>
    <xf numFmtId="0" fontId="71" fillId="0" borderId="0" xfId="1" applyFill="1" applyBorder="1" applyAlignment="1">
      <alignment horizontal="center" vertical="top"/>
    </xf>
    <xf numFmtId="0" fontId="71" fillId="0" borderId="0" xfId="1" applyFill="1" applyBorder="1" applyAlignment="1">
      <alignment horizontal="left" vertical="top"/>
    </xf>
    <xf numFmtId="0" fontId="71" fillId="0" borderId="0" xfId="1" applyFill="1" applyBorder="1" applyAlignment="1">
      <alignment vertical="center"/>
    </xf>
    <xf numFmtId="0" fontId="71" fillId="0" borderId="0" xfId="1" applyFont="1" applyFill="1" applyBorder="1" applyAlignment="1">
      <alignment horizontal="center" vertical="center"/>
    </xf>
    <xf numFmtId="0" fontId="71" fillId="0" borderId="0" xfId="1" applyFill="1" applyBorder="1" applyAlignment="1">
      <alignment horizontal="center" vertical="center"/>
    </xf>
    <xf numFmtId="0" fontId="71" fillId="0" borderId="0" xfId="1" applyFill="1" applyBorder="1" applyAlignment="1">
      <alignment horizontal="left" vertical="center"/>
    </xf>
    <xf numFmtId="0" fontId="71" fillId="0" borderId="0" xfId="1" applyFont="1" applyFill="1" applyAlignment="1">
      <alignment horizontal="center" vertical="center"/>
    </xf>
    <xf numFmtId="0" fontId="71" fillId="0" borderId="0" xfId="1" applyFill="1" applyAlignment="1">
      <alignment horizontal="center" vertical="center"/>
    </xf>
    <xf numFmtId="0" fontId="71" fillId="0" borderId="0" xfId="1" applyFill="1" applyAlignment="1">
      <alignment horizontal="left" vertical="center"/>
    </xf>
    <xf numFmtId="0" fontId="7" fillId="0" borderId="0" xfId="2" applyFont="1" applyFill="1" applyBorder="1" applyAlignment="1">
      <alignment horizontal="center" vertical="center"/>
    </xf>
    <xf numFmtId="1" fontId="19" fillId="0" borderId="0" xfId="2" applyNumberFormat="1" applyFont="1" applyFill="1" applyBorder="1" applyAlignment="1">
      <alignment horizontal="left" vertical="center"/>
    </xf>
    <xf numFmtId="1" fontId="19" fillId="0" borderId="0" xfId="2" applyNumberFormat="1" applyFont="1" applyFill="1" applyBorder="1" applyAlignment="1">
      <alignment horizontal="center" vertical="center" wrapText="1"/>
    </xf>
    <xf numFmtId="1" fontId="19" fillId="0" borderId="0" xfId="2" applyNumberFormat="1" applyFont="1" applyFill="1" applyBorder="1" applyAlignment="1">
      <alignment horizontal="center" vertical="center"/>
    </xf>
    <xf numFmtId="0" fontId="19" fillId="0" borderId="0" xfId="2" applyFont="1" applyFill="1" applyAlignment="1">
      <alignment horizontal="center" vertical="center"/>
    </xf>
    <xf numFmtId="1" fontId="19" fillId="0" borderId="0" xfId="2" applyNumberFormat="1" applyFont="1" applyFill="1" applyAlignment="1">
      <alignment horizontal="center" vertical="center"/>
    </xf>
    <xf numFmtId="0" fontId="7" fillId="0" borderId="0" xfId="2" applyFont="1" applyFill="1" applyAlignment="1"/>
    <xf numFmtId="0" fontId="5" fillId="0" borderId="0" xfId="2" applyFont="1" applyFill="1"/>
    <xf numFmtId="1" fontId="19" fillId="0" borderId="0" xfId="2" applyNumberFormat="1" applyFont="1" applyFill="1" applyBorder="1" applyAlignment="1">
      <alignment vertical="center"/>
    </xf>
    <xf numFmtId="0" fontId="19" fillId="0" borderId="0" xfId="2" applyFont="1" applyFill="1" applyBorder="1" applyAlignment="1">
      <alignment horizontal="left" vertical="center"/>
    </xf>
    <xf numFmtId="0" fontId="19" fillId="0" borderId="0" xfId="2" applyFont="1" applyFill="1" applyBorder="1" applyAlignment="1">
      <alignment horizontal="center" vertical="center" wrapText="1"/>
    </xf>
    <xf numFmtId="0" fontId="19" fillId="0" borderId="0" xfId="2" applyFont="1" applyFill="1" applyBorder="1" applyAlignment="1">
      <alignment horizontal="center" vertical="center"/>
    </xf>
    <xf numFmtId="0" fontId="8" fillId="0" borderId="10" xfId="2" applyFont="1" applyFill="1" applyBorder="1" applyAlignment="1">
      <alignment horizontal="center" vertical="center"/>
    </xf>
    <xf numFmtId="0" fontId="24" fillId="0" borderId="10" xfId="2" applyFont="1" applyFill="1" applyBorder="1" applyAlignment="1">
      <alignment horizontal="center" vertical="center"/>
    </xf>
    <xf numFmtId="1" fontId="63" fillId="0" borderId="1" xfId="2" applyNumberFormat="1" applyFont="1" applyFill="1" applyBorder="1" applyAlignment="1">
      <alignment horizontal="center" vertical="center"/>
    </xf>
    <xf numFmtId="0" fontId="24" fillId="0" borderId="1" xfId="2" applyFont="1" applyFill="1" applyBorder="1" applyAlignment="1">
      <alignment horizontal="center" vertical="center"/>
    </xf>
    <xf numFmtId="1" fontId="19" fillId="0" borderId="10" xfId="2" applyNumberFormat="1" applyFont="1" applyFill="1" applyBorder="1" applyAlignment="1">
      <alignment horizontal="center" vertical="center"/>
    </xf>
    <xf numFmtId="0" fontId="5" fillId="0" borderId="0" xfId="2" applyFont="1" applyFill="1" applyAlignment="1"/>
    <xf numFmtId="0" fontId="8" fillId="0" borderId="4" xfId="2" applyFont="1" applyFill="1" applyBorder="1" applyAlignment="1">
      <alignment horizontal="center" vertical="center"/>
    </xf>
    <xf numFmtId="0" fontId="24" fillId="0" borderId="3" xfId="2" applyFont="1" applyFill="1" applyBorder="1" applyAlignment="1">
      <alignment horizontal="center" vertical="center"/>
    </xf>
    <xf numFmtId="0" fontId="24" fillId="0" borderId="4" xfId="2" applyFont="1" applyFill="1" applyBorder="1" applyAlignment="1">
      <alignment horizontal="center" vertical="center"/>
    </xf>
    <xf numFmtId="1" fontId="24" fillId="0" borderId="4" xfId="2" applyNumberFormat="1" applyFont="1" applyFill="1" applyBorder="1" applyAlignment="1">
      <alignment horizontal="center" vertical="center"/>
    </xf>
    <xf numFmtId="1" fontId="24" fillId="0" borderId="4" xfId="2" applyNumberFormat="1" applyFont="1" applyFill="1" applyBorder="1" applyAlignment="1">
      <alignment horizontal="center" vertical="center" wrapText="1"/>
    </xf>
    <xf numFmtId="0" fontId="7" fillId="0" borderId="6" xfId="2" applyFont="1" applyFill="1" applyBorder="1" applyAlignment="1"/>
    <xf numFmtId="0" fontId="24" fillId="0" borderId="3" xfId="2" applyFont="1" applyFill="1" applyBorder="1" applyAlignment="1">
      <alignment horizontal="left" vertical="center"/>
    </xf>
    <xf numFmtId="1" fontId="24" fillId="0" borderId="3" xfId="2" quotePrefix="1" applyNumberFormat="1" applyFont="1" applyFill="1" applyBorder="1" applyAlignment="1">
      <alignment horizontal="center" vertical="center"/>
    </xf>
    <xf numFmtId="1" fontId="19" fillId="0" borderId="4" xfId="2" applyNumberFormat="1" applyFont="1" applyFill="1" applyBorder="1" applyAlignment="1">
      <alignment horizontal="center" vertical="center"/>
    </xf>
    <xf numFmtId="1" fontId="64" fillId="0" borderId="3" xfId="2" applyNumberFormat="1" applyFont="1" applyFill="1" applyBorder="1" applyAlignment="1">
      <alignment horizontal="center" vertical="center" wrapText="1"/>
    </xf>
    <xf numFmtId="0" fontId="8" fillId="0" borderId="11" xfId="2" applyFont="1" applyFill="1" applyBorder="1" applyAlignment="1">
      <alignment horizontal="center" vertical="center"/>
    </xf>
    <xf numFmtId="1" fontId="19" fillId="0" borderId="11" xfId="2" applyNumberFormat="1" applyFont="1" applyFill="1" applyBorder="1" applyAlignment="1">
      <alignment horizontal="left" vertical="center"/>
    </xf>
    <xf numFmtId="1" fontId="19" fillId="0" borderId="11" xfId="2" applyNumberFormat="1" applyFont="1" applyFill="1" applyBorder="1" applyAlignment="1">
      <alignment horizontal="center" vertical="center" wrapText="1"/>
    </xf>
    <xf numFmtId="1" fontId="104" fillId="0" borderId="11" xfId="2" applyNumberFormat="1" applyFont="1" applyFill="1" applyBorder="1" applyAlignment="1">
      <alignment horizontal="center" vertical="center" wrapText="1"/>
    </xf>
    <xf numFmtId="2" fontId="105" fillId="0" borderId="11" xfId="2" applyNumberFormat="1" applyFont="1" applyFill="1" applyBorder="1" applyAlignment="1">
      <alignment horizontal="center" vertical="center"/>
    </xf>
    <xf numFmtId="2" fontId="106" fillId="0" borderId="11" xfId="2" applyNumberFormat="1" applyFont="1" applyFill="1" applyBorder="1" applyAlignment="1">
      <alignment horizontal="center" vertical="center"/>
    </xf>
    <xf numFmtId="2" fontId="19" fillId="0" borderId="11" xfId="2" applyNumberFormat="1" applyFont="1" applyFill="1" applyBorder="1" applyAlignment="1">
      <alignment horizontal="center" vertical="center"/>
    </xf>
    <xf numFmtId="0" fontId="19" fillId="0" borderId="11" xfId="2" applyFont="1" applyFill="1" applyBorder="1" applyAlignment="1">
      <alignment horizontal="center" vertical="center"/>
    </xf>
    <xf numFmtId="0" fontId="19" fillId="0" borderId="14" xfId="2" applyFont="1" applyFill="1" applyBorder="1" applyAlignment="1">
      <alignment horizontal="center" vertical="center"/>
    </xf>
    <xf numFmtId="2" fontId="24" fillId="0" borderId="11" xfId="2" applyNumberFormat="1" applyFont="1" applyFill="1" applyBorder="1" applyAlignment="1">
      <alignment horizontal="center" vertical="center"/>
    </xf>
    <xf numFmtId="0" fontId="65" fillId="0" borderId="11" xfId="2" applyFont="1" applyFill="1" applyBorder="1" applyAlignment="1">
      <alignment horizontal="center" vertical="center"/>
    </xf>
    <xf numFmtId="0" fontId="19" fillId="0" borderId="11" xfId="2" applyFont="1" applyFill="1" applyBorder="1" applyAlignment="1">
      <alignment horizontal="center" vertical="center" wrapText="1"/>
    </xf>
    <xf numFmtId="1" fontId="24" fillId="0" borderId="11" xfId="2" applyNumberFormat="1" applyFont="1" applyFill="1" applyBorder="1" applyAlignment="1">
      <alignment horizontal="center" vertical="center" wrapText="1"/>
    </xf>
    <xf numFmtId="0" fontId="5" fillId="0" borderId="0" xfId="2" applyFont="1" applyFill="1" applyBorder="1"/>
    <xf numFmtId="165" fontId="19" fillId="0" borderId="11" xfId="2" applyNumberFormat="1" applyFont="1" applyFill="1" applyBorder="1" applyAlignment="1">
      <alignment horizontal="center" vertical="center"/>
    </xf>
    <xf numFmtId="1" fontId="19" fillId="0" borderId="11" xfId="2" quotePrefix="1" applyNumberFormat="1" applyFont="1" applyFill="1" applyBorder="1" applyAlignment="1">
      <alignment horizontal="center" vertical="center" wrapText="1"/>
    </xf>
    <xf numFmtId="0" fontId="5" fillId="2" borderId="0" xfId="2" applyFont="1" applyFill="1"/>
    <xf numFmtId="1" fontId="63" fillId="0" borderId="11" xfId="2" applyNumberFormat="1" applyFont="1" applyFill="1" applyBorder="1" applyAlignment="1">
      <alignment horizontal="left" vertical="center"/>
    </xf>
    <xf numFmtId="0" fontId="24" fillId="13" borderId="11" xfId="2" applyFont="1" applyFill="1" applyBorder="1" applyAlignment="1">
      <alignment horizontal="center" vertical="center"/>
    </xf>
    <xf numFmtId="1" fontId="24" fillId="0" borderId="11" xfId="2" applyNumberFormat="1" applyFont="1" applyFill="1" applyBorder="1" applyAlignment="1">
      <alignment horizontal="left" vertical="center"/>
    </xf>
    <xf numFmtId="0" fontId="24" fillId="0" borderId="11" xfId="2" applyFont="1" applyFill="1" applyBorder="1" applyAlignment="1">
      <alignment horizontal="center" vertical="center"/>
    </xf>
    <xf numFmtId="0" fontId="24" fillId="14" borderId="11" xfId="2" applyFont="1" applyFill="1" applyBorder="1" applyAlignment="1">
      <alignment horizontal="center" vertical="center"/>
    </xf>
    <xf numFmtId="0" fontId="19" fillId="0" borderId="11" xfId="2" applyFont="1" applyFill="1" applyBorder="1" applyAlignment="1">
      <alignment horizontal="left" vertical="center"/>
    </xf>
    <xf numFmtId="0" fontId="19" fillId="14" borderId="11" xfId="2" applyFont="1" applyFill="1" applyBorder="1" applyAlignment="1">
      <alignment horizontal="center" vertical="center"/>
    </xf>
    <xf numFmtId="1" fontId="24" fillId="0" borderId="11" xfId="2" applyNumberFormat="1" applyFont="1" applyFill="1" applyBorder="1" applyAlignment="1">
      <alignment horizontal="left" vertical="center" wrapText="1"/>
    </xf>
    <xf numFmtId="1" fontId="19" fillId="0" borderId="11" xfId="2" applyNumberFormat="1" applyFont="1" applyFill="1" applyBorder="1" applyAlignment="1">
      <alignment horizontal="left" vertical="center" wrapText="1"/>
    </xf>
    <xf numFmtId="1" fontId="63" fillId="0" borderId="11" xfId="2" applyNumberFormat="1" applyFont="1" applyFill="1" applyBorder="1" applyAlignment="1">
      <alignment horizontal="left" vertical="center" wrapText="1"/>
    </xf>
    <xf numFmtId="0" fontId="5" fillId="0" borderId="0" xfId="2" applyFont="1" applyFill="1" applyAlignment="1">
      <alignment vertical="center"/>
    </xf>
    <xf numFmtId="2" fontId="24" fillId="0" borderId="14" xfId="2" applyNumberFormat="1" applyFont="1" applyFill="1" applyBorder="1" applyAlignment="1">
      <alignment horizontal="center" vertical="center"/>
    </xf>
    <xf numFmtId="2" fontId="24" fillId="0" borderId="14" xfId="2" applyNumberFormat="1" applyFont="1" applyFill="1" applyBorder="1" applyAlignment="1">
      <alignment horizontal="center" vertical="center" wrapText="1"/>
    </xf>
    <xf numFmtId="1" fontId="24" fillId="0" borderId="11" xfId="2" applyNumberFormat="1" applyFont="1" applyFill="1" applyBorder="1" applyAlignment="1">
      <alignment horizontal="center" vertical="center"/>
    </xf>
    <xf numFmtId="0" fontId="107" fillId="0" borderId="8" xfId="2" applyFont="1" applyFill="1" applyBorder="1" applyAlignment="1">
      <alignment vertical="center" wrapText="1"/>
    </xf>
    <xf numFmtId="0" fontId="8" fillId="0" borderId="0" xfId="2" applyFont="1" applyFill="1" applyBorder="1" applyAlignment="1">
      <alignment horizontal="center" vertical="center"/>
    </xf>
    <xf numFmtId="2" fontId="24" fillId="0" borderId="0" xfId="2" applyNumberFormat="1" applyFont="1" applyFill="1" applyBorder="1" applyAlignment="1">
      <alignment horizontal="center" vertical="center" wrapText="1"/>
    </xf>
    <xf numFmtId="2" fontId="19" fillId="0" borderId="0" xfId="2" applyNumberFormat="1" applyFont="1" applyFill="1" applyBorder="1" applyAlignment="1">
      <alignment horizontal="center" vertical="center"/>
    </xf>
    <xf numFmtId="1" fontId="24" fillId="0" borderId="0" xfId="2" applyNumberFormat="1" applyFont="1" applyFill="1" applyBorder="1" applyAlignment="1">
      <alignment horizontal="center" vertical="center"/>
    </xf>
    <xf numFmtId="0" fontId="24" fillId="0" borderId="0" xfId="2" applyFont="1" applyFill="1" applyBorder="1" applyAlignment="1">
      <alignment horizontal="center" vertical="center"/>
    </xf>
    <xf numFmtId="2" fontId="19" fillId="0" borderId="0" xfId="2" applyNumberFormat="1" applyFont="1" applyFill="1" applyBorder="1" applyAlignment="1">
      <alignment horizontal="center" vertical="center" wrapText="1"/>
    </xf>
    <xf numFmtId="0" fontId="19" fillId="0" borderId="0" xfId="2" applyFont="1" applyFill="1" applyAlignment="1">
      <alignment horizontal="left" vertical="center"/>
    </xf>
    <xf numFmtId="165" fontId="19" fillId="0" borderId="0" xfId="2" applyNumberFormat="1" applyFont="1" applyFill="1" applyAlignment="1">
      <alignment horizontal="center" vertical="center" wrapText="1"/>
    </xf>
    <xf numFmtId="0" fontId="19" fillId="0" borderId="0" xfId="2" applyFont="1" applyFill="1" applyAlignment="1">
      <alignment horizontal="center" vertical="center" wrapText="1"/>
    </xf>
    <xf numFmtId="167" fontId="24" fillId="0" borderId="1" xfId="2" applyNumberFormat="1" applyFont="1" applyFill="1" applyBorder="1" applyAlignment="1">
      <alignment horizontal="center" vertical="center"/>
    </xf>
    <xf numFmtId="0" fontId="24" fillId="15" borderId="11" xfId="2" applyFont="1" applyFill="1" applyBorder="1" applyAlignment="1">
      <alignment horizontal="center" vertical="center"/>
    </xf>
    <xf numFmtId="164" fontId="24" fillId="15" borderId="11" xfId="2" applyNumberFormat="1" applyFont="1" applyFill="1" applyBorder="1" applyAlignment="1">
      <alignment horizontal="center" vertical="center"/>
    </xf>
    <xf numFmtId="164" fontId="24" fillId="0" borderId="0" xfId="2" applyNumberFormat="1" applyFont="1" applyFill="1" applyBorder="1" applyAlignment="1">
      <alignment horizontal="center" vertical="center"/>
    </xf>
    <xf numFmtId="0" fontId="105" fillId="0" borderId="7" xfId="2" applyFont="1" applyFill="1" applyBorder="1" applyAlignment="1">
      <alignment horizontal="center" vertical="center"/>
    </xf>
    <xf numFmtId="1" fontId="24" fillId="0" borderId="1" xfId="2" applyNumberFormat="1" applyFont="1" applyFill="1" applyBorder="1" applyAlignment="1">
      <alignment vertical="center" wrapText="1"/>
    </xf>
    <xf numFmtId="0" fontId="24" fillId="0" borderId="6" xfId="2" applyFont="1" applyFill="1" applyBorder="1" applyAlignment="1">
      <alignment horizontal="center" vertical="center" wrapText="1"/>
    </xf>
    <xf numFmtId="1" fontId="24" fillId="0" borderId="3" xfId="2" applyNumberFormat="1" applyFont="1" applyFill="1" applyBorder="1" applyAlignment="1">
      <alignment vertical="center" wrapText="1"/>
    </xf>
    <xf numFmtId="1" fontId="24" fillId="0" borderId="6" xfId="2" applyNumberFormat="1" applyFont="1" applyFill="1" applyBorder="1" applyAlignment="1">
      <alignment horizontal="center" vertical="center" wrapText="1"/>
    </xf>
    <xf numFmtId="0" fontId="24" fillId="0" borderId="4" xfId="2" applyNumberFormat="1" applyFont="1" applyFill="1" applyBorder="1" applyAlignment="1">
      <alignment horizontal="center" vertical="center"/>
    </xf>
    <xf numFmtId="0" fontId="24" fillId="0" borderId="11" xfId="2" applyFont="1" applyFill="1" applyBorder="1" applyAlignment="1">
      <alignment horizontal="center" vertical="center" wrapText="1"/>
    </xf>
    <xf numFmtId="1" fontId="24" fillId="0" borderId="11" xfId="2" quotePrefix="1" applyNumberFormat="1" applyFont="1" applyFill="1" applyBorder="1" applyAlignment="1">
      <alignment horizontal="center" vertical="center"/>
    </xf>
    <xf numFmtId="0" fontId="24" fillId="0" borderId="11" xfId="2" applyNumberFormat="1" applyFont="1" applyFill="1" applyBorder="1" applyAlignment="1">
      <alignment horizontal="center" vertical="center"/>
    </xf>
    <xf numFmtId="1" fontId="64" fillId="0" borderId="11" xfId="2" applyNumberFormat="1" applyFont="1" applyFill="1" applyBorder="1" applyAlignment="1">
      <alignment horizontal="center" vertical="center" wrapText="1"/>
    </xf>
    <xf numFmtId="2" fontId="19" fillId="0" borderId="11" xfId="2" applyNumberFormat="1" applyFont="1" applyFill="1" applyBorder="1" applyAlignment="1">
      <alignment horizontal="center" vertical="center" wrapText="1"/>
    </xf>
    <xf numFmtId="166" fontId="19" fillId="0" borderId="11" xfId="2" applyNumberFormat="1" applyFont="1" applyFill="1" applyBorder="1" applyAlignment="1">
      <alignment horizontal="center" vertical="center" wrapText="1"/>
    </xf>
    <xf numFmtId="0" fontId="19" fillId="0" borderId="11" xfId="2" applyNumberFormat="1" applyFont="1" applyFill="1" applyBorder="1" applyAlignment="1">
      <alignment horizontal="center" vertical="center"/>
    </xf>
    <xf numFmtId="1" fontId="108" fillId="0" borderId="11" xfId="2" applyNumberFormat="1" applyFont="1" applyFill="1" applyBorder="1" applyAlignment="1">
      <alignment horizontal="center" vertical="center" wrapText="1"/>
    </xf>
    <xf numFmtId="2" fontId="104" fillId="0" borderId="11" xfId="2" applyNumberFormat="1" applyFont="1" applyFill="1" applyBorder="1" applyAlignment="1">
      <alignment horizontal="center" vertical="center" wrapText="1"/>
    </xf>
    <xf numFmtId="2" fontId="65" fillId="0" borderId="11" xfId="2" applyNumberFormat="1" applyFont="1" applyFill="1" applyBorder="1" applyAlignment="1">
      <alignment horizontal="center" vertical="center" wrapText="1"/>
    </xf>
    <xf numFmtId="1" fontId="65" fillId="0" borderId="11" xfId="2" applyNumberFormat="1" applyFont="1" applyFill="1" applyBorder="1" applyAlignment="1">
      <alignment horizontal="center" vertical="center" wrapText="1"/>
    </xf>
    <xf numFmtId="0" fontId="108" fillId="0" borderId="11" xfId="2" applyFont="1" applyFill="1" applyBorder="1" applyAlignment="1">
      <alignment horizontal="center" vertical="center" wrapText="1"/>
    </xf>
    <xf numFmtId="0" fontId="104" fillId="0" borderId="11" xfId="2" applyFont="1" applyFill="1" applyBorder="1" applyAlignment="1">
      <alignment horizontal="center" vertical="center" wrapText="1"/>
    </xf>
    <xf numFmtId="0" fontId="7" fillId="0" borderId="0" xfId="2" applyFont="1" applyFill="1" applyAlignment="1">
      <alignment vertical="center"/>
    </xf>
    <xf numFmtId="0" fontId="24" fillId="0" borderId="11" xfId="2" applyFont="1" applyFill="1" applyBorder="1" applyAlignment="1">
      <alignment horizontal="left" vertical="center"/>
    </xf>
    <xf numFmtId="2" fontId="108" fillId="0" borderId="11" xfId="2" applyNumberFormat="1" applyFont="1" applyFill="1" applyBorder="1" applyAlignment="1">
      <alignment horizontal="center" vertical="center" wrapText="1"/>
    </xf>
    <xf numFmtId="2" fontId="64" fillId="0" borderId="11" xfId="2" applyNumberFormat="1" applyFont="1" applyFill="1" applyBorder="1" applyAlignment="1">
      <alignment horizontal="center" vertical="center" wrapText="1"/>
    </xf>
    <xf numFmtId="0" fontId="109" fillId="0" borderId="11" xfId="2" applyFont="1" applyFill="1" applyBorder="1" applyAlignment="1">
      <alignment horizontal="center" vertical="center" wrapText="1"/>
    </xf>
    <xf numFmtId="0" fontId="24" fillId="0" borderId="0" xfId="2" applyFont="1" applyFill="1"/>
    <xf numFmtId="0" fontId="24" fillId="0" borderId="0" xfId="2" applyFont="1" applyFill="1" applyAlignment="1"/>
    <xf numFmtId="1" fontId="24" fillId="0" borderId="0" xfId="2" applyNumberFormat="1" applyFont="1" applyFill="1" applyBorder="1" applyAlignment="1">
      <alignment horizontal="left" vertical="center"/>
    </xf>
    <xf numFmtId="2" fontId="24" fillId="0" borderId="13" xfId="2" applyNumberFormat="1" applyFont="1" applyFill="1" applyBorder="1" applyAlignment="1">
      <alignment horizontal="center" vertical="center" wrapText="1"/>
    </xf>
    <xf numFmtId="2" fontId="24" fillId="0" borderId="7" xfId="2" applyNumberFormat="1" applyFont="1" applyFill="1" applyBorder="1" applyAlignment="1">
      <alignment horizontal="center" vertical="center"/>
    </xf>
    <xf numFmtId="2" fontId="24" fillId="0" borderId="13" xfId="2" applyNumberFormat="1" applyFont="1" applyFill="1" applyBorder="1" applyAlignment="1">
      <alignment horizontal="center" vertical="center"/>
    </xf>
    <xf numFmtId="0" fontId="24" fillId="0" borderId="7" xfId="2" applyFont="1" applyFill="1" applyBorder="1" applyAlignment="1">
      <alignment horizontal="center" vertical="center"/>
    </xf>
    <xf numFmtId="170" fontId="24" fillId="0" borderId="1" xfId="2" applyNumberFormat="1" applyFont="1" applyFill="1" applyBorder="1" applyAlignment="1">
      <alignment horizontal="center" vertical="center"/>
    </xf>
    <xf numFmtId="1" fontId="24" fillId="16" borderId="11" xfId="2" applyNumberFormat="1" applyFont="1" applyFill="1" applyBorder="1" applyAlignment="1">
      <alignment horizontal="center" vertical="center"/>
    </xf>
    <xf numFmtId="164" fontId="24" fillId="16" borderId="11" xfId="2" applyNumberFormat="1" applyFont="1" applyFill="1" applyBorder="1" applyAlignment="1">
      <alignment horizontal="center" vertical="center"/>
    </xf>
    <xf numFmtId="0" fontId="105" fillId="0" borderId="11" xfId="2" applyFont="1" applyFill="1" applyBorder="1" applyAlignment="1">
      <alignment horizontal="center" vertical="center"/>
    </xf>
    <xf numFmtId="0" fontId="8" fillId="0" borderId="1" xfId="2" applyFont="1" applyFill="1" applyBorder="1" applyAlignment="1">
      <alignment horizontal="center" vertical="center"/>
    </xf>
    <xf numFmtId="1" fontId="24" fillId="0" borderId="2" xfId="2" applyNumberFormat="1" applyFont="1" applyFill="1" applyBorder="1" applyAlignment="1">
      <alignment horizontal="left" vertical="center"/>
    </xf>
    <xf numFmtId="1" fontId="24" fillId="0" borderId="9" xfId="2" applyNumberFormat="1" applyFont="1" applyFill="1" applyBorder="1" applyAlignment="1">
      <alignment horizontal="center" vertical="center"/>
    </xf>
    <xf numFmtId="1" fontId="19" fillId="0" borderId="1" xfId="2" applyNumberFormat="1" applyFont="1" applyFill="1" applyBorder="1" applyAlignment="1">
      <alignment horizontal="center" vertical="center"/>
    </xf>
    <xf numFmtId="0" fontId="19" fillId="0" borderId="9"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10" xfId="2" applyFont="1" applyFill="1" applyBorder="1" applyAlignment="1">
      <alignment horizontal="center" vertical="center"/>
    </xf>
    <xf numFmtId="1" fontId="24" fillId="0" borderId="6" xfId="2" applyNumberFormat="1" applyFont="1" applyFill="1" applyBorder="1" applyAlignment="1">
      <alignment horizontal="center" vertical="center"/>
    </xf>
    <xf numFmtId="0" fontId="7" fillId="0" borderId="3" xfId="2" applyFont="1" applyFill="1" applyBorder="1" applyAlignment="1">
      <alignment horizontal="center" vertical="center"/>
    </xf>
    <xf numFmtId="1" fontId="19" fillId="0" borderId="6" xfId="2" applyNumberFormat="1" applyFont="1" applyFill="1" applyBorder="1" applyAlignment="1">
      <alignment horizontal="left" vertical="center"/>
    </xf>
    <xf numFmtId="0" fontId="24" fillId="0" borderId="1" xfId="2" applyFont="1" applyFill="1" applyBorder="1" applyAlignment="1">
      <alignment horizontal="center" vertical="center" wrapText="1"/>
    </xf>
    <xf numFmtId="0" fontId="24" fillId="0" borderId="3" xfId="2" applyNumberFormat="1" applyFont="1" applyFill="1" applyBorder="1" applyAlignment="1">
      <alignment horizontal="center" vertical="center"/>
    </xf>
    <xf numFmtId="0" fontId="19" fillId="0" borderId="6" xfId="2" applyFont="1" applyFill="1" applyBorder="1" applyAlignment="1">
      <alignment horizontal="center" vertical="center"/>
    </xf>
    <xf numFmtId="0" fontId="19" fillId="0" borderId="4" xfId="2" applyFont="1" applyFill="1" applyBorder="1" applyAlignment="1">
      <alignment horizontal="center" vertical="center"/>
    </xf>
    <xf numFmtId="0" fontId="19" fillId="0" borderId="6" xfId="2" applyFont="1" applyFill="1" applyBorder="1" applyAlignment="1">
      <alignment horizontal="left" vertical="center"/>
    </xf>
    <xf numFmtId="0" fontId="24" fillId="0" borderId="6" xfId="2" applyFont="1" applyFill="1" applyBorder="1" applyAlignment="1">
      <alignment horizontal="center" vertical="center"/>
    </xf>
    <xf numFmtId="1" fontId="19" fillId="0" borderId="3" xfId="2" applyNumberFormat="1" applyFont="1" applyFill="1" applyBorder="1" applyAlignment="1">
      <alignment horizontal="center" vertical="center"/>
    </xf>
    <xf numFmtId="1" fontId="19" fillId="0" borderId="11" xfId="2" applyNumberFormat="1" applyFont="1" applyFill="1" applyBorder="1" applyAlignment="1">
      <alignment horizontal="center" vertical="center"/>
    </xf>
    <xf numFmtId="0" fontId="66" fillId="0" borderId="11" xfId="2" applyFont="1" applyFill="1" applyBorder="1" applyAlignment="1">
      <alignment horizontal="center" vertical="center" wrapText="1"/>
    </xf>
    <xf numFmtId="1" fontId="66" fillId="0" borderId="11" xfId="2" applyNumberFormat="1" applyFont="1" applyFill="1" applyBorder="1" applyAlignment="1">
      <alignment horizontal="center" vertical="center" wrapText="1"/>
    </xf>
    <xf numFmtId="0" fontId="65" fillId="0" borderId="11" xfId="2" applyFont="1" applyFill="1" applyBorder="1" applyAlignment="1">
      <alignment horizontal="center" vertical="center" wrapText="1"/>
    </xf>
    <xf numFmtId="0" fontId="104" fillId="0" borderId="11" xfId="2" applyFont="1" applyFill="1" applyBorder="1" applyAlignment="1">
      <alignment horizontal="left" vertical="center"/>
    </xf>
    <xf numFmtId="2" fontId="104" fillId="0" borderId="11" xfId="2" applyNumberFormat="1" applyFont="1" applyFill="1" applyBorder="1" applyAlignment="1">
      <alignment horizontal="center" vertical="center"/>
    </xf>
    <xf numFmtId="0" fontId="104" fillId="0" borderId="11" xfId="2" applyFont="1" applyFill="1" applyBorder="1" applyAlignment="1">
      <alignment horizontal="center" vertical="center"/>
    </xf>
    <xf numFmtId="1" fontId="104" fillId="0" borderId="11" xfId="2" applyNumberFormat="1" applyFont="1" applyFill="1" applyBorder="1" applyAlignment="1">
      <alignment horizontal="center" vertical="center"/>
    </xf>
    <xf numFmtId="0" fontId="64" fillId="0" borderId="11" xfId="2" applyFont="1" applyFill="1" applyBorder="1" applyAlignment="1">
      <alignment horizontal="center" vertical="center" wrapText="1"/>
    </xf>
    <xf numFmtId="2" fontId="108" fillId="0" borderId="11" xfId="2" applyNumberFormat="1" applyFont="1" applyFill="1" applyBorder="1" applyAlignment="1">
      <alignment horizontal="center" vertical="center"/>
    </xf>
    <xf numFmtId="0" fontId="108" fillId="0" borderId="11" xfId="2" applyFont="1" applyFill="1" applyBorder="1" applyAlignment="1">
      <alignment horizontal="center" vertical="center"/>
    </xf>
    <xf numFmtId="1" fontId="108" fillId="0" borderId="11" xfId="2" applyNumberFormat="1" applyFont="1" applyFill="1" applyBorder="1" applyAlignment="1">
      <alignment horizontal="center" vertical="center"/>
    </xf>
    <xf numFmtId="0" fontId="104" fillId="0" borderId="1" xfId="2" applyFont="1" applyFill="1" applyBorder="1" applyAlignment="1">
      <alignment horizontal="left" vertical="center"/>
    </xf>
    <xf numFmtId="0" fontId="64" fillId="0" borderId="1" xfId="2" applyFont="1" applyFill="1" applyBorder="1" applyAlignment="1">
      <alignment horizontal="center" vertical="center" wrapText="1"/>
    </xf>
    <xf numFmtId="2" fontId="24" fillId="0" borderId="1" xfId="2" applyNumberFormat="1" applyFont="1" applyFill="1" applyBorder="1" applyAlignment="1">
      <alignment horizontal="center" vertical="center" wrapText="1"/>
    </xf>
    <xf numFmtId="2" fontId="108" fillId="0" borderId="1" xfId="2" applyNumberFormat="1" applyFont="1" applyFill="1" applyBorder="1" applyAlignment="1">
      <alignment horizontal="center" vertical="center"/>
    </xf>
    <xf numFmtId="0" fontId="108" fillId="0" borderId="1" xfId="2" applyFont="1" applyFill="1" applyBorder="1" applyAlignment="1">
      <alignment horizontal="center" vertical="center"/>
    </xf>
    <xf numFmtId="1" fontId="108" fillId="0" borderId="1" xfId="2" applyNumberFormat="1" applyFont="1" applyFill="1" applyBorder="1" applyAlignment="1">
      <alignment horizontal="center" vertical="center"/>
    </xf>
    <xf numFmtId="0" fontId="19" fillId="0" borderId="11" xfId="2" applyFont="1" applyFill="1" applyBorder="1"/>
    <xf numFmtId="0" fontId="104" fillId="0" borderId="11" xfId="2" applyFont="1" applyFill="1" applyBorder="1" applyAlignment="1">
      <alignment horizontal="left" vertical="center" wrapText="1"/>
    </xf>
    <xf numFmtId="0" fontId="19" fillId="0" borderId="0" xfId="2" applyFont="1" applyFill="1" applyBorder="1"/>
    <xf numFmtId="0" fontId="24" fillId="0" borderId="14" xfId="2" applyFont="1" applyFill="1" applyBorder="1" applyAlignment="1">
      <alignment horizontal="center" vertical="center" wrapText="1"/>
    </xf>
    <xf numFmtId="0" fontId="24" fillId="0" borderId="14" xfId="2" applyFont="1" applyFill="1" applyBorder="1" applyAlignment="1">
      <alignment horizontal="center" vertical="center"/>
    </xf>
    <xf numFmtId="0" fontId="7" fillId="0" borderId="4" xfId="2" applyFont="1" applyFill="1" applyBorder="1" applyAlignment="1">
      <alignment horizontal="center" vertical="center"/>
    </xf>
    <xf numFmtId="169" fontId="24" fillId="0" borderId="11" xfId="2" applyNumberFormat="1" applyFont="1" applyFill="1" applyBorder="1" applyAlignment="1">
      <alignment horizontal="center" vertical="center"/>
    </xf>
    <xf numFmtId="1" fontId="24" fillId="17" borderId="11" xfId="2" applyNumberFormat="1" applyFont="1" applyFill="1" applyBorder="1" applyAlignment="1">
      <alignment horizontal="center" vertical="center"/>
    </xf>
    <xf numFmtId="0" fontId="24" fillId="0" borderId="0" xfId="2" applyFont="1" applyFill="1" applyBorder="1" applyAlignment="1">
      <alignment horizontal="left" vertical="center"/>
    </xf>
    <xf numFmtId="164" fontId="19" fillId="0" borderId="0" xfId="2" applyNumberFormat="1" applyFont="1" applyFill="1" applyBorder="1" applyAlignment="1">
      <alignment horizontal="center" vertical="center"/>
    </xf>
    <xf numFmtId="165" fontId="24" fillId="0" borderId="0" xfId="2" applyNumberFormat="1" applyFont="1" applyFill="1" applyBorder="1" applyAlignment="1">
      <alignment horizontal="center" vertical="center"/>
    </xf>
    <xf numFmtId="0" fontId="19" fillId="0" borderId="0" xfId="2" applyFont="1" applyFill="1" applyBorder="1" applyAlignment="1">
      <alignment vertical="center" wrapText="1"/>
    </xf>
    <xf numFmtId="0" fontId="19" fillId="0" borderId="0" xfId="2" applyFont="1" applyFill="1" applyBorder="1" applyAlignment="1">
      <alignment vertical="center"/>
    </xf>
    <xf numFmtId="2" fontId="24" fillId="0" borderId="0" xfId="2" applyNumberFormat="1" applyFont="1" applyFill="1" applyBorder="1" applyAlignment="1">
      <alignment horizontal="right" vertical="center"/>
    </xf>
    <xf numFmtId="0" fontId="67" fillId="0" borderId="0" xfId="2" applyFont="1" applyFill="1" applyBorder="1" applyAlignment="1">
      <alignment vertical="center"/>
    </xf>
    <xf numFmtId="2" fontId="24" fillId="0" borderId="0" xfId="2" applyNumberFormat="1" applyFont="1" applyFill="1" applyBorder="1" applyAlignment="1">
      <alignment vertical="center"/>
    </xf>
    <xf numFmtId="0" fontId="24" fillId="0" borderId="0" xfId="2" applyFont="1" applyFill="1" applyBorder="1" applyAlignment="1">
      <alignment vertical="center"/>
    </xf>
    <xf numFmtId="0" fontId="24" fillId="0" borderId="1" xfId="2" applyFont="1" applyFill="1" applyBorder="1" applyAlignment="1">
      <alignment vertical="center"/>
    </xf>
    <xf numFmtId="164" fontId="24" fillId="0" borderId="11" xfId="2" applyNumberFormat="1" applyFont="1" applyFill="1" applyBorder="1" applyAlignment="1">
      <alignment horizontal="center" vertical="center"/>
    </xf>
    <xf numFmtId="164" fontId="67" fillId="0" borderId="0" xfId="2" applyNumberFormat="1" applyFont="1" applyFill="1" applyBorder="1" applyAlignment="1">
      <alignment vertical="center"/>
    </xf>
    <xf numFmtId="2" fontId="67" fillId="0" borderId="0" xfId="2" applyNumberFormat="1" applyFont="1" applyFill="1" applyBorder="1" applyAlignment="1">
      <alignment vertical="center"/>
    </xf>
    <xf numFmtId="0" fontId="19" fillId="0" borderId="5" xfId="2" applyFont="1" applyFill="1" applyBorder="1" applyAlignment="1">
      <alignment vertical="center"/>
    </xf>
    <xf numFmtId="0" fontId="19" fillId="0" borderId="8" xfId="2" applyFont="1" applyFill="1" applyBorder="1" applyAlignment="1">
      <alignment vertical="center"/>
    </xf>
    <xf numFmtId="0" fontId="7" fillId="0" borderId="0" xfId="2" applyFont="1" applyFill="1" applyAlignment="1">
      <alignment horizontal="center" vertical="center"/>
    </xf>
    <xf numFmtId="0" fontId="16" fillId="0" borderId="0" xfId="2" applyFont="1" applyFill="1" applyAlignment="1">
      <alignment horizontal="center" vertical="center"/>
    </xf>
    <xf numFmtId="0" fontId="66" fillId="0" borderId="0" xfId="2" applyFont="1" applyFill="1" applyAlignment="1">
      <alignment horizontal="left" vertical="center"/>
    </xf>
    <xf numFmtId="0" fontId="24" fillId="0" borderId="0" xfId="2" applyFont="1" applyFill="1" applyAlignment="1">
      <alignment horizontal="left" vertical="center"/>
    </xf>
    <xf numFmtId="0" fontId="6" fillId="0" borderId="0" xfId="2" applyFont="1" applyFill="1" applyAlignment="1">
      <alignment horizontal="center" vertical="center"/>
    </xf>
    <xf numFmtId="0" fontId="110" fillId="0" borderId="0" xfId="2" applyFont="1" applyFill="1" applyAlignment="1">
      <alignment horizontal="left" vertical="center"/>
    </xf>
    <xf numFmtId="2" fontId="19" fillId="0" borderId="0" xfId="2" applyNumberFormat="1" applyFont="1" applyFill="1" applyAlignment="1">
      <alignment horizontal="center" vertical="center" wrapText="1"/>
    </xf>
    <xf numFmtId="0" fontId="7" fillId="0" borderId="0" xfId="2" applyFont="1" applyFill="1" applyAlignment="1">
      <alignment horizontal="center"/>
    </xf>
    <xf numFmtId="0" fontId="5" fillId="0" borderId="0" xfId="2" applyFont="1" applyFill="1" applyAlignment="1">
      <alignment horizontal="center" vertical="center"/>
    </xf>
    <xf numFmtId="0" fontId="5" fillId="8" borderId="0" xfId="2" applyFont="1" applyFill="1" applyAlignment="1">
      <alignment horizontal="center"/>
    </xf>
    <xf numFmtId="0" fontId="25" fillId="0" borderId="13" xfId="2" applyFont="1" applyFill="1" applyBorder="1" applyAlignment="1">
      <alignment horizontal="center" vertical="center"/>
    </xf>
    <xf numFmtId="0" fontId="25" fillId="0" borderId="5" xfId="2" applyFont="1" applyFill="1" applyBorder="1" applyAlignment="1">
      <alignment horizontal="center" vertical="center"/>
    </xf>
    <xf numFmtId="0" fontId="24" fillId="0" borderId="5" xfId="2" applyFont="1" applyFill="1" applyBorder="1" applyAlignment="1">
      <alignment horizontal="center" vertical="center"/>
    </xf>
    <xf numFmtId="164" fontId="24" fillId="0" borderId="5" xfId="2" applyNumberFormat="1" applyFont="1" applyFill="1" applyBorder="1" applyAlignment="1">
      <alignment horizontal="center" vertical="center"/>
    </xf>
    <xf numFmtId="176" fontId="103" fillId="12" borderId="0" xfId="1" applyNumberFormat="1" applyFont="1" applyFill="1" applyAlignment="1">
      <alignment vertical="center"/>
    </xf>
    <xf numFmtId="175" fontId="60" fillId="9" borderId="11" xfId="0" applyNumberFormat="1" applyFont="1" applyFill="1" applyBorder="1" applyAlignment="1">
      <alignment horizontal="center" vertical="center"/>
    </xf>
    <xf numFmtId="49" fontId="60" fillId="9" borderId="11" xfId="0" applyNumberFormat="1" applyFont="1" applyFill="1" applyBorder="1" applyAlignment="1">
      <alignment horizontal="center" vertical="center"/>
    </xf>
    <xf numFmtId="175" fontId="60" fillId="0" borderId="11" xfId="0" applyNumberFormat="1" applyFont="1" applyFill="1" applyBorder="1" applyAlignment="1">
      <alignment horizontal="center" vertical="center"/>
    </xf>
    <xf numFmtId="49" fontId="60" fillId="0" borderId="11" xfId="0" applyNumberFormat="1" applyFont="1" applyFill="1" applyBorder="1" applyAlignment="1">
      <alignment horizontal="center" vertical="center"/>
    </xf>
    <xf numFmtId="172" fontId="60" fillId="0" borderId="11" xfId="0" applyNumberFormat="1" applyFont="1" applyFill="1" applyBorder="1" applyAlignment="1">
      <alignment horizontal="center" vertical="center"/>
    </xf>
    <xf numFmtId="0" fontId="19" fillId="0" borderId="3" xfId="2" applyFont="1" applyFill="1" applyBorder="1" applyAlignment="1">
      <alignment horizontal="center" vertical="center"/>
    </xf>
    <xf numFmtId="2" fontId="24" fillId="0" borderId="0" xfId="2" applyNumberFormat="1" applyFont="1" applyFill="1" applyBorder="1" applyAlignment="1">
      <alignment horizontal="center" vertical="center"/>
    </xf>
    <xf numFmtId="2" fontId="24" fillId="0" borderId="11" xfId="2" applyNumberFormat="1" applyFont="1" applyFill="1" applyBorder="1" applyAlignment="1">
      <alignment horizontal="center" vertical="center" wrapText="1"/>
    </xf>
    <xf numFmtId="0" fontId="111" fillId="0" borderId="5" xfId="2" applyFont="1" applyFill="1" applyBorder="1" applyAlignment="1">
      <alignment horizontal="center" vertical="center"/>
    </xf>
    <xf numFmtId="0" fontId="24" fillId="0" borderId="3" xfId="2" applyFont="1" applyFill="1" applyBorder="1" applyAlignment="1">
      <alignment horizontal="center" vertical="center" wrapText="1"/>
    </xf>
    <xf numFmtId="1" fontId="24" fillId="0" borderId="3" xfId="2" applyNumberFormat="1" applyFont="1" applyFill="1" applyBorder="1" applyAlignment="1">
      <alignment horizontal="center" vertical="center"/>
    </xf>
    <xf numFmtId="1" fontId="24" fillId="0" borderId="1" xfId="2" applyNumberFormat="1" applyFont="1" applyFill="1" applyBorder="1" applyAlignment="1">
      <alignment horizontal="center" vertical="center"/>
    </xf>
    <xf numFmtId="0" fontId="111" fillId="0" borderId="15" xfId="2" applyFont="1" applyFill="1" applyBorder="1" applyAlignment="1">
      <alignment horizontal="center" vertical="center"/>
    </xf>
    <xf numFmtId="1" fontId="24" fillId="0" borderId="1" xfId="2" applyNumberFormat="1" applyFont="1" applyFill="1" applyBorder="1" applyAlignment="1">
      <alignment horizontal="center" vertical="center" wrapText="1"/>
    </xf>
    <xf numFmtId="1" fontId="24" fillId="0" borderId="3" xfId="2" applyNumberFormat="1" applyFont="1" applyFill="1" applyBorder="1" applyAlignment="1">
      <alignment horizontal="center" vertical="center" wrapText="1"/>
    </xf>
    <xf numFmtId="0" fontId="24" fillId="0" borderId="0" xfId="2" applyFont="1" applyFill="1" applyBorder="1" applyAlignment="1">
      <alignment horizontal="right" vertical="center"/>
    </xf>
    <xf numFmtId="1" fontId="24" fillId="0" borderId="3" xfId="2" applyNumberFormat="1" applyFont="1" applyFill="1" applyBorder="1" applyAlignment="1">
      <alignment horizontal="left" vertical="center"/>
    </xf>
    <xf numFmtId="0" fontId="8" fillId="0" borderId="3" xfId="2" applyFont="1" applyFill="1" applyBorder="1" applyAlignment="1">
      <alignment horizontal="center" vertical="center"/>
    </xf>
    <xf numFmtId="0" fontId="7" fillId="0" borderId="0" xfId="2" applyFont="1" applyFill="1" applyBorder="1" applyAlignment="1"/>
    <xf numFmtId="0" fontId="5" fillId="0" borderId="0" xfId="2" applyFont="1" applyFill="1" applyBorder="1" applyAlignment="1"/>
    <xf numFmtId="0" fontId="8" fillId="0" borderId="6" xfId="2" applyFont="1" applyFill="1" applyBorder="1" applyAlignment="1"/>
    <xf numFmtId="0" fontId="24" fillId="0" borderId="11" xfId="2" quotePrefix="1" applyFont="1" applyFill="1" applyBorder="1" applyAlignment="1">
      <alignment horizontal="center" vertical="center"/>
    </xf>
    <xf numFmtId="10" fontId="19" fillId="0" borderId="11" xfId="2" applyNumberFormat="1" applyFont="1" applyFill="1" applyBorder="1" applyAlignment="1">
      <alignment horizontal="center" vertical="center"/>
    </xf>
    <xf numFmtId="0" fontId="25" fillId="0" borderId="12" xfId="2" applyFont="1" applyFill="1" applyBorder="1" applyAlignment="1">
      <alignment horizontal="left" vertical="center"/>
    </xf>
    <xf numFmtId="0" fontId="15" fillId="0" borderId="12" xfId="2" applyFont="1" applyFill="1" applyBorder="1" applyAlignment="1">
      <alignment horizontal="left" vertical="center"/>
    </xf>
    <xf numFmtId="0" fontId="115" fillId="0" borderId="0" xfId="2" applyFont="1" applyFill="1" applyBorder="1" applyAlignment="1">
      <alignment wrapText="1"/>
    </xf>
    <xf numFmtId="0" fontId="22" fillId="0" borderId="12" xfId="2" applyFont="1" applyFill="1" applyBorder="1" applyAlignment="1">
      <alignment wrapText="1"/>
    </xf>
    <xf numFmtId="0" fontId="116" fillId="0" borderId="9" xfId="2" applyFont="1" applyFill="1" applyBorder="1" applyAlignment="1">
      <alignment vertical="center" wrapText="1"/>
    </xf>
    <xf numFmtId="0" fontId="24" fillId="17" borderId="11" xfId="2" applyFont="1" applyFill="1" applyBorder="1" applyAlignment="1">
      <alignment horizontal="center" vertical="center"/>
    </xf>
    <xf numFmtId="0" fontId="72" fillId="0" borderId="0" xfId="2" applyFont="1" applyFill="1" applyAlignment="1"/>
    <xf numFmtId="0" fontId="74" fillId="0" borderId="0" xfId="2" applyFont="1" applyFill="1"/>
    <xf numFmtId="0" fontId="19" fillId="0" borderId="9" xfId="2" applyFont="1" applyFill="1" applyBorder="1" applyAlignment="1"/>
    <xf numFmtId="0" fontId="117" fillId="0" borderId="7" xfId="2" applyFont="1" applyFill="1" applyBorder="1" applyAlignment="1">
      <alignment vertical="center" wrapText="1"/>
    </xf>
    <xf numFmtId="1" fontId="24" fillId="0" borderId="0" xfId="2" applyNumberFormat="1" applyFont="1" applyFill="1" applyBorder="1" applyAlignment="1">
      <alignment horizontal="center" vertical="center" wrapText="1"/>
    </xf>
    <xf numFmtId="2" fontId="24" fillId="0" borderId="8" xfId="2" applyNumberFormat="1" applyFont="1" applyFill="1" applyBorder="1" applyAlignment="1">
      <alignment horizontal="center" vertical="center"/>
    </xf>
    <xf numFmtId="0" fontId="105" fillId="0" borderId="0" xfId="2" applyFont="1" applyFill="1" applyBorder="1" applyAlignment="1">
      <alignment horizontal="center" vertical="center"/>
    </xf>
    <xf numFmtId="176" fontId="94" fillId="11" borderId="0" xfId="6" applyNumberFormat="1" applyFont="1" applyFill="1" applyAlignment="1">
      <alignment vertical="center"/>
    </xf>
    <xf numFmtId="176" fontId="91" fillId="11" borderId="0" xfId="6" applyNumberFormat="1" applyFont="1" applyFill="1" applyAlignment="1">
      <alignment vertical="center"/>
    </xf>
    <xf numFmtId="0" fontId="24" fillId="0" borderId="21" xfId="2" applyFont="1" applyFill="1" applyBorder="1" applyAlignment="1">
      <alignment horizontal="left" vertical="center"/>
    </xf>
    <xf numFmtId="165" fontId="24" fillId="0" borderId="11" xfId="2" applyNumberFormat="1" applyFont="1" applyFill="1" applyBorder="1" applyAlignment="1">
      <alignment horizontal="center" vertical="center"/>
    </xf>
    <xf numFmtId="1" fontId="24" fillId="0" borderId="1" xfId="2" applyNumberFormat="1" applyFont="1" applyFill="1" applyBorder="1" applyAlignment="1">
      <alignment horizontal="center" vertical="center" wrapText="1"/>
    </xf>
    <xf numFmtId="1" fontId="24" fillId="0" borderId="3" xfId="2" applyNumberFormat="1" applyFont="1" applyFill="1" applyBorder="1" applyAlignment="1">
      <alignment horizontal="center" vertical="center" wrapText="1"/>
    </xf>
    <xf numFmtId="0" fontId="24" fillId="0" borderId="3" xfId="2" applyFont="1" applyFill="1" applyBorder="1" applyAlignment="1">
      <alignment horizontal="center" vertical="center" wrapText="1"/>
    </xf>
    <xf numFmtId="1" fontId="24" fillId="0" borderId="3" xfId="2" applyNumberFormat="1" applyFont="1" applyFill="1" applyBorder="1" applyAlignment="1">
      <alignment horizontal="center" vertical="center"/>
    </xf>
    <xf numFmtId="2" fontId="24" fillId="0" borderId="0" xfId="2" applyNumberFormat="1" applyFont="1" applyFill="1" applyBorder="1" applyAlignment="1">
      <alignment horizontal="center" vertical="center"/>
    </xf>
    <xf numFmtId="2" fontId="24" fillId="0" borderId="11" xfId="2" applyNumberFormat="1" applyFont="1" applyFill="1" applyBorder="1" applyAlignment="1">
      <alignment horizontal="center" vertical="center" wrapText="1"/>
    </xf>
    <xf numFmtId="0" fontId="111" fillId="0" borderId="5" xfId="2" applyFont="1" applyFill="1" applyBorder="1" applyAlignment="1">
      <alignment horizontal="center" vertical="center"/>
    </xf>
    <xf numFmtId="1" fontId="24" fillId="0" borderId="1" xfId="2" applyNumberFormat="1" applyFont="1" applyFill="1" applyBorder="1" applyAlignment="1">
      <alignment horizontal="center" vertical="center"/>
    </xf>
    <xf numFmtId="0" fontId="111" fillId="0" borderId="15" xfId="2" applyFont="1" applyFill="1" applyBorder="1" applyAlignment="1">
      <alignment horizontal="center" vertical="center"/>
    </xf>
    <xf numFmtId="0" fontId="24" fillId="0" borderId="0" xfId="2" applyFont="1" applyFill="1" applyBorder="1" applyAlignment="1">
      <alignment horizontal="right" vertical="center"/>
    </xf>
    <xf numFmtId="0" fontId="116" fillId="8" borderId="11" xfId="0" applyFont="1" applyFill="1" applyBorder="1" applyAlignment="1">
      <alignment horizontal="center" vertical="center" wrapText="1"/>
    </xf>
    <xf numFmtId="0" fontId="116" fillId="0" borderId="11" xfId="0" applyFont="1" applyBorder="1" applyAlignment="1">
      <alignment vertical="center" wrapText="1"/>
    </xf>
    <xf numFmtId="175" fontId="116" fillId="8" borderId="11" xfId="0" applyNumberFormat="1" applyFont="1" applyFill="1" applyBorder="1" applyAlignment="1">
      <alignment horizontal="center" vertical="center"/>
    </xf>
    <xf numFmtId="49" fontId="116" fillId="8" borderId="11" xfId="0" applyNumberFormat="1" applyFont="1" applyFill="1" applyBorder="1" applyAlignment="1">
      <alignment horizontal="center" vertical="center"/>
    </xf>
    <xf numFmtId="172" fontId="116" fillId="8" borderId="11" xfId="0" applyNumberFormat="1" applyFont="1" applyFill="1" applyBorder="1" applyAlignment="1">
      <alignment horizontal="center" vertical="center"/>
    </xf>
    <xf numFmtId="0" fontId="116" fillId="0" borderId="11" xfId="0" applyFont="1" applyFill="1" applyBorder="1" applyAlignment="1">
      <alignment horizontal="center" vertical="center"/>
    </xf>
    <xf numFmtId="0" fontId="116" fillId="8" borderId="27" xfId="0" applyFont="1" applyFill="1" applyBorder="1" applyAlignment="1">
      <alignment horizontal="center" vertical="center" wrapText="1"/>
    </xf>
    <xf numFmtId="0" fontId="116" fillId="8" borderId="11" xfId="0" applyFont="1" applyFill="1" applyBorder="1" applyAlignment="1">
      <alignment horizontal="center" vertical="center"/>
    </xf>
    <xf numFmtId="0" fontId="116" fillId="0" borderId="11" xfId="0" applyFont="1" applyFill="1" applyBorder="1" applyAlignment="1">
      <alignment horizontal="center" vertical="center" wrapText="1"/>
    </xf>
    <xf numFmtId="0" fontId="116" fillId="0" borderId="11" xfId="0" applyFont="1" applyFill="1" applyBorder="1" applyAlignment="1">
      <alignment vertical="center" wrapText="1"/>
    </xf>
    <xf numFmtId="175" fontId="116" fillId="0" borderId="11" xfId="0" applyNumberFormat="1" applyFont="1" applyFill="1" applyBorder="1" applyAlignment="1">
      <alignment horizontal="center" vertical="center"/>
    </xf>
    <xf numFmtId="49" fontId="118" fillId="0" borderId="11" xfId="0" applyNumberFormat="1" applyFont="1" applyFill="1" applyBorder="1" applyAlignment="1">
      <alignment horizontal="center" vertical="center"/>
    </xf>
    <xf numFmtId="172" fontId="116" fillId="0" borderId="11" xfId="0" applyNumberFormat="1" applyFont="1" applyFill="1" applyBorder="1" applyAlignment="1">
      <alignment horizontal="center" vertical="center"/>
    </xf>
    <xf numFmtId="0" fontId="116" fillId="8" borderId="11" xfId="0" applyFont="1" applyFill="1" applyBorder="1" applyAlignment="1">
      <alignment vertical="center" wrapText="1"/>
    </xf>
    <xf numFmtId="0" fontId="116" fillId="8" borderId="27" xfId="0" applyFont="1" applyFill="1" applyBorder="1" applyAlignment="1">
      <alignment horizontal="center" vertical="center"/>
    </xf>
    <xf numFmtId="49" fontId="116" fillId="0" borderId="11" xfId="0" applyNumberFormat="1" applyFont="1" applyFill="1" applyBorder="1" applyAlignment="1">
      <alignment horizontal="center" vertical="center"/>
    </xf>
    <xf numFmtId="0" fontId="60" fillId="8" borderId="27" xfId="0" applyFont="1" applyFill="1" applyBorder="1" applyAlignment="1">
      <alignment horizontal="center" vertical="center"/>
    </xf>
    <xf numFmtId="0" fontId="60" fillId="0" borderId="11" xfId="0" applyFont="1" applyBorder="1" applyAlignment="1">
      <alignment vertical="center"/>
    </xf>
    <xf numFmtId="0" fontId="60" fillId="8" borderId="27"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60" fillId="0" borderId="11" xfId="0" applyFont="1" applyFill="1" applyBorder="1" applyAlignment="1">
      <alignment vertical="center"/>
    </xf>
    <xf numFmtId="49" fontId="113" fillId="0" borderId="11" xfId="0" applyNumberFormat="1" applyFont="1" applyFill="1" applyBorder="1" applyAlignment="1">
      <alignment horizontal="center" vertical="center"/>
    </xf>
    <xf numFmtId="0" fontId="60" fillId="8" borderId="27" xfId="0" applyFont="1" applyFill="1" applyBorder="1" applyAlignment="1">
      <alignment horizontal="center" wrapText="1"/>
    </xf>
    <xf numFmtId="177" fontId="60" fillId="8" borderId="11" xfId="0" applyNumberFormat="1" applyFont="1" applyFill="1" applyBorder="1" applyAlignment="1">
      <alignment horizontal="center" vertical="center" wrapText="1"/>
    </xf>
    <xf numFmtId="0" fontId="60" fillId="8" borderId="1" xfId="0" applyFont="1" applyFill="1" applyBorder="1" applyAlignment="1">
      <alignment horizontal="center" vertical="center"/>
    </xf>
    <xf numFmtId="0" fontId="60" fillId="0" borderId="11" xfId="0" quotePrefix="1" applyFont="1" applyFill="1" applyBorder="1" applyAlignment="1">
      <alignment horizontal="left" vertical="center"/>
    </xf>
    <xf numFmtId="0" fontId="60" fillId="8" borderId="11" xfId="0" quotePrefix="1" applyFont="1" applyFill="1" applyBorder="1" applyAlignment="1">
      <alignment horizontal="left" vertical="center"/>
    </xf>
    <xf numFmtId="0" fontId="60" fillId="8" borderId="1" xfId="0" applyFont="1" applyFill="1" applyBorder="1" applyAlignment="1">
      <alignment horizontal="center" vertical="center" wrapText="1"/>
    </xf>
    <xf numFmtId="0" fontId="69" fillId="0" borderId="11" xfId="6" applyFont="1" applyFill="1" applyBorder="1" applyAlignment="1">
      <alignment horizontal="center" vertical="center" wrapText="1"/>
    </xf>
    <xf numFmtId="0" fontId="116" fillId="8" borderId="28" xfId="18" applyFont="1" applyFill="1" applyBorder="1" applyAlignment="1">
      <alignment horizontal="center" vertical="center" wrapText="1"/>
    </xf>
    <xf numFmtId="0" fontId="116" fillId="8" borderId="11" xfId="18" applyFont="1" applyFill="1" applyBorder="1" applyAlignment="1">
      <alignment horizontal="center" vertical="center" wrapText="1"/>
    </xf>
    <xf numFmtId="172" fontId="116" fillId="8" borderId="11" xfId="18" applyNumberFormat="1" applyFont="1" applyFill="1" applyBorder="1" applyAlignment="1">
      <alignment horizontal="center" vertical="center"/>
    </xf>
    <xf numFmtId="0" fontId="116" fillId="8" borderId="11" xfId="18" applyFont="1" applyFill="1" applyBorder="1" applyAlignment="1">
      <alignment horizontal="center" vertical="center"/>
    </xf>
    <xf numFmtId="0" fontId="116" fillId="0" borderId="11" xfId="18" applyFont="1" applyBorder="1" applyAlignment="1">
      <alignment vertical="center" wrapText="1"/>
    </xf>
    <xf numFmtId="0" fontId="2" fillId="0" borderId="0" xfId="18" applyFill="1" applyBorder="1" applyAlignment="1">
      <alignment vertical="top"/>
    </xf>
    <xf numFmtId="0" fontId="116" fillId="8" borderId="11" xfId="18" applyFont="1" applyFill="1" applyBorder="1" applyAlignment="1">
      <alignment vertical="center" wrapText="1"/>
    </xf>
    <xf numFmtId="175" fontId="116" fillId="0" borderId="11" xfId="18" applyNumberFormat="1" applyFont="1" applyFill="1" applyBorder="1" applyAlignment="1">
      <alignment horizontal="center" vertical="center"/>
    </xf>
    <xf numFmtId="49" fontId="116" fillId="0" borderId="11" xfId="18" applyNumberFormat="1" applyFont="1" applyFill="1" applyBorder="1" applyAlignment="1">
      <alignment horizontal="center" vertical="center"/>
    </xf>
    <xf numFmtId="172" fontId="116" fillId="0" borderId="11" xfId="18" applyNumberFormat="1" applyFont="1" applyFill="1" applyBorder="1" applyAlignment="1">
      <alignment horizontal="center" vertical="center"/>
    </xf>
    <xf numFmtId="175" fontId="116" fillId="0" borderId="1" xfId="18" applyNumberFormat="1" applyFont="1" applyFill="1" applyBorder="1" applyAlignment="1">
      <alignment horizontal="center" vertical="center"/>
    </xf>
    <xf numFmtId="49" fontId="116" fillId="0" borderId="1" xfId="18" applyNumberFormat="1" applyFont="1" applyFill="1" applyBorder="1" applyAlignment="1">
      <alignment horizontal="center" vertical="center"/>
    </xf>
    <xf numFmtId="172" fontId="116" fillId="0" borderId="1" xfId="18" applyNumberFormat="1" applyFont="1" applyFill="1" applyBorder="1" applyAlignment="1">
      <alignment horizontal="center" vertical="center"/>
    </xf>
    <xf numFmtId="0" fontId="116" fillId="0" borderId="1" xfId="18" applyFont="1" applyFill="1" applyBorder="1" applyAlignment="1">
      <alignment horizontal="center" vertical="center"/>
    </xf>
    <xf numFmtId="0" fontId="116" fillId="0" borderId="10" xfId="18" applyFont="1" applyFill="1" applyBorder="1" applyAlignment="1">
      <alignment horizontal="center" vertical="center" wrapText="1"/>
    </xf>
    <xf numFmtId="0" fontId="116" fillId="0" borderId="11" xfId="18" applyFont="1" applyFill="1" applyBorder="1" applyAlignment="1">
      <alignment vertical="center"/>
    </xf>
    <xf numFmtId="0" fontId="116" fillId="0" borderId="1" xfId="18" applyFont="1" applyFill="1" applyBorder="1" applyAlignment="1">
      <alignment vertical="center" wrapText="1"/>
    </xf>
    <xf numFmtId="0" fontId="18" fillId="0" borderId="0" xfId="2" applyFont="1" applyFill="1" applyBorder="1" applyAlignment="1">
      <alignment horizontal="center" vertical="center"/>
    </xf>
    <xf numFmtId="0" fontId="18" fillId="0" borderId="11" xfId="2" applyFont="1" applyFill="1" applyBorder="1" applyAlignment="1">
      <alignment horizontal="center" vertical="center"/>
    </xf>
    <xf numFmtId="0" fontId="18" fillId="0" borderId="0" xfId="2" applyFont="1" applyFill="1" applyAlignment="1">
      <alignment vertical="center"/>
    </xf>
    <xf numFmtId="0" fontId="18" fillId="0" borderId="13" xfId="2" applyFont="1" applyFill="1" applyBorder="1" applyAlignment="1">
      <alignment horizontal="center" vertical="center"/>
    </xf>
    <xf numFmtId="0" fontId="18" fillId="0" borderId="10"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1"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0" xfId="2" applyFont="1" applyFill="1" applyAlignment="1">
      <alignment horizontal="center" vertical="center"/>
    </xf>
    <xf numFmtId="0" fontId="119" fillId="0" borderId="0" xfId="2" applyFont="1" applyFill="1" applyAlignment="1">
      <alignment horizontal="center" vertical="center"/>
    </xf>
    <xf numFmtId="0" fontId="72" fillId="0" borderId="0" xfId="1" applyFont="1" applyFill="1" applyBorder="1" applyAlignment="1">
      <alignment vertical="center"/>
    </xf>
    <xf numFmtId="0" fontId="72" fillId="0" borderId="0" xfId="1" applyFont="1" applyFill="1" applyAlignment="1">
      <alignment vertical="center"/>
    </xf>
    <xf numFmtId="0" fontId="116" fillId="8" borderId="14" xfId="18" applyFont="1" applyFill="1" applyBorder="1" applyAlignment="1">
      <alignment horizontal="center" vertical="center"/>
    </xf>
    <xf numFmtId="0" fontId="59" fillId="0" borderId="11" xfId="19" applyFont="1" applyFill="1" applyBorder="1" applyAlignment="1">
      <alignment horizontal="center" vertical="center"/>
    </xf>
    <xf numFmtId="0" fontId="121" fillId="0" borderId="11" xfId="18" applyFont="1" applyFill="1" applyBorder="1" applyAlignment="1">
      <alignment vertical="top"/>
    </xf>
    <xf numFmtId="0" fontId="121" fillId="0" borderId="11" xfId="1" applyFont="1" applyFill="1" applyBorder="1" applyAlignment="1">
      <alignment vertical="center"/>
    </xf>
    <xf numFmtId="0" fontId="5" fillId="0" borderId="11" xfId="3" applyBorder="1" applyAlignment="1">
      <alignment vertical="center"/>
    </xf>
    <xf numFmtId="0" fontId="5" fillId="0" borderId="1" xfId="3" applyFont="1" applyBorder="1" applyAlignment="1">
      <alignment horizontal="center" vertical="center"/>
    </xf>
    <xf numFmtId="0" fontId="5" fillId="0" borderId="1" xfId="3" applyFont="1" applyBorder="1" applyAlignment="1">
      <alignment horizontal="left" vertical="center"/>
    </xf>
    <xf numFmtId="0" fontId="5" fillId="0" borderId="11" xfId="3" applyFont="1" applyBorder="1" applyAlignment="1">
      <alignment vertical="center"/>
    </xf>
    <xf numFmtId="0" fontId="52" fillId="0" borderId="11" xfId="1" applyFont="1" applyFill="1" applyBorder="1" applyAlignment="1">
      <alignment horizontal="center" vertical="center" wrapText="1"/>
    </xf>
    <xf numFmtId="0" fontId="52" fillId="0" borderId="11" xfId="1" applyFont="1" applyFill="1" applyBorder="1" applyAlignment="1">
      <alignment horizontal="center" vertical="top" wrapText="1"/>
    </xf>
    <xf numFmtId="0" fontId="15" fillId="7" borderId="14" xfId="0" applyFont="1" applyFill="1" applyBorder="1" applyAlignment="1">
      <alignment horizontal="right" vertical="center"/>
    </xf>
    <xf numFmtId="0" fontId="15" fillId="7" borderId="15" xfId="0" applyFont="1" applyFill="1" applyBorder="1" applyAlignment="1">
      <alignment horizontal="right" vertical="center"/>
    </xf>
    <xf numFmtId="0" fontId="15" fillId="7" borderId="12" xfId="0" applyFont="1" applyFill="1" applyBorder="1" applyAlignment="1">
      <alignment horizontal="right" vertical="center"/>
    </xf>
    <xf numFmtId="1" fontId="8" fillId="8" borderId="10" xfId="0" applyNumberFormat="1" applyFont="1" applyFill="1" applyBorder="1" applyAlignment="1">
      <alignment horizontal="center" vertical="center" wrapText="1"/>
    </xf>
    <xf numFmtId="1" fontId="8" fillId="8" borderId="9" xfId="0" applyNumberFormat="1" applyFont="1" applyFill="1" applyBorder="1" applyAlignment="1">
      <alignment horizontal="center" vertical="center" wrapText="1"/>
    </xf>
    <xf numFmtId="1" fontId="8" fillId="8" borderId="13" xfId="0" applyNumberFormat="1" applyFont="1" applyFill="1" applyBorder="1" applyAlignment="1">
      <alignment horizontal="center" vertical="center" wrapText="1"/>
    </xf>
    <xf numFmtId="1" fontId="8" fillId="8" borderId="8" xfId="0" applyNumberFormat="1" applyFont="1" applyFill="1" applyBorder="1" applyAlignment="1">
      <alignment horizontal="center" vertical="center" wrapText="1"/>
    </xf>
    <xf numFmtId="1" fontId="8" fillId="0" borderId="1" xfId="0" applyNumberFormat="1" applyFont="1" applyFill="1" applyBorder="1" applyAlignment="1">
      <alignment horizontal="center" wrapText="1"/>
    </xf>
    <xf numFmtId="1" fontId="8" fillId="0" borderId="3" xfId="0" applyNumberFormat="1" applyFont="1" applyFill="1" applyBorder="1" applyAlignment="1">
      <alignment horizontal="center" wrapText="1"/>
    </xf>
    <xf numFmtId="0" fontId="8" fillId="0" borderId="0" xfId="0" applyFont="1" applyFill="1" applyBorder="1" applyAlignment="1">
      <alignment horizontal="right" vertical="center"/>
    </xf>
    <xf numFmtId="1" fontId="29" fillId="0" borderId="0" xfId="0" applyNumberFormat="1" applyFont="1" applyFill="1" applyBorder="1" applyAlignment="1">
      <alignment horizontal="center"/>
    </xf>
    <xf numFmtId="1" fontId="30" fillId="0" borderId="4" xfId="0" applyNumberFormat="1" applyFont="1" applyFill="1" applyBorder="1" applyAlignment="1">
      <alignment horizontal="center"/>
    </xf>
    <xf numFmtId="1" fontId="30" fillId="0" borderId="0" xfId="0" applyNumberFormat="1" applyFont="1" applyFill="1" applyBorder="1" applyAlignment="1">
      <alignment horizontal="center"/>
    </xf>
    <xf numFmtId="0" fontId="18" fillId="3" borderId="2" xfId="0" applyFont="1" applyFill="1" applyBorder="1" applyAlignment="1">
      <alignment horizontal="center"/>
    </xf>
    <xf numFmtId="0" fontId="18" fillId="3" borderId="9" xfId="0" applyFont="1" applyFill="1" applyBorder="1" applyAlignment="1">
      <alignment horizontal="center"/>
    </xf>
    <xf numFmtId="1" fontId="8" fillId="0" borderId="1" xfId="0" applyNumberFormat="1" applyFont="1" applyFill="1" applyBorder="1" applyAlignment="1">
      <alignment horizontal="left"/>
    </xf>
    <xf numFmtId="1" fontId="8" fillId="0" borderId="3" xfId="0" applyNumberFormat="1" applyFont="1" applyFill="1" applyBorder="1" applyAlignment="1">
      <alignment horizontal="left"/>
    </xf>
    <xf numFmtId="1" fontId="8" fillId="0" borderId="1" xfId="0" applyNumberFormat="1" applyFont="1" applyFill="1" applyBorder="1" applyAlignment="1">
      <alignment horizontal="left" vertical="center"/>
    </xf>
    <xf numFmtId="1" fontId="8" fillId="0" borderId="3" xfId="0" applyNumberFormat="1" applyFont="1" applyFill="1" applyBorder="1" applyAlignment="1">
      <alignment horizontal="left" vertical="center"/>
    </xf>
    <xf numFmtId="0" fontId="37" fillId="0" borderId="0" xfId="4" applyFont="1" applyFill="1" applyAlignment="1">
      <alignment horizontal="left" vertical="center" wrapText="1"/>
    </xf>
    <xf numFmtId="1" fontId="32" fillId="0" borderId="0" xfId="4" applyNumberFormat="1" applyFont="1" applyFill="1" applyBorder="1" applyAlignment="1">
      <alignment horizontal="center" vertical="center" wrapText="1"/>
    </xf>
    <xf numFmtId="1" fontId="32" fillId="0" borderId="0" xfId="4" applyNumberFormat="1" applyFont="1" applyFill="1" applyBorder="1" applyAlignment="1">
      <alignment horizontal="center" vertical="center"/>
    </xf>
    <xf numFmtId="1" fontId="32" fillId="0" borderId="0" xfId="4" applyNumberFormat="1" applyFont="1" applyFill="1" applyBorder="1" applyAlignment="1">
      <alignment horizontal="left" vertical="center"/>
    </xf>
    <xf numFmtId="1" fontId="34" fillId="0" borderId="0" xfId="4" applyNumberFormat="1" applyFont="1" applyFill="1" applyBorder="1" applyAlignment="1">
      <alignment horizontal="left" vertical="center" wrapText="1"/>
    </xf>
    <xf numFmtId="1" fontId="32" fillId="0" borderId="0" xfId="4" applyNumberFormat="1" applyFont="1" applyFill="1" applyBorder="1" applyAlignment="1">
      <alignment horizontal="left" vertical="center" wrapText="1"/>
    </xf>
    <xf numFmtId="1" fontId="120" fillId="0" borderId="11" xfId="0" applyNumberFormat="1" applyFont="1" applyFill="1" applyBorder="1" applyAlignment="1">
      <alignment horizontal="center" vertical="center" wrapText="1"/>
    </xf>
    <xf numFmtId="0" fontId="15" fillId="18" borderId="11" xfId="2" applyFont="1" applyFill="1" applyBorder="1" applyAlignment="1">
      <alignment horizontal="center" vertical="center"/>
    </xf>
    <xf numFmtId="0" fontId="24" fillId="0" borderId="0" xfId="2" applyFont="1" applyFill="1" applyBorder="1" applyAlignment="1">
      <alignment horizontal="right" vertical="center"/>
    </xf>
    <xf numFmtId="0" fontId="25" fillId="16" borderId="19" xfId="2" applyFont="1" applyFill="1" applyBorder="1" applyAlignment="1">
      <alignment horizontal="center" vertical="center"/>
    </xf>
    <xf numFmtId="0" fontId="5" fillId="0" borderId="20" xfId="2" applyBorder="1"/>
    <xf numFmtId="0" fontId="5" fillId="0" borderId="21" xfId="2" applyBorder="1"/>
    <xf numFmtId="0" fontId="24" fillId="0" borderId="15" xfId="2" applyFont="1" applyFill="1" applyBorder="1" applyAlignment="1">
      <alignment horizontal="right" vertical="center"/>
    </xf>
    <xf numFmtId="0" fontId="24" fillId="0" borderId="12" xfId="2" applyFont="1" applyFill="1" applyBorder="1" applyAlignment="1">
      <alignment horizontal="right" vertical="center"/>
    </xf>
    <xf numFmtId="0" fontId="25" fillId="0" borderId="13" xfId="2" applyFont="1" applyFill="1" applyBorder="1" applyAlignment="1">
      <alignment horizontal="left" vertical="center"/>
    </xf>
    <xf numFmtId="0" fontId="25" fillId="0" borderId="5" xfId="2" applyFont="1" applyFill="1" applyBorder="1" applyAlignment="1">
      <alignment horizontal="left" vertical="center"/>
    </xf>
    <xf numFmtId="0" fontId="24" fillId="0" borderId="24" xfId="2" applyFont="1" applyFill="1" applyBorder="1" applyAlignment="1">
      <alignment horizontal="center" vertical="center"/>
    </xf>
    <xf numFmtId="0" fontId="24" fillId="0" borderId="25" xfId="2" applyFont="1" applyFill="1" applyBorder="1" applyAlignment="1">
      <alignment horizontal="center" vertical="center"/>
    </xf>
    <xf numFmtId="0" fontId="24" fillId="0" borderId="26" xfId="2" applyFont="1" applyFill="1" applyBorder="1" applyAlignment="1">
      <alignment horizontal="center" vertical="center"/>
    </xf>
    <xf numFmtId="0" fontId="117" fillId="0" borderId="24" xfId="2" applyFont="1" applyFill="1" applyBorder="1" applyAlignment="1">
      <alignment horizontal="left" vertical="center" wrapText="1"/>
    </xf>
    <xf numFmtId="0" fontId="117" fillId="0" borderId="25" xfId="2" applyFont="1" applyFill="1" applyBorder="1" applyAlignment="1">
      <alignment horizontal="left" vertical="center" wrapText="1"/>
    </xf>
    <xf numFmtId="0" fontId="117" fillId="0" borderId="1" xfId="2" applyFont="1" applyFill="1" applyBorder="1" applyAlignment="1">
      <alignment horizontal="center" vertical="center" wrapText="1"/>
    </xf>
    <xf numFmtId="0" fontId="117" fillId="0" borderId="3" xfId="2" applyFont="1" applyFill="1" applyBorder="1" applyAlignment="1">
      <alignment horizontal="center" vertical="center" wrapText="1"/>
    </xf>
    <xf numFmtId="0" fontId="117" fillId="0" borderId="7" xfId="2" applyFont="1" applyFill="1" applyBorder="1" applyAlignment="1">
      <alignment horizontal="center" vertical="center" wrapText="1"/>
    </xf>
    <xf numFmtId="165" fontId="24" fillId="0" borderId="14" xfId="2" applyNumberFormat="1" applyFont="1" applyFill="1" applyBorder="1" applyAlignment="1">
      <alignment horizontal="center" vertical="center" wrapText="1"/>
    </xf>
    <xf numFmtId="165" fontId="24" fillId="0" borderId="12" xfId="2" applyNumberFormat="1" applyFont="1" applyFill="1" applyBorder="1" applyAlignment="1">
      <alignment horizontal="center" vertical="center" wrapText="1"/>
    </xf>
    <xf numFmtId="165" fontId="24" fillId="0" borderId="11" xfId="2" applyNumberFormat="1"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0" xfId="2" applyFont="1" applyFill="1" applyBorder="1" applyAlignment="1">
      <alignment horizontal="center" vertical="center" wrapText="1"/>
    </xf>
    <xf numFmtId="165" fontId="24" fillId="0" borderId="1" xfId="2" applyNumberFormat="1" applyFont="1" applyFill="1" applyBorder="1" applyAlignment="1">
      <alignment horizontal="center" vertical="center" wrapText="1"/>
    </xf>
    <xf numFmtId="0" fontId="25" fillId="19" borderId="11" xfId="2" applyFont="1" applyFill="1" applyBorder="1" applyAlignment="1">
      <alignment horizontal="center" vertical="center"/>
    </xf>
    <xf numFmtId="0" fontId="111" fillId="0" borderId="14" xfId="2" applyFont="1" applyFill="1" applyBorder="1" applyAlignment="1">
      <alignment horizontal="center" vertical="center"/>
    </xf>
    <xf numFmtId="0" fontId="111" fillId="0" borderId="15" xfId="2" applyFont="1" applyFill="1" applyBorder="1" applyAlignment="1">
      <alignment horizontal="center" vertical="center"/>
    </xf>
    <xf numFmtId="1" fontId="24" fillId="0" borderId="10" xfId="2" applyNumberFormat="1" applyFont="1" applyFill="1" applyBorder="1" applyAlignment="1">
      <alignment horizontal="center" vertical="center" wrapText="1"/>
    </xf>
    <xf numFmtId="1" fontId="24" fillId="0" borderId="9" xfId="2" applyNumberFormat="1" applyFont="1" applyFill="1" applyBorder="1" applyAlignment="1">
      <alignment horizontal="center" vertical="center" wrapText="1"/>
    </xf>
    <xf numFmtId="1" fontId="24" fillId="0" borderId="13" xfId="2" applyNumberFormat="1" applyFont="1" applyFill="1" applyBorder="1" applyAlignment="1">
      <alignment horizontal="center" vertical="center" wrapText="1"/>
    </xf>
    <xf numFmtId="1" fontId="24" fillId="0" borderId="8" xfId="2" applyNumberFormat="1" applyFont="1" applyFill="1" applyBorder="1" applyAlignment="1">
      <alignment horizontal="center" vertical="center" wrapText="1"/>
    </xf>
    <xf numFmtId="1" fontId="24" fillId="0" borderId="1" xfId="2" applyNumberFormat="1" applyFont="1" applyFill="1" applyBorder="1" applyAlignment="1">
      <alignment horizontal="center" vertical="center" wrapText="1"/>
    </xf>
    <xf numFmtId="1" fontId="24" fillId="0" borderId="3" xfId="2" applyNumberFormat="1" applyFont="1" applyFill="1" applyBorder="1" applyAlignment="1">
      <alignment horizontal="center" vertical="center" wrapText="1"/>
    </xf>
    <xf numFmtId="1" fontId="24" fillId="0" borderId="7" xfId="2" applyNumberFormat="1" applyFont="1" applyFill="1" applyBorder="1" applyAlignment="1">
      <alignment horizontal="center" vertical="center" wrapText="1"/>
    </xf>
    <xf numFmtId="0" fontId="111" fillId="0" borderId="13" xfId="2" applyFont="1" applyFill="1" applyBorder="1" applyAlignment="1">
      <alignment horizontal="center" vertical="center"/>
    </xf>
    <xf numFmtId="0" fontId="111" fillId="0" borderId="5" xfId="2" applyFont="1" applyFill="1" applyBorder="1" applyAlignment="1">
      <alignment horizontal="center" vertical="center"/>
    </xf>
    <xf numFmtId="1" fontId="24" fillId="0" borderId="1" xfId="2" applyNumberFormat="1" applyFont="1" applyFill="1" applyBorder="1" applyAlignment="1">
      <alignment horizontal="center" vertical="center"/>
    </xf>
    <xf numFmtId="1" fontId="24" fillId="0" borderId="3" xfId="2" applyNumberFormat="1" applyFont="1" applyFill="1" applyBorder="1" applyAlignment="1">
      <alignment horizontal="center" vertical="center"/>
    </xf>
    <xf numFmtId="1" fontId="24" fillId="0" borderId="7" xfId="2" applyNumberFormat="1" applyFont="1" applyFill="1" applyBorder="1" applyAlignment="1">
      <alignment horizontal="center" vertical="center"/>
    </xf>
    <xf numFmtId="0" fontId="18" fillId="0" borderId="3" xfId="2" applyFont="1" applyFill="1" applyBorder="1" applyAlignment="1">
      <alignment horizontal="center" vertical="center"/>
    </xf>
    <xf numFmtId="0" fontId="18" fillId="0" borderId="7" xfId="2" applyFont="1" applyFill="1" applyBorder="1" applyAlignment="1">
      <alignment horizontal="center" vertical="center"/>
    </xf>
    <xf numFmtId="0" fontId="24" fillId="0" borderId="3"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2" fillId="0" borderId="12" xfId="2" applyFont="1" applyFill="1" applyBorder="1" applyAlignment="1">
      <alignment horizontal="left" vertical="center" wrapText="1"/>
    </xf>
    <xf numFmtId="0" fontId="116" fillId="0" borderId="11" xfId="2" applyFont="1" applyFill="1" applyBorder="1" applyAlignment="1">
      <alignment horizontal="left" vertical="top" wrapText="1"/>
    </xf>
    <xf numFmtId="0" fontId="116" fillId="0" borderId="1" xfId="2" applyFont="1" applyFill="1" applyBorder="1" applyAlignment="1">
      <alignment vertical="center" wrapText="1"/>
    </xf>
    <xf numFmtId="0" fontId="116" fillId="0" borderId="3" xfId="2" applyFont="1" applyFill="1" applyBorder="1" applyAlignment="1">
      <alignment vertical="center" wrapText="1"/>
    </xf>
    <xf numFmtId="0" fontId="116" fillId="0" borderId="7" xfId="2" applyFont="1" applyFill="1" applyBorder="1" applyAlignment="1">
      <alignment vertical="center" wrapText="1"/>
    </xf>
    <xf numFmtId="2" fontId="24" fillId="0" borderId="0" xfId="2" applyNumberFormat="1" applyFont="1" applyFill="1" applyBorder="1" applyAlignment="1">
      <alignment horizontal="center" vertical="center"/>
    </xf>
    <xf numFmtId="2" fontId="24" fillId="0" borderId="11" xfId="2" applyNumberFormat="1" applyFont="1" applyFill="1" applyBorder="1" applyAlignment="1">
      <alignment horizontal="center" vertical="center" wrapText="1"/>
    </xf>
    <xf numFmtId="0" fontId="25" fillId="15" borderId="11" xfId="2" applyFont="1" applyFill="1" applyBorder="1" applyAlignment="1">
      <alignment horizontal="center" vertical="center"/>
    </xf>
    <xf numFmtId="1" fontId="29" fillId="0" borderId="0" xfId="2" applyNumberFormat="1" applyFont="1" applyFill="1" applyBorder="1" applyAlignment="1">
      <alignment horizontal="center"/>
    </xf>
    <xf numFmtId="1" fontId="30" fillId="0" borderId="4" xfId="2" applyNumberFormat="1" applyFont="1" applyFill="1" applyBorder="1" applyAlignment="1">
      <alignment horizontal="center"/>
    </xf>
    <xf numFmtId="1" fontId="30" fillId="0" borderId="0" xfId="2" applyNumberFormat="1" applyFont="1" applyFill="1" applyBorder="1" applyAlignment="1">
      <alignment horizontal="center"/>
    </xf>
    <xf numFmtId="0" fontId="51" fillId="0" borderId="11" xfId="1" applyFont="1" applyFill="1" applyBorder="1" applyAlignment="1">
      <alignment horizontal="center" vertical="center"/>
    </xf>
    <xf numFmtId="0" fontId="52" fillId="0" borderId="11" xfId="1" applyFont="1" applyFill="1" applyBorder="1" applyAlignment="1">
      <alignment horizontal="center" vertical="center" wrapText="1"/>
    </xf>
    <xf numFmtId="0" fontId="52" fillId="0" borderId="11" xfId="1" applyFont="1" applyFill="1" applyBorder="1" applyAlignment="1">
      <alignment horizontal="center" vertical="top" wrapText="1"/>
    </xf>
    <xf numFmtId="0" fontId="56" fillId="0" borderId="11" xfId="6" applyNumberFormat="1" applyFont="1" applyFill="1" applyBorder="1" applyAlignment="1">
      <alignment horizontal="center" vertical="center" wrapText="1"/>
    </xf>
    <xf numFmtId="2" fontId="44" fillId="0" borderId="22" xfId="0" applyNumberFormat="1" applyFont="1" applyFill="1" applyBorder="1" applyAlignment="1">
      <alignment horizontal="center" vertical="center" wrapText="1"/>
    </xf>
    <xf numFmtId="2" fontId="44" fillId="0" borderId="23" xfId="0" applyNumberFormat="1" applyFont="1" applyFill="1" applyBorder="1" applyAlignment="1">
      <alignment horizontal="center" vertical="center" wrapText="1"/>
    </xf>
    <xf numFmtId="0" fontId="44" fillId="0" borderId="22"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8" fillId="0" borderId="3" xfId="2" applyFont="1" applyFill="1" applyBorder="1" applyAlignment="1">
      <alignment horizontal="center" vertical="center"/>
    </xf>
    <xf numFmtId="0" fontId="8" fillId="0" borderId="7" xfId="2" applyFont="1" applyFill="1" applyBorder="1" applyAlignment="1">
      <alignment horizontal="center" vertical="center"/>
    </xf>
    <xf numFmtId="1" fontId="24" fillId="0" borderId="1" xfId="2" applyNumberFormat="1" applyFont="1" applyFill="1" applyBorder="1" applyAlignment="1">
      <alignment horizontal="left" vertical="center"/>
    </xf>
    <xf numFmtId="1" fontId="24" fillId="0" borderId="3" xfId="2" applyNumberFormat="1" applyFont="1" applyFill="1" applyBorder="1" applyAlignment="1">
      <alignment horizontal="left" vertical="center"/>
    </xf>
    <xf numFmtId="0" fontId="8" fillId="0" borderId="0" xfId="3" applyFont="1" applyAlignment="1">
      <alignment horizontal="left" vertical="center" wrapText="1"/>
    </xf>
    <xf numFmtId="0" fontId="8" fillId="0" borderId="0" xfId="3" applyFont="1" applyAlignment="1">
      <alignment horizontal="left" vertical="center"/>
    </xf>
    <xf numFmtId="0" fontId="10" fillId="0" borderId="11" xfId="3" applyFont="1" applyBorder="1" applyAlignment="1">
      <alignment horizontal="center" vertical="center"/>
    </xf>
    <xf numFmtId="0" fontId="81" fillId="0" borderId="1" xfId="3" applyFont="1" applyBorder="1" applyAlignment="1">
      <alignment horizontal="center" vertical="center"/>
    </xf>
    <xf numFmtId="0" fontId="81" fillId="0" borderId="7" xfId="3" applyFont="1" applyBorder="1" applyAlignment="1">
      <alignment horizontal="center" vertical="center"/>
    </xf>
    <xf numFmtId="0" fontId="81" fillId="0" borderId="11" xfId="3" applyFont="1" applyBorder="1" applyAlignment="1">
      <alignment horizontal="center" vertical="center" wrapText="1"/>
    </xf>
    <xf numFmtId="0" fontId="81" fillId="0" borderId="1" xfId="3" applyFont="1" applyBorder="1" applyAlignment="1">
      <alignment horizontal="center" vertical="center" wrapText="1"/>
    </xf>
    <xf numFmtId="0" fontId="81" fillId="0" borderId="7" xfId="3" applyFont="1" applyBorder="1" applyAlignment="1">
      <alignment horizontal="center" vertical="center" wrapText="1"/>
    </xf>
    <xf numFmtId="0" fontId="114" fillId="0" borderId="14" xfId="3" applyFont="1" applyBorder="1" applyAlignment="1">
      <alignment horizontal="center"/>
    </xf>
    <xf numFmtId="0" fontId="114" fillId="0" borderId="15" xfId="3" applyFont="1" applyBorder="1" applyAlignment="1">
      <alignment horizontal="center"/>
    </xf>
    <xf numFmtId="0" fontId="114" fillId="0" borderId="12" xfId="3" applyFont="1" applyBorder="1" applyAlignment="1">
      <alignment horizontal="center"/>
    </xf>
    <xf numFmtId="0" fontId="5" fillId="0" borderId="10" xfId="3" applyBorder="1" applyAlignment="1">
      <alignment horizontal="center" vertical="center"/>
    </xf>
    <xf numFmtId="0" fontId="5" fillId="0" borderId="2" xfId="3" applyBorder="1" applyAlignment="1">
      <alignment horizontal="center" vertical="center"/>
    </xf>
    <xf numFmtId="0" fontId="5" fillId="0" borderId="9" xfId="3" applyBorder="1" applyAlignment="1">
      <alignment horizontal="center" vertical="center"/>
    </xf>
    <xf numFmtId="0" fontId="5" fillId="0" borderId="4" xfId="3" applyBorder="1" applyAlignment="1">
      <alignment horizontal="center" vertical="center"/>
    </xf>
    <xf numFmtId="0" fontId="5" fillId="0" borderId="0" xfId="3" applyBorder="1" applyAlignment="1">
      <alignment horizontal="center" vertical="center"/>
    </xf>
    <xf numFmtId="0" fontId="5" fillId="0" borderId="6" xfId="3" applyBorder="1" applyAlignment="1">
      <alignment horizontal="center" vertical="center"/>
    </xf>
    <xf numFmtId="0" fontId="5" fillId="0" borderId="13" xfId="3" applyBorder="1" applyAlignment="1">
      <alignment horizontal="center" vertical="center"/>
    </xf>
    <xf numFmtId="0" fontId="5" fillId="0" borderId="5" xfId="3" applyBorder="1" applyAlignment="1">
      <alignment horizontal="center" vertical="center"/>
    </xf>
    <xf numFmtId="0" fontId="5" fillId="0" borderId="8" xfId="3" applyBorder="1" applyAlignment="1">
      <alignment horizontal="center" vertical="center"/>
    </xf>
    <xf numFmtId="0" fontId="41" fillId="0" borderId="11" xfId="3" applyFont="1" applyBorder="1" applyAlignment="1">
      <alignment horizontal="center"/>
    </xf>
    <xf numFmtId="0" fontId="41" fillId="0" borderId="11" xfId="3" applyFont="1" applyFill="1" applyBorder="1" applyAlignment="1">
      <alignment horizontal="center"/>
    </xf>
    <xf numFmtId="0" fontId="5" fillId="0" borderId="11" xfId="3" applyBorder="1" applyAlignment="1">
      <alignment horizontal="center"/>
    </xf>
    <xf numFmtId="0" fontId="41" fillId="0" borderId="11" xfId="3" applyFont="1" applyBorder="1" applyAlignment="1">
      <alignment horizontal="center" vertical="center" wrapText="1"/>
    </xf>
    <xf numFmtId="0" fontId="41" fillId="0" borderId="11" xfId="3" applyFont="1" applyBorder="1" applyAlignment="1">
      <alignment horizontal="left" vertical="top" wrapText="1"/>
    </xf>
    <xf numFmtId="0" fontId="41" fillId="0" borderId="11" xfId="3" applyFont="1" applyBorder="1" applyAlignment="1">
      <alignment horizontal="center" vertical="center"/>
    </xf>
    <xf numFmtId="0" fontId="69" fillId="0" borderId="11" xfId="1" applyFont="1" applyFill="1" applyBorder="1" applyAlignment="1">
      <alignment horizontal="center" vertical="center" wrapText="1"/>
    </xf>
    <xf numFmtId="0" fontId="69" fillId="0" borderId="11" xfId="1" applyNumberFormat="1" applyFont="1" applyFill="1" applyBorder="1" applyAlignment="1">
      <alignment horizontal="center" vertical="top" wrapText="1"/>
    </xf>
    <xf numFmtId="0" fontId="70" fillId="0" borderId="0" xfId="1" applyFont="1" applyFill="1" applyBorder="1" applyAlignment="1">
      <alignment horizontal="right" vertical="center"/>
    </xf>
    <xf numFmtId="0" fontId="70" fillId="0" borderId="0" xfId="1" quotePrefix="1" applyFont="1" applyFill="1" applyBorder="1" applyAlignment="1">
      <alignment horizontal="right" vertical="center"/>
    </xf>
    <xf numFmtId="0" fontId="68" fillId="0" borderId="13" xfId="1" quotePrefix="1" applyFont="1" applyFill="1" applyBorder="1" applyAlignment="1">
      <alignment horizontal="center" vertical="center"/>
    </xf>
    <xf numFmtId="0" fontId="68" fillId="0" borderId="5" xfId="1" quotePrefix="1" applyFont="1" applyFill="1" applyBorder="1" applyAlignment="1">
      <alignment horizontal="center" vertical="center"/>
    </xf>
    <xf numFmtId="0" fontId="69" fillId="0" borderId="11" xfId="1" applyFont="1" applyFill="1" applyBorder="1" applyAlignment="1">
      <alignment horizontal="center" vertical="top" wrapText="1"/>
    </xf>
    <xf numFmtId="0" fontId="69" fillId="0" borderId="11" xfId="6" applyFont="1" applyFill="1" applyBorder="1" applyAlignment="1">
      <alignment horizontal="center" vertical="center" wrapText="1"/>
    </xf>
    <xf numFmtId="0" fontId="52" fillId="0" borderId="12" xfId="1" applyFont="1" applyFill="1" applyBorder="1" applyAlignment="1">
      <alignment horizontal="center" vertical="center" wrapText="1"/>
    </xf>
    <xf numFmtId="0" fontId="52" fillId="0" borderId="12" xfId="1" applyFont="1" applyFill="1" applyBorder="1" applyAlignment="1">
      <alignment horizontal="center" vertical="center" wrapText="1"/>
    </xf>
    <xf numFmtId="0" fontId="116" fillId="8" borderId="12" xfId="0" applyFont="1" applyFill="1" applyBorder="1" applyAlignment="1">
      <alignment horizontal="center" vertical="center" wrapText="1"/>
    </xf>
    <xf numFmtId="0" fontId="116" fillId="0" borderId="12" xfId="0" applyFont="1" applyFill="1" applyBorder="1" applyAlignment="1">
      <alignment horizontal="center" vertical="center" wrapText="1"/>
    </xf>
    <xf numFmtId="9" fontId="45" fillId="10" borderId="12" xfId="13" applyFont="1" applyFill="1" applyBorder="1" applyAlignment="1">
      <alignment horizontal="center" vertical="center"/>
    </xf>
    <xf numFmtId="9" fontId="45" fillId="0" borderId="12" xfId="12" applyFont="1" applyFill="1" applyBorder="1" applyAlignment="1">
      <alignment horizontal="center" vertical="center"/>
    </xf>
    <xf numFmtId="0" fontId="52" fillId="9" borderId="12" xfId="1" applyFont="1" applyFill="1" applyBorder="1" applyAlignment="1">
      <alignment horizontal="center" vertical="center" wrapText="1"/>
    </xf>
    <xf numFmtId="0" fontId="60" fillId="8" borderId="12" xfId="0" applyFont="1" applyFill="1" applyBorder="1" applyAlignment="1">
      <alignment horizontal="center" vertical="center" wrapText="1"/>
    </xf>
    <xf numFmtId="9" fontId="45" fillId="9" borderId="12" xfId="12" applyFont="1" applyFill="1" applyBorder="1" applyAlignment="1">
      <alignment horizontal="center" vertical="center"/>
    </xf>
    <xf numFmtId="9" fontId="45" fillId="9" borderId="12" xfId="13" applyFont="1" applyFill="1" applyBorder="1" applyAlignment="1">
      <alignment horizontal="center" vertical="center"/>
    </xf>
    <xf numFmtId="0" fontId="53" fillId="9" borderId="12" xfId="1" applyFont="1" applyFill="1" applyBorder="1" applyAlignment="1">
      <alignment horizontal="center" vertical="center" wrapText="1"/>
    </xf>
    <xf numFmtId="0" fontId="45" fillId="10" borderId="12" xfId="13" applyNumberFormat="1" applyFont="1" applyFill="1" applyBorder="1" applyAlignment="1">
      <alignment horizontal="center" vertical="center"/>
    </xf>
    <xf numFmtId="0" fontId="60" fillId="8" borderId="12" xfId="0" applyFont="1" applyFill="1" applyBorder="1" applyAlignment="1">
      <alignment horizontal="center" vertical="center"/>
    </xf>
    <xf numFmtId="0" fontId="89" fillId="9" borderId="12" xfId="6" applyFont="1" applyFill="1" applyBorder="1" applyAlignment="1">
      <alignment vertical="center"/>
    </xf>
    <xf numFmtId="0" fontId="60" fillId="0" borderId="12" xfId="0" applyFont="1" applyFill="1" applyBorder="1" applyAlignment="1">
      <alignment horizontal="center" vertical="center"/>
    </xf>
    <xf numFmtId="0" fontId="116" fillId="0" borderId="12" xfId="0" applyFont="1" applyFill="1" applyBorder="1" applyAlignment="1">
      <alignment horizontal="center" vertical="center"/>
    </xf>
    <xf numFmtId="0" fontId="60" fillId="0" borderId="9" xfId="0" applyFont="1" applyFill="1" applyBorder="1" applyAlignment="1">
      <alignment horizontal="center" vertical="center"/>
    </xf>
    <xf numFmtId="0" fontId="53" fillId="8" borderId="12" xfId="1" applyFont="1" applyFill="1" applyBorder="1" applyAlignment="1">
      <alignment horizontal="center" vertical="center" wrapText="1"/>
    </xf>
    <xf numFmtId="0" fontId="59" fillId="8" borderId="12" xfId="0" applyFont="1" applyFill="1" applyBorder="1" applyAlignment="1">
      <alignment horizontal="center" vertical="center" wrapText="1"/>
    </xf>
    <xf numFmtId="0" fontId="89" fillId="0" borderId="12" xfId="6" applyFont="1" applyFill="1" applyBorder="1" applyAlignment="1">
      <alignment vertical="center"/>
    </xf>
    <xf numFmtId="0" fontId="60" fillId="0" borderId="12" xfId="0" applyFont="1" applyFill="1" applyBorder="1" applyAlignment="1">
      <alignment horizontal="center" vertical="center" wrapText="1"/>
    </xf>
    <xf numFmtId="0" fontId="60" fillId="8" borderId="9" xfId="0" applyFont="1" applyFill="1" applyBorder="1" applyAlignment="1">
      <alignment horizontal="center" vertical="center"/>
    </xf>
    <xf numFmtId="0" fontId="45" fillId="8" borderId="12" xfId="1" applyFont="1" applyFill="1" applyBorder="1" applyAlignment="1">
      <alignment horizontal="center" vertical="center" wrapText="1"/>
    </xf>
    <xf numFmtId="0" fontId="45" fillId="11" borderId="12" xfId="6" applyFont="1" applyFill="1" applyBorder="1" applyAlignment="1">
      <alignment horizontal="left" vertical="center"/>
    </xf>
    <xf numFmtId="0" fontId="45" fillId="0" borderId="12" xfId="6" applyFont="1" applyFill="1" applyBorder="1" applyAlignment="1">
      <alignment horizontal="left" vertical="center"/>
    </xf>
    <xf numFmtId="0" fontId="45" fillId="9" borderId="12" xfId="6" applyFont="1" applyFill="1" applyBorder="1" applyAlignment="1">
      <alignment horizontal="left" vertical="center"/>
    </xf>
    <xf numFmtId="9" fontId="59" fillId="10" borderId="12" xfId="13" applyFont="1" applyFill="1" applyBorder="1" applyAlignment="1">
      <alignment horizontal="center" vertical="center"/>
    </xf>
    <xf numFmtId="0" fontId="45" fillId="9" borderId="12" xfId="6" applyFont="1" applyFill="1" applyBorder="1" applyAlignment="1">
      <alignment vertical="center" wrapText="1"/>
    </xf>
    <xf numFmtId="0" fontId="89" fillId="9" borderId="12" xfId="6" applyFont="1" applyFill="1" applyBorder="1" applyAlignment="1">
      <alignment horizontal="center" vertical="center"/>
    </xf>
    <xf numFmtId="0" fontId="45" fillId="8" borderId="9" xfId="1" applyFont="1" applyFill="1" applyBorder="1" applyAlignment="1">
      <alignment horizontal="center" vertical="center" wrapText="1"/>
    </xf>
    <xf numFmtId="0" fontId="44" fillId="12" borderId="12" xfId="6" applyFont="1" applyFill="1" applyBorder="1" applyAlignment="1">
      <alignment horizontal="left" vertical="center"/>
    </xf>
    <xf numFmtId="0" fontId="53" fillId="0" borderId="12" xfId="1" applyFont="1" applyFill="1" applyBorder="1" applyAlignment="1">
      <alignment vertical="center"/>
    </xf>
    <xf numFmtId="0" fontId="51" fillId="0" borderId="1" xfId="1" quotePrefix="1" applyFont="1" applyFill="1" applyBorder="1" applyAlignment="1">
      <alignment horizontal="center" vertical="center"/>
    </xf>
    <xf numFmtId="0" fontId="51" fillId="0" borderId="1" xfId="1" applyFont="1" applyFill="1" applyBorder="1" applyAlignment="1">
      <alignment horizontal="center" vertical="center"/>
    </xf>
    <xf numFmtId="0" fontId="53" fillId="0" borderId="7" xfId="1" applyFont="1" applyFill="1" applyBorder="1" applyAlignment="1">
      <alignment horizontal="center" vertical="center"/>
    </xf>
    <xf numFmtId="0" fontId="53" fillId="0" borderId="7" xfId="1" applyFont="1" applyFill="1" applyBorder="1" applyAlignment="1">
      <alignment horizontal="left" vertical="center"/>
    </xf>
    <xf numFmtId="0" fontId="84" fillId="0" borderId="7" xfId="1" applyFont="1" applyFill="1" applyBorder="1" applyAlignment="1">
      <alignment horizontal="center" vertical="center"/>
    </xf>
    <xf numFmtId="1" fontId="84" fillId="0" borderId="7" xfId="1" applyNumberFormat="1" applyFont="1" applyFill="1" applyBorder="1" applyAlignment="1">
      <alignment vertical="center"/>
    </xf>
    <xf numFmtId="1" fontId="53" fillId="0" borderId="7" xfId="1" applyNumberFormat="1" applyFont="1" applyFill="1" applyBorder="1" applyAlignment="1">
      <alignment vertical="center"/>
    </xf>
    <xf numFmtId="1" fontId="53" fillId="0" borderId="7" xfId="1" applyNumberFormat="1" applyFont="1" applyFill="1" applyBorder="1" applyAlignment="1">
      <alignment horizontal="center" vertical="center"/>
    </xf>
    <xf numFmtId="1" fontId="44" fillId="0" borderId="11" xfId="6" applyNumberFormat="1" applyFont="1" applyFill="1" applyBorder="1" applyAlignment="1">
      <alignment horizontal="center" vertical="center" wrapText="1"/>
    </xf>
    <xf numFmtId="0" fontId="44" fillId="0" borderId="11" xfId="6" applyNumberFormat="1" applyFont="1" applyFill="1" applyBorder="1" applyAlignment="1">
      <alignment horizontal="center" vertical="center" wrapText="1"/>
    </xf>
    <xf numFmtId="0" fontId="60" fillId="8" borderId="11" xfId="0" applyFont="1" applyFill="1" applyBorder="1" applyAlignment="1">
      <alignment horizontal="center" vertical="center" wrapText="1"/>
    </xf>
    <xf numFmtId="0" fontId="53" fillId="0" borderId="11" xfId="1" applyFont="1" applyFill="1" applyBorder="1" applyAlignment="1">
      <alignment horizontal="center" vertical="center" wrapText="1"/>
    </xf>
    <xf numFmtId="0" fontId="45" fillId="0" borderId="11" xfId="1" applyFont="1" applyFill="1" applyBorder="1" applyAlignment="1">
      <alignment horizontal="center" vertical="center" wrapText="1"/>
    </xf>
    <xf numFmtId="0" fontId="45" fillId="0" borderId="11" xfId="6" applyFont="1" applyFill="1" applyBorder="1" applyAlignment="1">
      <alignment horizontal="center" vertical="center" wrapText="1"/>
    </xf>
    <xf numFmtId="0" fontId="89" fillId="0" borderId="11" xfId="6" applyFont="1" applyFill="1" applyBorder="1" applyAlignment="1">
      <alignment horizontal="center" vertical="center"/>
    </xf>
    <xf numFmtId="0" fontId="43" fillId="9" borderId="11" xfId="1" applyFont="1" applyFill="1" applyBorder="1" applyAlignment="1">
      <alignment vertical="center"/>
    </xf>
    <xf numFmtId="0" fontId="43" fillId="9" borderId="11" xfId="1" applyFont="1" applyFill="1" applyBorder="1" applyAlignment="1">
      <alignment horizontal="center" vertical="center"/>
    </xf>
    <xf numFmtId="1" fontId="43" fillId="9" borderId="11" xfId="1" applyNumberFormat="1" applyFont="1" applyFill="1" applyBorder="1" applyAlignment="1">
      <alignment vertical="center"/>
    </xf>
    <xf numFmtId="0" fontId="55" fillId="0" borderId="11" xfId="1" applyFont="1" applyFill="1" applyBorder="1" applyAlignment="1">
      <alignment horizontal="left" vertical="center" wrapText="1"/>
    </xf>
  </cellXfs>
  <cellStyles count="20">
    <cellStyle name="Normal" xfId="0" builtinId="0"/>
    <cellStyle name="Normal 114" xfId="1"/>
    <cellStyle name="Normal 115" xfId="2"/>
    <cellStyle name="Normal 2" xfId="3"/>
    <cellStyle name="Normal 2 2" xfId="4"/>
    <cellStyle name="Normal 2_April-13 - Certificate" xfId="5"/>
    <cellStyle name="Normal 3" xfId="6"/>
    <cellStyle name="Normal 3 2" xfId="7"/>
    <cellStyle name="Normal 3_Final April 2013 elementwise availability" xfId="8"/>
    <cellStyle name="Normal 4" xfId="9"/>
    <cellStyle name="Normal 5" xfId="15"/>
    <cellStyle name="Normal 6" xfId="17"/>
    <cellStyle name="Normal 7" xfId="18"/>
    <cellStyle name="Normal 8" xfId="19"/>
    <cellStyle name="Normal_trip cal up to Mar-13" xfId="10"/>
    <cellStyle name="Percent" xfId="11" builtinId="5"/>
    <cellStyle name="Percent 2" xfId="12"/>
    <cellStyle name="Percent 2 2" xfId="13"/>
    <cellStyle name="Percent 3" xfId="14"/>
    <cellStyle name="Percent 4"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133350</xdr:colOff>
      <xdr:row>0</xdr:row>
      <xdr:rowOff>38100</xdr:rowOff>
    </xdr:from>
    <xdr:to>
      <xdr:col>1</xdr:col>
      <xdr:colOff>866775</xdr:colOff>
      <xdr:row>0</xdr:row>
      <xdr:rowOff>1266825</xdr:rowOff>
    </xdr:to>
    <xdr:pic>
      <xdr:nvPicPr>
        <xdr:cNvPr id="29112" name="Picture 1"/>
        <xdr:cNvPicPr>
          <a:picLocks noChangeAspect="1" noChangeArrowheads="1"/>
        </xdr:cNvPicPr>
      </xdr:nvPicPr>
      <xdr:blipFill>
        <a:blip xmlns:r="http://schemas.openxmlformats.org/officeDocument/2006/relationships" r:embed="rId1"/>
        <a:srcRect/>
        <a:stretch>
          <a:fillRect/>
        </a:stretch>
      </xdr:blipFill>
      <xdr:spPr bwMode="auto">
        <a:xfrm>
          <a:off x="466725" y="38100"/>
          <a:ext cx="733425" cy="1228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952500</xdr:colOff>
      <xdr:row>0</xdr:row>
      <xdr:rowOff>95250</xdr:rowOff>
    </xdr:from>
    <xdr:to>
      <xdr:col>22</xdr:col>
      <xdr:colOff>152400</xdr:colOff>
      <xdr:row>1</xdr:row>
      <xdr:rowOff>0</xdr:rowOff>
    </xdr:to>
    <xdr:pic>
      <xdr:nvPicPr>
        <xdr:cNvPr id="33640" name="Picture 1" descr="POWERGRIDLOGO"/>
        <xdr:cNvPicPr>
          <a:picLocks noChangeAspect="1" noChangeArrowheads="1"/>
        </xdr:cNvPicPr>
      </xdr:nvPicPr>
      <xdr:blipFill>
        <a:blip xmlns:r="http://schemas.openxmlformats.org/officeDocument/2006/relationships" r:embed="rId1"/>
        <a:srcRect/>
        <a:stretch>
          <a:fillRect/>
        </a:stretch>
      </xdr:blipFill>
      <xdr:spPr bwMode="auto">
        <a:xfrm>
          <a:off x="37214175" y="95250"/>
          <a:ext cx="619125"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952500</xdr:colOff>
      <xdr:row>1</xdr:row>
      <xdr:rowOff>95250</xdr:rowOff>
    </xdr:from>
    <xdr:to>
      <xdr:col>14</xdr:col>
      <xdr:colOff>152400</xdr:colOff>
      <xdr:row>2</xdr:row>
      <xdr:rowOff>0</xdr:rowOff>
    </xdr:to>
    <xdr:pic>
      <xdr:nvPicPr>
        <xdr:cNvPr id="47136" name="Picture 1" descr="POWERGRIDLOGO"/>
        <xdr:cNvPicPr>
          <a:picLocks noChangeAspect="1" noChangeArrowheads="1"/>
        </xdr:cNvPicPr>
      </xdr:nvPicPr>
      <xdr:blipFill>
        <a:blip xmlns:r="http://schemas.openxmlformats.org/officeDocument/2006/relationships" r:embed="rId1"/>
        <a:srcRect/>
        <a:stretch>
          <a:fillRect/>
        </a:stretch>
      </xdr:blipFill>
      <xdr:spPr bwMode="auto">
        <a:xfrm>
          <a:off x="27031950" y="971550"/>
          <a:ext cx="0" cy="942975"/>
        </a:xfrm>
        <a:prstGeom prst="rect">
          <a:avLst/>
        </a:prstGeom>
        <a:noFill/>
        <a:ln w="9525">
          <a:noFill/>
          <a:miter lim="800000"/>
          <a:headEnd/>
          <a:tailEnd/>
        </a:ln>
      </xdr:spPr>
    </xdr:pic>
    <xdr:clientData/>
  </xdr:twoCellAnchor>
  <xdr:twoCellAnchor>
    <xdr:from>
      <xdr:col>13</xdr:col>
      <xdr:colOff>952500</xdr:colOff>
      <xdr:row>0</xdr:row>
      <xdr:rowOff>95250</xdr:rowOff>
    </xdr:from>
    <xdr:to>
      <xdr:col>14</xdr:col>
      <xdr:colOff>152400</xdr:colOff>
      <xdr:row>1</xdr:row>
      <xdr:rowOff>0</xdr:rowOff>
    </xdr:to>
    <xdr:pic>
      <xdr:nvPicPr>
        <xdr:cNvPr id="47137" name="Picture 1" descr="POWERGRIDLOGO"/>
        <xdr:cNvPicPr>
          <a:picLocks noChangeAspect="1" noChangeArrowheads="1"/>
        </xdr:cNvPicPr>
      </xdr:nvPicPr>
      <xdr:blipFill>
        <a:blip xmlns:r="http://schemas.openxmlformats.org/officeDocument/2006/relationships" r:embed="rId1"/>
        <a:srcRect/>
        <a:stretch>
          <a:fillRect/>
        </a:stretch>
      </xdr:blipFill>
      <xdr:spPr bwMode="auto">
        <a:xfrm>
          <a:off x="27031950" y="95250"/>
          <a:ext cx="0" cy="7810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24\os\28%20CC\282%20CC%20OS%20Equipment%20Correspondence\2013\3.%20July%20-%20Sept%2013\cerc%20perameter_f\Tripping%20Details\CC%20Format_July'13_trippings%20detai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20Reports/183%20Monthly%20O&amp;M%20Reports/2013-2014/7%20October%202013/1%20Oct%202013/Tripping%20Details/CC%20Format_Tripping_Details%20OCTOBER%20-%20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ripping details  JULY"/>
      <sheetName val="List"/>
      <sheetName val="code"/>
      <sheetName val="CC Format JULY'2013"/>
      <sheetName val="CC Format_July'13_trippings det"/>
    </sheetNames>
    <definedNames>
      <definedName name="ALL"/>
      <definedName name="DEEMED"/>
      <definedName name="NTURAL"/>
      <definedName name="OTHERS"/>
      <definedName name="POWERGRID"/>
    </definedNames>
    <sheetDataSet>
      <sheetData sheetId="0" refreshError="1"/>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ripping details  JULY"/>
      <sheetName val="List"/>
      <sheetName val="code"/>
      <sheetName val="CC Format  OCT'2013"/>
      <sheetName val="CC Format_Tripping_Details OCTO"/>
    </sheetNames>
    <definedNames>
      <definedName name="ALL"/>
      <definedName name="DEEMED"/>
      <definedName name="NTURAL"/>
      <definedName name="OTHERS"/>
      <definedName name="POWERGRID"/>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Q321"/>
  <sheetViews>
    <sheetView showGridLines="0" view="pageBreakPreview" zoomScale="70" zoomScaleNormal="62" zoomScaleSheetLayoutView="70" workbookViewId="0">
      <pane ySplit="10" topLeftCell="A65" activePane="bottomLeft" state="frozen"/>
      <selection pane="bottomLeft" activeCell="B77" sqref="B77"/>
    </sheetView>
  </sheetViews>
  <sheetFormatPr defaultRowHeight="18"/>
  <cols>
    <col min="1" max="1" width="6.5703125" style="53" customWidth="1"/>
    <col min="2" max="2" width="55.7109375" style="24" customWidth="1"/>
    <col min="3" max="3" width="14.7109375" style="232" customWidth="1"/>
    <col min="4" max="4" width="15.85546875" style="232" customWidth="1"/>
    <col min="5" max="5" width="19.85546875" style="232" customWidth="1"/>
    <col min="6" max="6" width="17.85546875" style="232" customWidth="1"/>
    <col min="7" max="7" width="19.85546875" style="53" customWidth="1"/>
    <col min="8" max="9" width="21.85546875" style="53" customWidth="1"/>
    <col min="10" max="10" width="18" style="53" bestFit="1" customWidth="1"/>
    <col min="11" max="11" width="16.28515625" style="73" customWidth="1"/>
    <col min="12" max="12" width="25.28515625" style="53" customWidth="1"/>
    <col min="13" max="13" width="20.140625" style="34" customWidth="1"/>
    <col min="14" max="14" width="29.85546875" style="34" customWidth="1"/>
    <col min="15" max="15" width="16" style="35" customWidth="1"/>
    <col min="16" max="16" width="6" style="24" customWidth="1"/>
    <col min="17" max="17" width="20.42578125" style="24" customWidth="1"/>
    <col min="18" max="18" width="17.140625" style="24" customWidth="1"/>
    <col min="19" max="16384" width="9.140625" style="24"/>
  </cols>
  <sheetData>
    <row r="1" spans="1:17" ht="12.75" customHeight="1">
      <c r="A1" s="37"/>
      <c r="B1" s="7"/>
      <c r="C1" s="180"/>
      <c r="D1" s="180"/>
      <c r="E1" s="180"/>
      <c r="F1" s="180"/>
      <c r="G1" s="5"/>
      <c r="H1" s="5"/>
      <c r="I1" s="5"/>
      <c r="J1" s="34"/>
      <c r="K1" s="62"/>
      <c r="L1" s="34"/>
    </row>
    <row r="2" spans="1:17" ht="23.25" customHeight="1">
      <c r="A2" s="928" t="s">
        <v>119</v>
      </c>
      <c r="B2" s="928"/>
      <c r="C2" s="928"/>
      <c r="D2" s="928"/>
      <c r="E2" s="928"/>
      <c r="F2" s="928"/>
      <c r="G2" s="928"/>
      <c r="H2" s="928"/>
      <c r="I2" s="928"/>
      <c r="J2" s="928"/>
      <c r="K2" s="928"/>
      <c r="L2" s="928"/>
      <c r="M2" s="928"/>
      <c r="N2" s="119"/>
    </row>
    <row r="3" spans="1:17" ht="25.5" customHeight="1">
      <c r="A3" s="929" t="s">
        <v>141</v>
      </c>
      <c r="B3" s="930"/>
      <c r="C3" s="930"/>
      <c r="D3" s="930"/>
      <c r="E3" s="930"/>
      <c r="F3" s="930"/>
      <c r="G3" s="930"/>
      <c r="H3" s="930"/>
      <c r="I3" s="930"/>
      <c r="J3" s="930"/>
      <c r="K3" s="930"/>
      <c r="L3" s="930"/>
      <c r="M3" s="930"/>
    </row>
    <row r="4" spans="1:17">
      <c r="A4" s="37"/>
      <c r="B4" s="10"/>
      <c r="C4" s="132"/>
      <c r="D4" s="132"/>
      <c r="E4" s="132"/>
      <c r="F4" s="132"/>
      <c r="G4" s="37"/>
      <c r="H4" s="37"/>
      <c r="I4" s="37"/>
      <c r="J4" s="34"/>
      <c r="K4" s="62"/>
      <c r="L4" s="34"/>
    </row>
    <row r="5" spans="1:17">
      <c r="A5" s="37"/>
      <c r="B5" s="7"/>
      <c r="C5" s="180"/>
      <c r="D5" s="180"/>
      <c r="E5" s="180"/>
      <c r="F5" s="180"/>
      <c r="G5" s="5"/>
      <c r="H5" s="5"/>
      <c r="I5" s="5"/>
      <c r="J5" s="34"/>
      <c r="K5" s="62"/>
      <c r="L5" s="34"/>
    </row>
    <row r="6" spans="1:17" ht="18" customHeight="1">
      <c r="A6" s="93" t="s">
        <v>19</v>
      </c>
      <c r="B6" s="933" t="s">
        <v>30</v>
      </c>
      <c r="C6" s="921" t="s">
        <v>111</v>
      </c>
      <c r="D6" s="922"/>
      <c r="E6" s="921" t="s">
        <v>108</v>
      </c>
      <c r="F6" s="922"/>
      <c r="G6" s="87" t="s">
        <v>17</v>
      </c>
      <c r="H6" s="100" t="s">
        <v>17</v>
      </c>
      <c r="I6" s="79"/>
      <c r="J6" s="87" t="s">
        <v>27</v>
      </c>
      <c r="K6" s="88"/>
      <c r="L6" s="89"/>
      <c r="M6" s="90"/>
      <c r="N6" s="1"/>
      <c r="O6" s="38"/>
      <c r="P6" s="36"/>
    </row>
    <row r="7" spans="1:17">
      <c r="A7" s="94" t="s">
        <v>20</v>
      </c>
      <c r="B7" s="934"/>
      <c r="C7" s="923"/>
      <c r="D7" s="924"/>
      <c r="E7" s="923"/>
      <c r="F7" s="924"/>
      <c r="G7" s="80" t="s">
        <v>18</v>
      </c>
      <c r="H7" s="98" t="s">
        <v>18</v>
      </c>
      <c r="I7" s="39" t="s">
        <v>112</v>
      </c>
      <c r="J7" s="69"/>
      <c r="K7" s="78"/>
      <c r="L7" s="80"/>
      <c r="M7" s="69"/>
      <c r="N7" s="39"/>
      <c r="O7" s="38"/>
      <c r="P7" s="36"/>
    </row>
    <row r="8" spans="1:17">
      <c r="A8" s="94"/>
      <c r="B8" s="22"/>
      <c r="C8" s="181"/>
      <c r="D8" s="182"/>
      <c r="E8" s="181"/>
      <c r="F8" s="181"/>
      <c r="G8" s="80" t="s">
        <v>11</v>
      </c>
      <c r="H8" s="97" t="s">
        <v>109</v>
      </c>
      <c r="I8" s="39" t="s">
        <v>101</v>
      </c>
      <c r="J8" s="80" t="s">
        <v>28</v>
      </c>
      <c r="K8" s="78" t="s">
        <v>99</v>
      </c>
      <c r="L8" s="69" t="s">
        <v>105</v>
      </c>
      <c r="M8" s="69" t="s">
        <v>100</v>
      </c>
      <c r="N8" s="39" t="s">
        <v>113</v>
      </c>
      <c r="O8" s="38"/>
      <c r="P8" s="32"/>
      <c r="Q8" s="12"/>
    </row>
    <row r="9" spans="1:17">
      <c r="A9" s="48"/>
      <c r="B9" s="11"/>
      <c r="C9" s="181" t="s">
        <v>26</v>
      </c>
      <c r="D9" s="182" t="s">
        <v>49</v>
      </c>
      <c r="E9" s="182" t="s">
        <v>26</v>
      </c>
      <c r="F9" s="182" t="s">
        <v>49</v>
      </c>
      <c r="G9" s="80" t="s">
        <v>26</v>
      </c>
      <c r="H9" s="98" t="s">
        <v>110</v>
      </c>
      <c r="I9" s="63" t="s">
        <v>144</v>
      </c>
      <c r="J9" s="69"/>
      <c r="K9" s="78"/>
      <c r="L9" s="69"/>
      <c r="M9" s="69"/>
      <c r="N9" s="3"/>
      <c r="O9" s="38"/>
      <c r="P9" s="36"/>
    </row>
    <row r="10" spans="1:17">
      <c r="A10" s="84"/>
      <c r="B10" s="85"/>
      <c r="C10" s="183"/>
      <c r="D10" s="183"/>
      <c r="E10" s="183"/>
      <c r="F10" s="183"/>
      <c r="G10" s="128"/>
      <c r="H10" s="101" t="s">
        <v>26</v>
      </c>
      <c r="I10" s="81"/>
      <c r="J10" s="92"/>
      <c r="K10" s="91"/>
      <c r="L10" s="92"/>
      <c r="M10" s="92"/>
      <c r="N10" s="15"/>
      <c r="O10" s="38"/>
      <c r="P10" s="36"/>
    </row>
    <row r="11" spans="1:17">
      <c r="A11" s="23"/>
      <c r="B11" s="28"/>
      <c r="C11" s="249"/>
      <c r="D11" s="249"/>
      <c r="E11" s="250"/>
      <c r="F11" s="250"/>
      <c r="G11" s="29"/>
      <c r="H11" s="29"/>
      <c r="I11" s="29"/>
      <c r="J11" s="54"/>
      <c r="K11" s="2"/>
      <c r="L11" s="47"/>
      <c r="M11" s="47"/>
      <c r="N11" s="47"/>
      <c r="O11" s="38"/>
    </row>
    <row r="12" spans="1:17">
      <c r="A12" s="48"/>
      <c r="B12" s="26"/>
      <c r="C12" s="184"/>
      <c r="D12" s="184"/>
      <c r="E12" s="251"/>
      <c r="F12" s="251"/>
      <c r="G12" s="60"/>
      <c r="H12" s="60"/>
      <c r="I12" s="60"/>
      <c r="J12" s="14"/>
      <c r="K12" s="5"/>
      <c r="L12" s="46"/>
      <c r="M12" s="14"/>
      <c r="N12" s="14"/>
      <c r="O12" s="38"/>
    </row>
    <row r="13" spans="1:17">
      <c r="A13" s="48">
        <v>1</v>
      </c>
      <c r="B13" s="26" t="s">
        <v>0</v>
      </c>
      <c r="C13" s="177"/>
      <c r="D13" s="177"/>
      <c r="E13" s="252"/>
      <c r="F13" s="252"/>
      <c r="G13" s="60">
        <f>C13+(D13/60)</f>
        <v>0</v>
      </c>
      <c r="H13" s="60">
        <f>E13+F13/60</f>
        <v>0</v>
      </c>
      <c r="I13" s="60">
        <f>31*24-H13</f>
        <v>744</v>
      </c>
      <c r="J13" s="14">
        <v>79</v>
      </c>
      <c r="K13" s="14">
        <v>2</v>
      </c>
      <c r="L13" s="46">
        <f>G13*J13*K13</f>
        <v>0</v>
      </c>
      <c r="M13" s="14">
        <f>J13*K13</f>
        <v>158</v>
      </c>
      <c r="N13" s="14">
        <f>I13*M13</f>
        <v>117552</v>
      </c>
      <c r="O13" s="38"/>
    </row>
    <row r="14" spans="1:17">
      <c r="A14" s="48"/>
      <c r="B14" s="26"/>
      <c r="C14" s="177"/>
      <c r="D14" s="177"/>
      <c r="E14" s="252"/>
      <c r="F14" s="252"/>
      <c r="G14" s="60"/>
      <c r="H14" s="60"/>
      <c r="I14" s="60"/>
      <c r="J14" s="14"/>
      <c r="K14" s="14"/>
      <c r="L14" s="46"/>
      <c r="M14" s="14"/>
      <c r="N14" s="14"/>
      <c r="O14" s="38"/>
    </row>
    <row r="15" spans="1:17">
      <c r="A15" s="48">
        <v>2</v>
      </c>
      <c r="B15" s="26" t="s">
        <v>1</v>
      </c>
      <c r="C15" s="177"/>
      <c r="D15" s="177"/>
      <c r="E15" s="252"/>
      <c r="F15" s="252"/>
      <c r="G15" s="60">
        <f>C15+(D15/60)</f>
        <v>0</v>
      </c>
      <c r="H15" s="60">
        <f>E15+F15/60</f>
        <v>0</v>
      </c>
      <c r="I15" s="60">
        <f>31*24-H15</f>
        <v>744</v>
      </c>
      <c r="J15" s="14">
        <v>207</v>
      </c>
      <c r="K15" s="14">
        <v>2</v>
      </c>
      <c r="L15" s="46">
        <f>G15*J15*K15</f>
        <v>0</v>
      </c>
      <c r="M15" s="14">
        <f>J15*K15</f>
        <v>414</v>
      </c>
      <c r="N15" s="14">
        <f>I15*M15</f>
        <v>308016</v>
      </c>
      <c r="O15" s="38"/>
    </row>
    <row r="16" spans="1:17">
      <c r="A16" s="48"/>
      <c r="B16" s="26"/>
      <c r="C16" s="177"/>
      <c r="D16" s="177"/>
      <c r="E16" s="252"/>
      <c r="F16" s="252"/>
      <c r="G16" s="60"/>
      <c r="H16" s="60"/>
      <c r="I16" s="60"/>
      <c r="J16" s="14"/>
      <c r="K16" s="14"/>
      <c r="L16" s="46"/>
      <c r="M16" s="14"/>
      <c r="N16" s="14"/>
      <c r="O16" s="38"/>
    </row>
    <row r="17" spans="1:15">
      <c r="A17" s="48">
        <v>3</v>
      </c>
      <c r="B17" s="26" t="s">
        <v>2</v>
      </c>
      <c r="C17" s="177"/>
      <c r="D17" s="177"/>
      <c r="E17" s="252"/>
      <c r="F17" s="252"/>
      <c r="G17" s="60">
        <f>C17+(D17/60)</f>
        <v>0</v>
      </c>
      <c r="H17" s="60">
        <f>E17+F17/60</f>
        <v>0</v>
      </c>
      <c r="I17" s="60">
        <f>31*24-H17</f>
        <v>744</v>
      </c>
      <c r="J17" s="14">
        <v>214</v>
      </c>
      <c r="K17" s="14">
        <v>2</v>
      </c>
      <c r="L17" s="46">
        <f>G17*J17*K17</f>
        <v>0</v>
      </c>
      <c r="M17" s="14">
        <f>J17*K17</f>
        <v>428</v>
      </c>
      <c r="N17" s="14">
        <f>I17*M17</f>
        <v>318432</v>
      </c>
      <c r="O17" s="38"/>
    </row>
    <row r="18" spans="1:15">
      <c r="A18" s="48"/>
      <c r="B18" s="26"/>
      <c r="C18" s="177"/>
      <c r="D18" s="177"/>
      <c r="E18" s="252"/>
      <c r="F18" s="252"/>
      <c r="G18" s="60"/>
      <c r="H18" s="60"/>
      <c r="I18" s="60"/>
      <c r="J18" s="14"/>
      <c r="K18" s="14"/>
      <c r="L18" s="46"/>
      <c r="M18" s="14"/>
      <c r="N18" s="14"/>
      <c r="O18" s="38"/>
    </row>
    <row r="19" spans="1:15">
      <c r="A19" s="48">
        <v>4</v>
      </c>
      <c r="B19" s="26" t="s">
        <v>29</v>
      </c>
      <c r="C19" s="177"/>
      <c r="D19" s="177"/>
      <c r="E19" s="252"/>
      <c r="F19" s="252"/>
      <c r="G19" s="60">
        <f>C19+(D19/60)</f>
        <v>0</v>
      </c>
      <c r="H19" s="60">
        <f>E19+F19/60</f>
        <v>0</v>
      </c>
      <c r="I19" s="60">
        <f>31*24-H19</f>
        <v>744</v>
      </c>
      <c r="J19" s="14">
        <v>289</v>
      </c>
      <c r="K19" s="14">
        <v>2</v>
      </c>
      <c r="L19" s="46">
        <f>G19*J19*K19</f>
        <v>0</v>
      </c>
      <c r="M19" s="14">
        <f>J19*K19</f>
        <v>578</v>
      </c>
      <c r="N19" s="14">
        <f>I19*M19</f>
        <v>430032</v>
      </c>
      <c r="O19" s="38"/>
    </row>
    <row r="20" spans="1:15">
      <c r="A20" s="48"/>
      <c r="B20" s="26"/>
      <c r="C20" s="177"/>
      <c r="D20" s="177"/>
      <c r="E20" s="252"/>
      <c r="F20" s="252"/>
      <c r="G20" s="60"/>
      <c r="H20" s="60"/>
      <c r="I20" s="60"/>
      <c r="J20" s="14"/>
      <c r="K20" s="14"/>
      <c r="L20" s="46"/>
      <c r="M20" s="14"/>
      <c r="N20" s="14"/>
      <c r="O20" s="38"/>
    </row>
    <row r="21" spans="1:15">
      <c r="A21" s="48">
        <v>5</v>
      </c>
      <c r="B21" s="26" t="s">
        <v>52</v>
      </c>
      <c r="C21" s="127">
        <v>8</v>
      </c>
      <c r="D21" s="127">
        <v>38</v>
      </c>
      <c r="E21" s="283"/>
      <c r="F21" s="283"/>
      <c r="G21" s="60">
        <f>C21+(D21/60)</f>
        <v>8.6333333333333329</v>
      </c>
      <c r="H21" s="60">
        <f>E21+F21/60</f>
        <v>0</v>
      </c>
      <c r="I21" s="60">
        <f>31*24-H21</f>
        <v>744</v>
      </c>
      <c r="J21" s="14">
        <v>273</v>
      </c>
      <c r="K21" s="14">
        <v>2</v>
      </c>
      <c r="L21" s="46">
        <f>G21*J21*K21</f>
        <v>4713.8</v>
      </c>
      <c r="M21" s="14">
        <f>J21*K21</f>
        <v>546</v>
      </c>
      <c r="N21" s="14">
        <f>I21*M21</f>
        <v>406224</v>
      </c>
      <c r="O21" s="38"/>
    </row>
    <row r="22" spans="1:15">
      <c r="A22" s="48"/>
      <c r="B22" s="26"/>
      <c r="C22" s="177"/>
      <c r="D22" s="177"/>
      <c r="E22" s="252"/>
      <c r="F22" s="252"/>
      <c r="G22" s="60"/>
      <c r="H22" s="60"/>
      <c r="I22" s="60"/>
      <c r="J22" s="14"/>
      <c r="K22" s="14"/>
      <c r="L22" s="46"/>
      <c r="M22" s="14"/>
      <c r="N22" s="14"/>
      <c r="O22" s="38"/>
    </row>
    <row r="23" spans="1:15">
      <c r="A23" s="48">
        <v>6</v>
      </c>
      <c r="B23" s="26" t="s">
        <v>3</v>
      </c>
      <c r="C23" s="184"/>
      <c r="D23" s="184"/>
      <c r="E23" s="252"/>
      <c r="F23" s="252"/>
      <c r="G23" s="60">
        <f>C23+(D23/60)</f>
        <v>0</v>
      </c>
      <c r="H23" s="60">
        <f>E23+F23/60</f>
        <v>0</v>
      </c>
      <c r="I23" s="60">
        <f>31*24-H23</f>
        <v>744</v>
      </c>
      <c r="J23" s="14">
        <v>360</v>
      </c>
      <c r="K23" s="14">
        <v>2</v>
      </c>
      <c r="L23" s="46">
        <f>G23*J23*K23</f>
        <v>0</v>
      </c>
      <c r="M23" s="14">
        <f>J23*K23</f>
        <v>720</v>
      </c>
      <c r="N23" s="14">
        <f>I23*M23</f>
        <v>535680</v>
      </c>
      <c r="O23" s="38"/>
    </row>
    <row r="24" spans="1:15">
      <c r="A24" s="48"/>
      <c r="B24" s="26"/>
      <c r="C24" s="177"/>
      <c r="D24" s="177"/>
      <c r="E24" s="252"/>
      <c r="F24" s="252"/>
      <c r="G24" s="60"/>
      <c r="H24" s="60"/>
      <c r="I24" s="60"/>
      <c r="J24" s="14"/>
      <c r="K24" s="14"/>
      <c r="L24" s="46"/>
      <c r="M24" s="14"/>
      <c r="N24" s="14"/>
      <c r="O24" s="38"/>
    </row>
    <row r="25" spans="1:15">
      <c r="A25" s="48">
        <v>7</v>
      </c>
      <c r="B25" s="26" t="s">
        <v>4</v>
      </c>
      <c r="C25" s="184"/>
      <c r="D25" s="184"/>
      <c r="E25" s="252"/>
      <c r="F25" s="252"/>
      <c r="G25" s="60">
        <f>C25+(D25/60)</f>
        <v>0</v>
      </c>
      <c r="H25" s="60">
        <f>E25+F25/60</f>
        <v>0</v>
      </c>
      <c r="I25" s="60">
        <f>31*24-H25</f>
        <v>744</v>
      </c>
      <c r="J25" s="14">
        <v>360</v>
      </c>
      <c r="K25" s="14">
        <v>2</v>
      </c>
      <c r="L25" s="46">
        <f>G25*J25*K25</f>
        <v>0</v>
      </c>
      <c r="M25" s="14">
        <f>J25*K25</f>
        <v>720</v>
      </c>
      <c r="N25" s="14">
        <f>I25*M25</f>
        <v>535680</v>
      </c>
      <c r="O25" s="38"/>
    </row>
    <row r="26" spans="1:15">
      <c r="A26" s="49"/>
      <c r="B26" s="26"/>
      <c r="C26" s="177"/>
      <c r="D26" s="177"/>
      <c r="E26" s="252"/>
      <c r="F26" s="252"/>
      <c r="G26" s="60"/>
      <c r="H26" s="60"/>
      <c r="I26" s="60"/>
      <c r="J26" s="14"/>
      <c r="K26" s="14"/>
      <c r="L26" s="46"/>
      <c r="M26" s="14"/>
      <c r="N26" s="14"/>
      <c r="O26" s="38"/>
    </row>
    <row r="27" spans="1:15">
      <c r="A27" s="48">
        <v>8</v>
      </c>
      <c r="B27" s="26" t="s">
        <v>5</v>
      </c>
      <c r="C27" s="127">
        <v>4</v>
      </c>
      <c r="D27" s="127">
        <v>54</v>
      </c>
      <c r="E27" s="252"/>
      <c r="F27" s="252"/>
      <c r="G27" s="60">
        <f>C27+(D27/60)</f>
        <v>4.9000000000000004</v>
      </c>
      <c r="H27" s="60">
        <f>E27+F27/60</f>
        <v>0</v>
      </c>
      <c r="I27" s="60">
        <f>31*24-H27</f>
        <v>744</v>
      </c>
      <c r="J27" s="14">
        <v>232</v>
      </c>
      <c r="K27" s="14">
        <v>2</v>
      </c>
      <c r="L27" s="46">
        <f>G27*J27*K27</f>
        <v>2273.6000000000004</v>
      </c>
      <c r="M27" s="14">
        <f>J27*K27</f>
        <v>464</v>
      </c>
      <c r="N27" s="14">
        <f>I27*M27</f>
        <v>345216</v>
      </c>
      <c r="O27" s="38"/>
    </row>
    <row r="28" spans="1:15">
      <c r="A28" s="49"/>
      <c r="B28" s="26"/>
      <c r="C28" s="177"/>
      <c r="D28" s="177"/>
      <c r="E28" s="252"/>
      <c r="F28" s="252"/>
      <c r="G28" s="60"/>
      <c r="H28" s="60"/>
      <c r="I28" s="60"/>
      <c r="J28" s="14"/>
      <c r="K28" s="14"/>
      <c r="L28" s="46"/>
      <c r="M28" s="14"/>
      <c r="N28" s="14"/>
      <c r="O28" s="38"/>
    </row>
    <row r="29" spans="1:15">
      <c r="A29" s="48">
        <v>9</v>
      </c>
      <c r="B29" s="26" t="s">
        <v>6</v>
      </c>
      <c r="C29" s="127">
        <v>6</v>
      </c>
      <c r="D29" s="127">
        <v>25</v>
      </c>
      <c r="E29" s="252"/>
      <c r="F29" s="252"/>
      <c r="G29" s="60">
        <f>C29+(D29/60)</f>
        <v>6.416666666666667</v>
      </c>
      <c r="H29" s="60">
        <f>E29+F29/60</f>
        <v>0</v>
      </c>
      <c r="I29" s="60">
        <f>31*24-H29</f>
        <v>744</v>
      </c>
      <c r="J29" s="14">
        <v>232</v>
      </c>
      <c r="K29" s="14">
        <v>2</v>
      </c>
      <c r="L29" s="46">
        <f>G29*J29*K29</f>
        <v>2977.3333333333335</v>
      </c>
      <c r="M29" s="14">
        <f>J29*K29</f>
        <v>464</v>
      </c>
      <c r="N29" s="14">
        <f>I29*M29</f>
        <v>345216</v>
      </c>
      <c r="O29" s="38"/>
    </row>
    <row r="30" spans="1:15">
      <c r="A30" s="48"/>
      <c r="B30" s="26"/>
      <c r="C30" s="177"/>
      <c r="D30" s="177"/>
      <c r="E30" s="177"/>
      <c r="F30" s="177"/>
      <c r="G30" s="60"/>
      <c r="H30" s="60"/>
      <c r="I30" s="60"/>
      <c r="J30" s="37"/>
      <c r="K30" s="14"/>
      <c r="L30" s="46"/>
      <c r="M30" s="14"/>
      <c r="N30" s="14"/>
      <c r="O30" s="38"/>
    </row>
    <row r="31" spans="1:15">
      <c r="A31" s="48">
        <v>10</v>
      </c>
      <c r="B31" s="26" t="s">
        <v>150</v>
      </c>
      <c r="C31" s="127">
        <v>0</v>
      </c>
      <c r="D31" s="127">
        <v>0</v>
      </c>
      <c r="E31" s="252"/>
      <c r="F31" s="252"/>
      <c r="G31" s="60">
        <f>C31+(D31/60)</f>
        <v>0</v>
      </c>
      <c r="H31" s="60">
        <f>E31+F31/60</f>
        <v>0</v>
      </c>
      <c r="I31" s="60">
        <f>31*24-H31</f>
        <v>744</v>
      </c>
      <c r="J31" s="14">
        <v>157</v>
      </c>
      <c r="K31" s="14">
        <v>2</v>
      </c>
      <c r="L31" s="46">
        <f>G31*J31*K31</f>
        <v>0</v>
      </c>
      <c r="M31" s="14">
        <f>J31*K31</f>
        <v>314</v>
      </c>
      <c r="N31" s="14">
        <f>I31*M31</f>
        <v>233616</v>
      </c>
      <c r="O31" s="38"/>
    </row>
    <row r="32" spans="1:15">
      <c r="A32" s="48"/>
      <c r="B32" s="8"/>
      <c r="C32" s="177"/>
      <c r="D32" s="177"/>
      <c r="E32" s="252"/>
      <c r="F32" s="252"/>
      <c r="G32" s="60"/>
      <c r="H32" s="60"/>
      <c r="I32" s="60"/>
      <c r="J32" s="14"/>
      <c r="K32" s="14"/>
      <c r="L32" s="46"/>
      <c r="M32" s="14"/>
      <c r="N32" s="14"/>
      <c r="O32" s="38"/>
    </row>
    <row r="33" spans="1:15">
      <c r="A33" s="48">
        <v>11</v>
      </c>
      <c r="B33" s="26" t="s">
        <v>151</v>
      </c>
      <c r="C33" s="177">
        <v>12</v>
      </c>
      <c r="D33" s="177">
        <v>59</v>
      </c>
      <c r="E33" s="252"/>
      <c r="F33" s="252"/>
      <c r="G33" s="60">
        <f>C33+(D33/60)</f>
        <v>12.983333333333333</v>
      </c>
      <c r="H33" s="60">
        <f>E33+F33/60</f>
        <v>0</v>
      </c>
      <c r="I33" s="60">
        <f>31*24-H33</f>
        <v>744</v>
      </c>
      <c r="J33" s="14">
        <v>157</v>
      </c>
      <c r="K33" s="14">
        <v>2</v>
      </c>
      <c r="L33" s="46">
        <f>G33*J33*K33</f>
        <v>4076.7666666666664</v>
      </c>
      <c r="M33" s="14">
        <f>J33*K33</f>
        <v>314</v>
      </c>
      <c r="N33" s="14">
        <f>I33*M33</f>
        <v>233616</v>
      </c>
      <c r="O33" s="38"/>
    </row>
    <row r="34" spans="1:15">
      <c r="A34" s="48"/>
      <c r="B34" s="26"/>
      <c r="C34" s="177"/>
      <c r="D34" s="177"/>
      <c r="E34" s="252"/>
      <c r="F34" s="252"/>
      <c r="G34" s="60"/>
      <c r="H34" s="60"/>
      <c r="I34" s="60"/>
      <c r="J34" s="14"/>
      <c r="K34" s="14"/>
      <c r="L34" s="46"/>
      <c r="M34" s="14"/>
      <c r="N34" s="14"/>
      <c r="O34" s="38"/>
    </row>
    <row r="35" spans="1:15">
      <c r="A35" s="48">
        <v>12</v>
      </c>
      <c r="B35" s="26" t="s">
        <v>7</v>
      </c>
      <c r="C35" s="177"/>
      <c r="D35" s="177"/>
      <c r="E35" s="252"/>
      <c r="F35" s="252"/>
      <c r="G35" s="60">
        <f>C35+(D35/60)</f>
        <v>0</v>
      </c>
      <c r="H35" s="60">
        <f>E35+F35/60</f>
        <v>0</v>
      </c>
      <c r="I35" s="60">
        <f>31*24-H35</f>
        <v>744</v>
      </c>
      <c r="J35" s="14">
        <v>389</v>
      </c>
      <c r="K35" s="14">
        <v>2</v>
      </c>
      <c r="L35" s="46">
        <f>G35*J35*K35</f>
        <v>0</v>
      </c>
      <c r="M35" s="14">
        <f>J35*K35</f>
        <v>778</v>
      </c>
      <c r="N35" s="14">
        <f>I35*M35</f>
        <v>578832</v>
      </c>
      <c r="O35" s="38"/>
    </row>
    <row r="36" spans="1:15">
      <c r="A36" s="48"/>
      <c r="B36" s="26"/>
      <c r="C36" s="177"/>
      <c r="D36" s="177"/>
      <c r="E36" s="252"/>
      <c r="F36" s="252"/>
      <c r="G36" s="60"/>
      <c r="H36" s="60"/>
      <c r="I36" s="60"/>
      <c r="J36" s="14"/>
      <c r="K36" s="14"/>
      <c r="L36" s="46"/>
      <c r="M36" s="14"/>
      <c r="N36" s="14"/>
      <c r="O36" s="38"/>
    </row>
    <row r="37" spans="1:15">
      <c r="A37" s="48">
        <v>13</v>
      </c>
      <c r="B37" s="26" t="s">
        <v>8</v>
      </c>
      <c r="C37" s="177"/>
      <c r="D37" s="177"/>
      <c r="E37" s="252"/>
      <c r="F37" s="252"/>
      <c r="G37" s="60">
        <f>C37+(D37/60)</f>
        <v>0</v>
      </c>
      <c r="H37" s="60">
        <f>E37+F37/60</f>
        <v>0</v>
      </c>
      <c r="I37" s="60">
        <f>31*24-H37</f>
        <v>744</v>
      </c>
      <c r="J37" s="14">
        <v>389</v>
      </c>
      <c r="K37" s="14">
        <v>2</v>
      </c>
      <c r="L37" s="46">
        <f>G37*J37*K37</f>
        <v>0</v>
      </c>
      <c r="M37" s="14">
        <f>J37*K37</f>
        <v>778</v>
      </c>
      <c r="N37" s="14">
        <f>I37*M37</f>
        <v>578832</v>
      </c>
      <c r="O37" s="38"/>
    </row>
    <row r="38" spans="1:15">
      <c r="A38" s="49"/>
      <c r="B38" s="26"/>
      <c r="C38" s="177"/>
      <c r="D38" s="177"/>
      <c r="E38" s="252"/>
      <c r="F38" s="252"/>
      <c r="G38" s="60"/>
      <c r="H38" s="60"/>
      <c r="I38" s="60"/>
      <c r="J38" s="14"/>
      <c r="K38" s="14"/>
      <c r="L38" s="46"/>
      <c r="M38" s="14"/>
      <c r="N38" s="14"/>
      <c r="O38" s="38"/>
    </row>
    <row r="39" spans="1:15">
      <c r="A39" s="49">
        <v>14</v>
      </c>
      <c r="B39" s="26" t="s">
        <v>9</v>
      </c>
      <c r="C39" s="127">
        <v>4</v>
      </c>
      <c r="D39" s="127">
        <v>45</v>
      </c>
      <c r="E39" s="252"/>
      <c r="F39" s="252"/>
      <c r="G39" s="60">
        <f>C39+(D39/60)</f>
        <v>4.75</v>
      </c>
      <c r="H39" s="60">
        <f>E39+F39/60</f>
        <v>0</v>
      </c>
      <c r="I39" s="60">
        <f>31*24-H39</f>
        <v>744</v>
      </c>
      <c r="J39" s="14">
        <v>234</v>
      </c>
      <c r="K39" s="14">
        <v>2</v>
      </c>
      <c r="L39" s="46">
        <f>G39*J39*K39</f>
        <v>2223</v>
      </c>
      <c r="M39" s="14">
        <f>J39*K39</f>
        <v>468</v>
      </c>
      <c r="N39" s="14">
        <f>I39*M39</f>
        <v>348192</v>
      </c>
      <c r="O39" s="38"/>
    </row>
    <row r="40" spans="1:15">
      <c r="A40" s="48"/>
      <c r="B40" s="26"/>
      <c r="C40" s="177"/>
      <c r="D40" s="177"/>
      <c r="E40" s="252"/>
      <c r="F40" s="252"/>
      <c r="G40" s="60"/>
      <c r="H40" s="60"/>
      <c r="I40" s="60"/>
      <c r="J40" s="14"/>
      <c r="K40" s="14"/>
      <c r="L40" s="46"/>
      <c r="M40" s="14"/>
      <c r="N40" s="14"/>
      <c r="O40" s="38"/>
    </row>
    <row r="41" spans="1:15">
      <c r="A41" s="48">
        <v>15</v>
      </c>
      <c r="B41" s="26" t="s">
        <v>10</v>
      </c>
      <c r="C41" s="127">
        <v>5</v>
      </c>
      <c r="D41" s="127">
        <v>52</v>
      </c>
      <c r="E41" s="252"/>
      <c r="F41" s="252"/>
      <c r="G41" s="60">
        <f>C41+(D41/60)</f>
        <v>5.8666666666666671</v>
      </c>
      <c r="H41" s="60">
        <f>E41+F41/60</f>
        <v>0</v>
      </c>
      <c r="I41" s="60">
        <f>31*24-H41</f>
        <v>744</v>
      </c>
      <c r="J41" s="14">
        <v>234</v>
      </c>
      <c r="K41" s="14">
        <v>2</v>
      </c>
      <c r="L41" s="46">
        <f>G41*J41*K41</f>
        <v>2745.6000000000004</v>
      </c>
      <c r="M41" s="14">
        <f>J41*K41</f>
        <v>468</v>
      </c>
      <c r="N41" s="14">
        <f>I41*M41</f>
        <v>348192</v>
      </c>
      <c r="O41" s="38"/>
    </row>
    <row r="42" spans="1:15">
      <c r="A42" s="48"/>
      <c r="B42" s="27"/>
      <c r="C42" s="177"/>
      <c r="D42" s="177"/>
      <c r="E42" s="252"/>
      <c r="F42" s="252"/>
      <c r="G42" s="60"/>
      <c r="H42" s="60"/>
      <c r="I42" s="60"/>
      <c r="J42" s="14"/>
      <c r="K42" s="14"/>
      <c r="L42" s="46"/>
      <c r="M42" s="14"/>
      <c r="N42" s="14"/>
      <c r="O42" s="38"/>
    </row>
    <row r="43" spans="1:15">
      <c r="A43" s="48">
        <v>16</v>
      </c>
      <c r="B43" s="26" t="s">
        <v>53</v>
      </c>
      <c r="C43" s="177"/>
      <c r="D43" s="177"/>
      <c r="E43" s="252"/>
      <c r="F43" s="252"/>
      <c r="G43" s="60">
        <f>C43+(D43/60)</f>
        <v>0</v>
      </c>
      <c r="H43" s="60">
        <f>E43+F43/60</f>
        <v>0</v>
      </c>
      <c r="I43" s="60">
        <f>31*24-H43</f>
        <v>744</v>
      </c>
      <c r="J43" s="14">
        <v>196.64</v>
      </c>
      <c r="K43" s="14">
        <v>2</v>
      </c>
      <c r="L43" s="46">
        <f>G43*J43*K43</f>
        <v>0</v>
      </c>
      <c r="M43" s="14">
        <f>J43*K43</f>
        <v>393.28</v>
      </c>
      <c r="N43" s="14">
        <f>I43*M43</f>
        <v>292600.32000000001</v>
      </c>
      <c r="O43" s="38"/>
    </row>
    <row r="44" spans="1:15">
      <c r="A44" s="48"/>
      <c r="B44" s="26"/>
      <c r="C44" s="177"/>
      <c r="D44" s="177"/>
      <c r="E44" s="252"/>
      <c r="F44" s="252"/>
      <c r="G44" s="60"/>
      <c r="H44" s="60"/>
      <c r="I44" s="60"/>
      <c r="J44" s="14"/>
      <c r="K44" s="14"/>
      <c r="L44" s="46"/>
      <c r="M44" s="14"/>
      <c r="N44" s="14"/>
      <c r="O44" s="38"/>
    </row>
    <row r="45" spans="1:15">
      <c r="A45" s="48">
        <v>17</v>
      </c>
      <c r="B45" s="26" t="s">
        <v>54</v>
      </c>
      <c r="C45" s="177"/>
      <c r="D45" s="177"/>
      <c r="E45" s="252"/>
      <c r="F45" s="252"/>
      <c r="G45" s="60">
        <f>C45+(D45/60)</f>
        <v>0</v>
      </c>
      <c r="H45" s="60">
        <f>E45+F45/60</f>
        <v>0</v>
      </c>
      <c r="I45" s="60">
        <f>31*24-H45</f>
        <v>744</v>
      </c>
      <c r="J45" s="14">
        <v>196.64</v>
      </c>
      <c r="K45" s="14">
        <v>2</v>
      </c>
      <c r="L45" s="46">
        <f>G45*J45*K45</f>
        <v>0</v>
      </c>
      <c r="M45" s="14">
        <f>J45*K45</f>
        <v>393.28</v>
      </c>
      <c r="N45" s="14">
        <f>I45*M45</f>
        <v>292600.32000000001</v>
      </c>
      <c r="O45" s="38"/>
    </row>
    <row r="46" spans="1:15">
      <c r="A46" s="48"/>
      <c r="B46" s="26"/>
      <c r="C46" s="177"/>
      <c r="D46" s="177"/>
      <c r="E46" s="252"/>
      <c r="F46" s="252"/>
      <c r="G46" s="60"/>
      <c r="H46" s="60"/>
      <c r="I46" s="60"/>
      <c r="J46" s="14"/>
      <c r="K46" s="14"/>
      <c r="L46" s="46"/>
      <c r="M46" s="14"/>
      <c r="N46" s="14"/>
      <c r="O46" s="38"/>
    </row>
    <row r="47" spans="1:15">
      <c r="A47" s="48">
        <v>18</v>
      </c>
      <c r="B47" s="26" t="s">
        <v>55</v>
      </c>
      <c r="C47" s="177"/>
      <c r="D47" s="177"/>
      <c r="E47" s="252"/>
      <c r="F47" s="252"/>
      <c r="G47" s="61">
        <f>C47+(D47/60)</f>
        <v>0</v>
      </c>
      <c r="H47" s="60">
        <f>E47+F47/60</f>
        <v>0</v>
      </c>
      <c r="I47" s="60">
        <f>31*24-H47</f>
        <v>744</v>
      </c>
      <c r="J47" s="14">
        <v>261.77999999999997</v>
      </c>
      <c r="K47" s="14">
        <v>2</v>
      </c>
      <c r="L47" s="46">
        <f>G47*J47*K47</f>
        <v>0</v>
      </c>
      <c r="M47" s="14">
        <f>J47*K47</f>
        <v>523.55999999999995</v>
      </c>
      <c r="N47" s="14">
        <f>I47*M47</f>
        <v>389528.63999999996</v>
      </c>
      <c r="O47" s="38"/>
    </row>
    <row r="48" spans="1:15">
      <c r="A48" s="48"/>
      <c r="B48" s="26"/>
      <c r="C48" s="177"/>
      <c r="D48" s="177"/>
      <c r="E48" s="252"/>
      <c r="F48" s="252"/>
      <c r="G48" s="61"/>
      <c r="H48" s="60"/>
      <c r="I48" s="60"/>
      <c r="J48" s="14"/>
      <c r="K48" s="14"/>
      <c r="L48" s="46"/>
      <c r="M48" s="14"/>
      <c r="N48" s="14"/>
      <c r="O48" s="38"/>
    </row>
    <row r="49" spans="1:15">
      <c r="A49" s="49">
        <v>19</v>
      </c>
      <c r="B49" s="26" t="s">
        <v>56</v>
      </c>
      <c r="C49" s="177"/>
      <c r="D49" s="177"/>
      <c r="E49" s="252"/>
      <c r="F49" s="252"/>
      <c r="G49" s="61">
        <f>C49+(D49/60)</f>
        <v>0</v>
      </c>
      <c r="H49" s="60">
        <f>E49+F49/60</f>
        <v>0</v>
      </c>
      <c r="I49" s="60">
        <f>31*24-H49</f>
        <v>744</v>
      </c>
      <c r="J49" s="14">
        <v>261.77999999999997</v>
      </c>
      <c r="K49" s="14">
        <v>2</v>
      </c>
      <c r="L49" s="46">
        <f>G49*J49*K49</f>
        <v>0</v>
      </c>
      <c r="M49" s="14">
        <f>J49*K49</f>
        <v>523.55999999999995</v>
      </c>
      <c r="N49" s="14">
        <f>I49*M49</f>
        <v>389528.63999999996</v>
      </c>
      <c r="O49" s="38"/>
    </row>
    <row r="50" spans="1:15">
      <c r="A50" s="49"/>
      <c r="B50" s="26"/>
      <c r="C50" s="177"/>
      <c r="D50" s="177"/>
      <c r="E50" s="252"/>
      <c r="F50" s="252"/>
      <c r="G50" s="60"/>
      <c r="H50" s="60"/>
      <c r="I50" s="60"/>
      <c r="J50" s="14"/>
      <c r="K50" s="14"/>
      <c r="L50" s="46"/>
      <c r="M50" s="14"/>
      <c r="N50" s="14"/>
      <c r="O50" s="38"/>
    </row>
    <row r="51" spans="1:15" ht="23.25" customHeight="1">
      <c r="A51" s="49">
        <v>20</v>
      </c>
      <c r="B51" s="13" t="s">
        <v>152</v>
      </c>
      <c r="C51" s="280">
        <v>13</v>
      </c>
      <c r="D51" s="127">
        <v>31</v>
      </c>
      <c r="E51" s="127">
        <v>0</v>
      </c>
      <c r="F51" s="127">
        <v>51</v>
      </c>
      <c r="G51" s="46">
        <f>C51+(D51/60)</f>
        <v>13.516666666666667</v>
      </c>
      <c r="H51" s="60">
        <f>E51+F51/60</f>
        <v>0.85</v>
      </c>
      <c r="I51" s="60">
        <f>31*24-H51</f>
        <v>743.15</v>
      </c>
      <c r="J51" s="121">
        <v>57</v>
      </c>
      <c r="K51" s="14">
        <v>2</v>
      </c>
      <c r="L51" s="46">
        <f>G51*J51*K51</f>
        <v>1540.9</v>
      </c>
      <c r="M51" s="14">
        <f>J51*K51</f>
        <v>114</v>
      </c>
      <c r="N51" s="14">
        <f>I51*M51</f>
        <v>84719.099999999991</v>
      </c>
      <c r="O51" s="38"/>
    </row>
    <row r="52" spans="1:15">
      <c r="A52" s="49"/>
      <c r="B52" s="13"/>
      <c r="C52" s="185"/>
      <c r="D52" s="177"/>
      <c r="E52" s="177"/>
      <c r="F52" s="177"/>
      <c r="G52" s="46"/>
      <c r="H52" s="60"/>
      <c r="I52" s="60"/>
      <c r="J52" s="121"/>
      <c r="K52" s="14"/>
      <c r="L52" s="46"/>
      <c r="M52" s="14"/>
      <c r="N52" s="14"/>
      <c r="O52" s="38"/>
    </row>
    <row r="53" spans="1:15">
      <c r="A53" s="49">
        <v>21</v>
      </c>
      <c r="B53" s="13" t="s">
        <v>124</v>
      </c>
      <c r="C53" s="185"/>
      <c r="D53" s="177"/>
      <c r="E53" s="127">
        <v>9</v>
      </c>
      <c r="F53" s="127">
        <v>3</v>
      </c>
      <c r="G53" s="46">
        <f>C53+(D53/60)</f>
        <v>0</v>
      </c>
      <c r="H53" s="60">
        <f>E53+F53/60</f>
        <v>9.0500000000000007</v>
      </c>
      <c r="I53" s="60">
        <f>31*24-H53</f>
        <v>734.95</v>
      </c>
      <c r="J53" s="121">
        <v>110</v>
      </c>
      <c r="K53" s="14">
        <v>2</v>
      </c>
      <c r="L53" s="46">
        <f>G53*J53*K53</f>
        <v>0</v>
      </c>
      <c r="M53" s="14">
        <f>J53*K53</f>
        <v>220</v>
      </c>
      <c r="N53" s="14">
        <f>I53*M53</f>
        <v>161689</v>
      </c>
      <c r="O53" s="38"/>
    </row>
    <row r="54" spans="1:15">
      <c r="A54" s="49"/>
      <c r="B54" s="13"/>
      <c r="C54" s="185"/>
      <c r="D54" s="177"/>
      <c r="E54" s="177"/>
      <c r="F54" s="177"/>
      <c r="G54" s="46"/>
      <c r="H54" s="60"/>
      <c r="I54" s="60"/>
      <c r="J54" s="14"/>
      <c r="K54" s="14"/>
      <c r="L54" s="46"/>
      <c r="M54" s="14"/>
      <c r="N54" s="14"/>
      <c r="O54" s="38"/>
    </row>
    <row r="55" spans="1:15">
      <c r="A55" s="49">
        <v>22</v>
      </c>
      <c r="B55" s="13" t="s">
        <v>95</v>
      </c>
      <c r="C55" s="185"/>
      <c r="D55" s="177"/>
      <c r="E55" s="127">
        <v>1</v>
      </c>
      <c r="F55" s="127">
        <f>39+44+5</f>
        <v>88</v>
      </c>
      <c r="G55" s="46">
        <f>C55+(D55/60)</f>
        <v>0</v>
      </c>
      <c r="H55" s="60">
        <f>E55+F55/60</f>
        <v>2.4666666666666668</v>
      </c>
      <c r="I55" s="60">
        <f>31*24-H55</f>
        <v>741.5333333333333</v>
      </c>
      <c r="J55" s="14">
        <v>13</v>
      </c>
      <c r="K55" s="14">
        <v>2</v>
      </c>
      <c r="L55" s="46">
        <f>G55*J55*K55</f>
        <v>0</v>
      </c>
      <c r="M55" s="14">
        <f>J55*K55</f>
        <v>26</v>
      </c>
      <c r="N55" s="14">
        <f>I55*M55</f>
        <v>19279.866666666665</v>
      </c>
      <c r="O55" s="38"/>
    </row>
    <row r="56" spans="1:15">
      <c r="A56" s="49"/>
      <c r="B56" s="13"/>
      <c r="C56" s="185"/>
      <c r="D56" s="177"/>
      <c r="E56" s="177"/>
      <c r="F56" s="177"/>
      <c r="G56" s="46"/>
      <c r="H56" s="60"/>
      <c r="I56" s="60"/>
      <c r="J56" s="14"/>
      <c r="K56" s="14"/>
      <c r="L56" s="46"/>
      <c r="M56" s="14"/>
      <c r="N56" s="14"/>
      <c r="O56" s="38"/>
    </row>
    <row r="57" spans="1:15">
      <c r="A57" s="49">
        <v>23</v>
      </c>
      <c r="B57" s="13" t="s">
        <v>70</v>
      </c>
      <c r="C57" s="34">
        <v>0</v>
      </c>
      <c r="D57" s="34">
        <v>15</v>
      </c>
      <c r="E57" s="127">
        <f>1+2</f>
        <v>3</v>
      </c>
      <c r="F57" s="127">
        <f>22+20</f>
        <v>42</v>
      </c>
      <c r="G57" s="46">
        <f>C57+(D57/60)</f>
        <v>0.25</v>
      </c>
      <c r="H57" s="60">
        <f>E57+F57/60</f>
        <v>3.7</v>
      </c>
      <c r="I57" s="60">
        <f>31*24-H57</f>
        <v>740.3</v>
      </c>
      <c r="J57" s="14">
        <v>13</v>
      </c>
      <c r="K57" s="14">
        <v>1</v>
      </c>
      <c r="L57" s="46">
        <f>G57*J57*K57</f>
        <v>3.25</v>
      </c>
      <c r="M57" s="14">
        <f>J57*K57</f>
        <v>13</v>
      </c>
      <c r="N57" s="14">
        <f>I57*M57</f>
        <v>9623.9</v>
      </c>
      <c r="O57" s="38"/>
    </row>
    <row r="58" spans="1:15">
      <c r="A58" s="49"/>
      <c r="B58" s="13"/>
      <c r="C58" s="185"/>
      <c r="D58" s="177"/>
      <c r="E58" s="177"/>
      <c r="F58" s="177"/>
      <c r="G58" s="46"/>
      <c r="H58" s="60"/>
      <c r="I58" s="60"/>
      <c r="J58" s="14"/>
      <c r="K58" s="14"/>
      <c r="L58" s="46"/>
      <c r="M58" s="14"/>
      <c r="N58" s="14"/>
      <c r="O58" s="38"/>
    </row>
    <row r="59" spans="1:15">
      <c r="A59" s="49">
        <v>24</v>
      </c>
      <c r="B59" s="13" t="s">
        <v>71</v>
      </c>
      <c r="C59" s="185"/>
      <c r="D59" s="177"/>
      <c r="E59" s="127"/>
      <c r="F59" s="127">
        <f>49+22</f>
        <v>71</v>
      </c>
      <c r="G59" s="46">
        <f>C59+(D59/60)</f>
        <v>0</v>
      </c>
      <c r="H59" s="60">
        <f>E59+F59/60</f>
        <v>1.1833333333333333</v>
      </c>
      <c r="I59" s="60">
        <f>31*24-H59</f>
        <v>742.81666666666672</v>
      </c>
      <c r="J59" s="14">
        <v>13</v>
      </c>
      <c r="K59" s="14">
        <v>1</v>
      </c>
      <c r="L59" s="46">
        <f>G59*J59*K59</f>
        <v>0</v>
      </c>
      <c r="M59" s="14">
        <f>J59*K59</f>
        <v>13</v>
      </c>
      <c r="N59" s="14">
        <f>I59*M59</f>
        <v>9656.6166666666668</v>
      </c>
      <c r="O59" s="38"/>
    </row>
    <row r="60" spans="1:15">
      <c r="A60" s="49"/>
      <c r="B60" s="13"/>
      <c r="C60" s="253"/>
      <c r="D60" s="254"/>
      <c r="E60" s="177"/>
      <c r="F60" s="177"/>
      <c r="G60" s="46"/>
      <c r="H60" s="46"/>
      <c r="I60" s="60"/>
      <c r="J60" s="14"/>
      <c r="K60" s="14"/>
      <c r="L60" s="46"/>
      <c r="M60" s="14"/>
      <c r="N60" s="14"/>
      <c r="O60" s="38"/>
    </row>
    <row r="61" spans="1:15">
      <c r="A61" s="49">
        <v>25</v>
      </c>
      <c r="B61" s="13" t="s">
        <v>72</v>
      </c>
      <c r="C61" s="5">
        <v>0</v>
      </c>
      <c r="D61" s="3">
        <v>22</v>
      </c>
      <c r="E61" s="177"/>
      <c r="F61" s="177"/>
      <c r="G61" s="46">
        <f>C61+(D61/60)</f>
        <v>0.36666666666666664</v>
      </c>
      <c r="H61" s="60">
        <f>E61+F61/60</f>
        <v>0</v>
      </c>
      <c r="I61" s="60">
        <f>31*24-H61</f>
        <v>744</v>
      </c>
      <c r="J61" s="14">
        <v>49</v>
      </c>
      <c r="K61" s="14">
        <v>1</v>
      </c>
      <c r="L61" s="46">
        <f>G61*J61*K61</f>
        <v>17.966666666666665</v>
      </c>
      <c r="M61" s="14">
        <f>J61*K61</f>
        <v>49</v>
      </c>
      <c r="N61" s="14">
        <f>I61*M61</f>
        <v>36456</v>
      </c>
      <c r="O61" s="38"/>
    </row>
    <row r="62" spans="1:15">
      <c r="A62" s="49"/>
      <c r="B62" s="13"/>
      <c r="C62" s="185"/>
      <c r="D62" s="177"/>
      <c r="E62" s="177"/>
      <c r="F62" s="177"/>
      <c r="G62" s="46"/>
      <c r="H62" s="60"/>
      <c r="I62" s="60"/>
      <c r="J62" s="14"/>
      <c r="K62" s="14"/>
      <c r="L62" s="46"/>
      <c r="M62" s="14"/>
      <c r="N62" s="14"/>
      <c r="O62" s="38"/>
    </row>
    <row r="63" spans="1:15">
      <c r="A63" s="49">
        <v>26</v>
      </c>
      <c r="B63" s="13" t="s">
        <v>73</v>
      </c>
      <c r="C63" s="281">
        <v>0</v>
      </c>
      <c r="D63" s="282">
        <v>13</v>
      </c>
      <c r="E63" s="127">
        <v>0</v>
      </c>
      <c r="F63" s="127">
        <v>52</v>
      </c>
      <c r="G63" s="46">
        <f>C63+(D63/60)</f>
        <v>0.21666666666666667</v>
      </c>
      <c r="H63" s="60">
        <f>E63+F63/60</f>
        <v>0.8666666666666667</v>
      </c>
      <c r="I63" s="60">
        <f>31*24-H63</f>
        <v>743.13333333333333</v>
      </c>
      <c r="J63" s="14">
        <v>49</v>
      </c>
      <c r="K63" s="14">
        <v>1</v>
      </c>
      <c r="L63" s="46">
        <f>G63*J63*K63</f>
        <v>10.616666666666667</v>
      </c>
      <c r="M63" s="14">
        <f>J63*K63</f>
        <v>49</v>
      </c>
      <c r="N63" s="14">
        <f>I63*M63</f>
        <v>36413.533333333333</v>
      </c>
      <c r="O63" s="38"/>
    </row>
    <row r="64" spans="1:15">
      <c r="A64" s="49"/>
      <c r="B64" s="13"/>
      <c r="C64" s="180"/>
      <c r="D64" s="184"/>
      <c r="E64" s="177"/>
      <c r="F64" s="177"/>
      <c r="G64" s="46"/>
      <c r="H64" s="60"/>
      <c r="I64" s="60"/>
      <c r="J64" s="14"/>
      <c r="K64" s="14"/>
      <c r="L64" s="46"/>
      <c r="M64" s="14"/>
      <c r="N64" s="14"/>
      <c r="O64" s="38"/>
    </row>
    <row r="65" spans="1:15">
      <c r="A65" s="49">
        <v>27</v>
      </c>
      <c r="B65" s="13" t="s">
        <v>12</v>
      </c>
      <c r="C65" s="180"/>
      <c r="D65" s="184"/>
      <c r="E65" s="177"/>
      <c r="F65" s="177"/>
      <c r="G65" s="46">
        <f>C65+(D65/60)</f>
        <v>0</v>
      </c>
      <c r="H65" s="60">
        <f>E65+F65/60</f>
        <v>0</v>
      </c>
      <c r="I65" s="60">
        <f>31*24-H65</f>
        <v>744</v>
      </c>
      <c r="J65" s="14">
        <v>3</v>
      </c>
      <c r="K65" s="14">
        <v>1</v>
      </c>
      <c r="L65" s="46">
        <f>G65*J65*K65</f>
        <v>0</v>
      </c>
      <c r="M65" s="14">
        <f>J65*K65</f>
        <v>3</v>
      </c>
      <c r="N65" s="14">
        <f>I65*M65</f>
        <v>2232</v>
      </c>
      <c r="O65" s="38"/>
    </row>
    <row r="66" spans="1:15">
      <c r="A66" s="49"/>
      <c r="B66" s="13"/>
      <c r="C66" s="180"/>
      <c r="D66" s="184"/>
      <c r="E66" s="177"/>
      <c r="F66" s="177"/>
      <c r="G66" s="46"/>
      <c r="H66" s="60"/>
      <c r="I66" s="60"/>
      <c r="J66" s="14"/>
      <c r="K66" s="14"/>
      <c r="L66" s="46"/>
      <c r="M66" s="14"/>
      <c r="N66" s="14"/>
      <c r="O66" s="38"/>
    </row>
    <row r="67" spans="1:15">
      <c r="A67" s="49">
        <v>28</v>
      </c>
      <c r="B67" s="13" t="s">
        <v>137</v>
      </c>
      <c r="C67" s="180"/>
      <c r="D67" s="184"/>
      <c r="E67" s="177"/>
      <c r="F67" s="177"/>
      <c r="G67" s="46">
        <f>C67+(D67/60)</f>
        <v>0</v>
      </c>
      <c r="H67" s="60">
        <f>E67+F67/60</f>
        <v>0</v>
      </c>
      <c r="I67" s="60">
        <f>31*24-H67</f>
        <v>744</v>
      </c>
      <c r="J67" s="14">
        <v>37</v>
      </c>
      <c r="K67" s="14">
        <v>1</v>
      </c>
      <c r="L67" s="46">
        <f>G67*J67*K67</f>
        <v>0</v>
      </c>
      <c r="M67" s="14">
        <f>J67*K67</f>
        <v>37</v>
      </c>
      <c r="N67" s="14">
        <f>I67*M67</f>
        <v>27528</v>
      </c>
      <c r="O67" s="38"/>
    </row>
    <row r="68" spans="1:15">
      <c r="A68" s="48"/>
      <c r="B68" s="8"/>
      <c r="C68" s="256"/>
      <c r="D68" s="256"/>
      <c r="E68" s="177"/>
      <c r="F68" s="177"/>
      <c r="G68" s="141"/>
      <c r="H68" s="141"/>
      <c r="I68" s="141"/>
      <c r="J68" s="126"/>
      <c r="K68" s="126"/>
      <c r="L68" s="141"/>
      <c r="M68" s="37"/>
      <c r="N68" s="14"/>
      <c r="O68" s="38"/>
    </row>
    <row r="69" spans="1:15">
      <c r="A69" s="49">
        <v>29</v>
      </c>
      <c r="B69" s="13" t="s">
        <v>13</v>
      </c>
      <c r="C69" s="280">
        <v>0</v>
      </c>
      <c r="D69" s="127">
        <f>24+56</f>
        <v>80</v>
      </c>
      <c r="E69" s="127">
        <v>8</v>
      </c>
      <c r="F69" s="127">
        <v>25</v>
      </c>
      <c r="G69" s="46">
        <f>C69+(D69/60)</f>
        <v>1.3333333333333333</v>
      </c>
      <c r="H69" s="60">
        <f>E69+F69/60</f>
        <v>8.4166666666666661</v>
      </c>
      <c r="I69" s="60">
        <f>31*24-H69</f>
        <v>735.58333333333337</v>
      </c>
      <c r="J69" s="14">
        <v>81</v>
      </c>
      <c r="K69" s="14">
        <v>1</v>
      </c>
      <c r="L69" s="46">
        <f>G69*J69*K69</f>
        <v>108</v>
      </c>
      <c r="M69" s="14">
        <f>J69*K69</f>
        <v>81</v>
      </c>
      <c r="N69" s="14">
        <f>I69*M69</f>
        <v>59582.25</v>
      </c>
      <c r="O69" s="38"/>
    </row>
    <row r="70" spans="1:15">
      <c r="A70" s="49"/>
      <c r="B70" s="13"/>
      <c r="C70" s="185"/>
      <c r="D70" s="177"/>
      <c r="E70" s="177"/>
      <c r="F70" s="177"/>
      <c r="G70" s="46"/>
      <c r="H70" s="60"/>
      <c r="I70" s="60"/>
      <c r="J70" s="14"/>
      <c r="K70" s="14"/>
      <c r="L70" s="46"/>
      <c r="M70" s="14"/>
      <c r="N70" s="14"/>
      <c r="O70" s="38"/>
    </row>
    <row r="71" spans="1:15">
      <c r="A71" s="49">
        <v>30</v>
      </c>
      <c r="B71" s="13" t="s">
        <v>48</v>
      </c>
      <c r="C71" s="180"/>
      <c r="D71" s="184"/>
      <c r="E71" s="127">
        <v>0</v>
      </c>
      <c r="F71" s="127">
        <v>33</v>
      </c>
      <c r="G71" s="46">
        <f>C71+(D71/60)</f>
        <v>0</v>
      </c>
      <c r="H71" s="60">
        <f>E71+F71/60</f>
        <v>0.55000000000000004</v>
      </c>
      <c r="I71" s="60">
        <f>31*24-H71</f>
        <v>743.45</v>
      </c>
      <c r="J71" s="14">
        <v>81</v>
      </c>
      <c r="K71" s="14">
        <v>1</v>
      </c>
      <c r="L71" s="46">
        <f>G71*J71*K71</f>
        <v>0</v>
      </c>
      <c r="M71" s="14">
        <f>J71*K71</f>
        <v>81</v>
      </c>
      <c r="N71" s="14">
        <f>I71*M71</f>
        <v>60219.450000000004</v>
      </c>
      <c r="O71" s="38"/>
    </row>
    <row r="72" spans="1:15">
      <c r="A72" s="49"/>
      <c r="B72" s="13"/>
      <c r="C72" s="185"/>
      <c r="D72" s="177"/>
      <c r="E72" s="177"/>
      <c r="F72" s="177"/>
      <c r="G72" s="46"/>
      <c r="H72" s="60"/>
      <c r="I72" s="60"/>
      <c r="J72" s="14"/>
      <c r="K72" s="14"/>
      <c r="L72" s="46"/>
      <c r="M72" s="14"/>
      <c r="N72" s="14"/>
      <c r="O72" s="38"/>
    </row>
    <row r="73" spans="1:15">
      <c r="A73" s="49">
        <v>31</v>
      </c>
      <c r="B73" s="13" t="s">
        <v>43</v>
      </c>
      <c r="C73" s="280">
        <f>0+5</f>
        <v>5</v>
      </c>
      <c r="D73" s="127">
        <f>10+10</f>
        <v>20</v>
      </c>
      <c r="E73" s="127"/>
      <c r="F73" s="127">
        <f>34+40</f>
        <v>74</v>
      </c>
      <c r="G73" s="46">
        <f>C73+(D73/60)</f>
        <v>5.333333333333333</v>
      </c>
      <c r="H73" s="60">
        <f>E73+F73/60</f>
        <v>1.2333333333333334</v>
      </c>
      <c r="I73" s="60">
        <f>31*24-H73</f>
        <v>742.76666666666665</v>
      </c>
      <c r="J73" s="14">
        <v>74</v>
      </c>
      <c r="K73" s="14">
        <v>1</v>
      </c>
      <c r="L73" s="46">
        <f>G73*J73*K73</f>
        <v>394.66666666666663</v>
      </c>
      <c r="M73" s="14">
        <f>J73*K73</f>
        <v>74</v>
      </c>
      <c r="N73" s="14">
        <f>I73*M73</f>
        <v>54964.73333333333</v>
      </c>
      <c r="O73" s="38"/>
    </row>
    <row r="74" spans="1:15">
      <c r="A74" s="49"/>
      <c r="B74" s="13"/>
      <c r="C74" s="185"/>
      <c r="D74" s="177"/>
      <c r="E74" s="177"/>
      <c r="F74" s="177"/>
      <c r="G74" s="46"/>
      <c r="H74" s="60"/>
      <c r="I74" s="60"/>
      <c r="J74" s="14"/>
      <c r="K74" s="14"/>
      <c r="L74" s="46"/>
      <c r="M74" s="14"/>
      <c r="N74" s="14"/>
      <c r="O74" s="38"/>
    </row>
    <row r="75" spans="1:15">
      <c r="A75" s="49">
        <v>32</v>
      </c>
      <c r="B75" s="13" t="s">
        <v>14</v>
      </c>
      <c r="C75" s="185"/>
      <c r="D75" s="177"/>
      <c r="E75" s="127">
        <v>0</v>
      </c>
      <c r="F75" s="127">
        <v>35</v>
      </c>
      <c r="G75" s="46">
        <f>C75+(D75/60)</f>
        <v>0</v>
      </c>
      <c r="H75" s="60">
        <f>E75+F75/60</f>
        <v>0.58333333333333337</v>
      </c>
      <c r="I75" s="60">
        <f>31*24-H75</f>
        <v>743.41666666666663</v>
      </c>
      <c r="J75" s="14">
        <v>74</v>
      </c>
      <c r="K75" s="14">
        <v>1</v>
      </c>
      <c r="L75" s="46">
        <f>G75*J75*K75</f>
        <v>0</v>
      </c>
      <c r="M75" s="14">
        <f>J75*K75</f>
        <v>74</v>
      </c>
      <c r="N75" s="14">
        <f>I75*M75</f>
        <v>55012.833333333328</v>
      </c>
      <c r="O75" s="38"/>
    </row>
    <row r="76" spans="1:15">
      <c r="A76" s="49"/>
      <c r="B76" s="13"/>
      <c r="C76" s="185"/>
      <c r="D76" s="177"/>
      <c r="E76" s="177"/>
      <c r="F76" s="177"/>
      <c r="G76" s="46"/>
      <c r="H76" s="46"/>
      <c r="I76" s="60"/>
      <c r="J76" s="14"/>
      <c r="K76" s="14"/>
      <c r="L76" s="46"/>
      <c r="M76" s="14"/>
      <c r="N76" s="14"/>
      <c r="O76" s="38"/>
    </row>
    <row r="77" spans="1:15">
      <c r="A77" s="49">
        <v>33</v>
      </c>
      <c r="B77" s="13" t="s">
        <v>15</v>
      </c>
      <c r="C77" s="280"/>
      <c r="D77" s="127"/>
      <c r="E77" s="127">
        <v>1</v>
      </c>
      <c r="F77" s="127">
        <v>18</v>
      </c>
      <c r="G77" s="46">
        <f>C77+(D77/60)</f>
        <v>0</v>
      </c>
      <c r="H77" s="60">
        <f>E77+F77/60</f>
        <v>1.3</v>
      </c>
      <c r="I77" s="60">
        <f>31*24-H77</f>
        <v>742.7</v>
      </c>
      <c r="J77" s="14">
        <v>43</v>
      </c>
      <c r="K77" s="14">
        <v>1</v>
      </c>
      <c r="L77" s="46">
        <f>G77*J77*K77</f>
        <v>0</v>
      </c>
      <c r="M77" s="14">
        <f>J77*K77</f>
        <v>43</v>
      </c>
      <c r="N77" s="14">
        <f>I77*M77</f>
        <v>31936.100000000002</v>
      </c>
      <c r="O77" s="38"/>
    </row>
    <row r="78" spans="1:15">
      <c r="A78" s="49"/>
      <c r="B78" s="13"/>
      <c r="C78" s="185"/>
      <c r="D78" s="177"/>
      <c r="E78" s="177"/>
      <c r="F78" s="177"/>
      <c r="G78" s="46"/>
      <c r="H78" s="60"/>
      <c r="I78" s="60"/>
      <c r="J78" s="14"/>
      <c r="K78" s="14"/>
      <c r="L78" s="46"/>
      <c r="M78" s="14"/>
      <c r="N78" s="14"/>
      <c r="O78" s="38"/>
    </row>
    <row r="79" spans="1:15" s="137" customFormat="1">
      <c r="A79" s="84">
        <v>35</v>
      </c>
      <c r="B79" s="123" t="s">
        <v>44</v>
      </c>
      <c r="C79" s="257"/>
      <c r="D79" s="257"/>
      <c r="E79" s="257"/>
      <c r="F79" s="257"/>
      <c r="G79" s="139">
        <f>C79+(D79/60)</f>
        <v>0</v>
      </c>
      <c r="H79" s="139">
        <f>E79+F79/60</f>
        <v>0</v>
      </c>
      <c r="I79" s="60">
        <f>31*24-H79</f>
        <v>744</v>
      </c>
      <c r="J79" s="140">
        <v>43</v>
      </c>
      <c r="K79" s="140">
        <v>1</v>
      </c>
      <c r="L79" s="139">
        <f>G79*J79*K79</f>
        <v>0</v>
      </c>
      <c r="M79" s="140">
        <f>J79*K79</f>
        <v>43</v>
      </c>
      <c r="N79" s="41">
        <f>I79*M79</f>
        <v>31992</v>
      </c>
      <c r="O79" s="38"/>
    </row>
    <row r="80" spans="1:15">
      <c r="A80" s="49"/>
      <c r="B80" s="13"/>
      <c r="C80" s="258"/>
      <c r="D80" s="177"/>
      <c r="E80" s="177"/>
      <c r="F80" s="177"/>
      <c r="G80" s="46"/>
      <c r="H80" s="60"/>
      <c r="I80" s="60"/>
      <c r="J80" s="14"/>
      <c r="K80" s="14"/>
      <c r="L80" s="46"/>
      <c r="M80" s="14"/>
      <c r="N80" s="14"/>
      <c r="O80" s="38"/>
    </row>
    <row r="81" spans="1:16">
      <c r="A81" s="49">
        <v>35</v>
      </c>
      <c r="B81" s="13" t="s">
        <v>45</v>
      </c>
      <c r="C81" s="281">
        <v>0</v>
      </c>
      <c r="D81" s="282">
        <v>26</v>
      </c>
      <c r="E81" s="177"/>
      <c r="F81" s="177"/>
      <c r="G81" s="46">
        <f>C81+(D81/60)</f>
        <v>0.43333333333333335</v>
      </c>
      <c r="H81" s="60">
        <f>E81+F81/60</f>
        <v>0</v>
      </c>
      <c r="I81" s="60">
        <f>31*24-H81</f>
        <v>744</v>
      </c>
      <c r="J81" s="14">
        <v>117</v>
      </c>
      <c r="K81" s="14">
        <v>1</v>
      </c>
      <c r="L81" s="46">
        <f>G81*J81*K81</f>
        <v>50.7</v>
      </c>
      <c r="M81" s="14">
        <f>J81*K81</f>
        <v>117</v>
      </c>
      <c r="N81" s="14">
        <f>I81*M81</f>
        <v>87048</v>
      </c>
      <c r="O81" s="38"/>
    </row>
    <row r="82" spans="1:16">
      <c r="A82" s="49"/>
      <c r="B82" s="13"/>
      <c r="C82" s="185"/>
      <c r="D82" s="177"/>
      <c r="E82" s="177"/>
      <c r="F82" s="177"/>
      <c r="G82" s="46"/>
      <c r="H82" s="60"/>
      <c r="I82" s="60"/>
      <c r="J82" s="14"/>
      <c r="K82" s="14"/>
      <c r="L82" s="46"/>
      <c r="M82" s="14"/>
      <c r="N82" s="14"/>
      <c r="O82" s="38"/>
    </row>
    <row r="83" spans="1:16">
      <c r="A83" s="49">
        <v>36</v>
      </c>
      <c r="B83" s="13" t="s">
        <v>46</v>
      </c>
      <c r="C83" s="280">
        <v>0</v>
      </c>
      <c r="D83" s="127">
        <v>53</v>
      </c>
      <c r="E83" s="127">
        <v>7</v>
      </c>
      <c r="F83" s="127">
        <v>82</v>
      </c>
      <c r="G83" s="46">
        <f>C83+(D83/60)</f>
        <v>0.8833333333333333</v>
      </c>
      <c r="H83" s="60">
        <f>E83+F83/60</f>
        <v>8.3666666666666671</v>
      </c>
      <c r="I83" s="60">
        <f>31*24-H83</f>
        <v>735.63333333333333</v>
      </c>
      <c r="J83" s="14">
        <v>117</v>
      </c>
      <c r="K83" s="14">
        <v>1</v>
      </c>
      <c r="L83" s="46">
        <f>G83*J83*K83</f>
        <v>103.35</v>
      </c>
      <c r="M83" s="14">
        <f>J83*K83</f>
        <v>117</v>
      </c>
      <c r="N83" s="14">
        <f>I83*M83</f>
        <v>86069.1</v>
      </c>
      <c r="O83" s="38"/>
    </row>
    <row r="84" spans="1:16">
      <c r="A84" s="49"/>
      <c r="B84" s="13"/>
      <c r="C84" s="185"/>
      <c r="D84" s="177"/>
      <c r="E84" s="177"/>
      <c r="F84" s="177"/>
      <c r="G84" s="46"/>
      <c r="H84" s="60"/>
      <c r="I84" s="60"/>
      <c r="J84" s="14"/>
      <c r="K84" s="14"/>
      <c r="L84" s="46"/>
      <c r="M84" s="14"/>
      <c r="N84" s="14"/>
      <c r="O84" s="38"/>
    </row>
    <row r="85" spans="1:16">
      <c r="A85" s="49">
        <v>37</v>
      </c>
      <c r="B85" s="13" t="s">
        <v>16</v>
      </c>
      <c r="C85" s="185"/>
      <c r="D85" s="177"/>
      <c r="E85" s="177"/>
      <c r="F85" s="177"/>
      <c r="G85" s="46">
        <f>C85+(D85/60)</f>
        <v>0</v>
      </c>
      <c r="H85" s="60">
        <f>E85+F85/60</f>
        <v>0</v>
      </c>
      <c r="I85" s="60">
        <f>31*24-H85</f>
        <v>744</v>
      </c>
      <c r="J85" s="14">
        <v>34</v>
      </c>
      <c r="K85" s="14">
        <v>1</v>
      </c>
      <c r="L85" s="46">
        <f>G85*J85*K85</f>
        <v>0</v>
      </c>
      <c r="M85" s="14">
        <f>J85*K85</f>
        <v>34</v>
      </c>
      <c r="N85" s="14">
        <f>I85*M85</f>
        <v>25296</v>
      </c>
      <c r="O85" s="38"/>
    </row>
    <row r="86" spans="1:16">
      <c r="A86" s="49"/>
      <c r="B86" s="13"/>
      <c r="C86" s="185"/>
      <c r="D86" s="177"/>
      <c r="E86" s="177"/>
      <c r="F86" s="177"/>
      <c r="G86" s="46"/>
      <c r="H86" s="60"/>
      <c r="I86" s="60"/>
      <c r="J86" s="14"/>
      <c r="K86" s="14"/>
      <c r="L86" s="46"/>
      <c r="M86" s="14"/>
      <c r="N86" s="14"/>
      <c r="O86" s="38"/>
    </row>
    <row r="87" spans="1:16">
      <c r="A87" s="49">
        <v>38</v>
      </c>
      <c r="B87" s="13" t="s">
        <v>41</v>
      </c>
      <c r="C87" s="280"/>
      <c r="D87" s="127"/>
      <c r="E87" s="127">
        <v>0</v>
      </c>
      <c r="F87" s="127">
        <v>14</v>
      </c>
      <c r="G87" s="46">
        <f>C87+(D87/60)</f>
        <v>0</v>
      </c>
      <c r="H87" s="60">
        <f>E87+F87/60</f>
        <v>0.23333333333333334</v>
      </c>
      <c r="I87" s="60">
        <f>31*24-H87</f>
        <v>743.76666666666665</v>
      </c>
      <c r="J87" s="14">
        <v>267</v>
      </c>
      <c r="K87" s="14">
        <v>2</v>
      </c>
      <c r="L87" s="46">
        <f>G87*J87*K87</f>
        <v>0</v>
      </c>
      <c r="M87" s="14">
        <f>J87*K87</f>
        <v>534</v>
      </c>
      <c r="N87" s="14">
        <f>I87*M87</f>
        <v>397171.39999999997</v>
      </c>
      <c r="O87" s="38"/>
    </row>
    <row r="88" spans="1:16">
      <c r="A88" s="49"/>
      <c r="B88" s="13"/>
      <c r="C88" s="185"/>
      <c r="D88" s="177"/>
      <c r="E88" s="127"/>
      <c r="F88" s="127"/>
      <c r="G88" s="46"/>
      <c r="H88" s="60"/>
      <c r="I88" s="60"/>
      <c r="J88" s="14"/>
      <c r="K88" s="14"/>
      <c r="L88" s="46"/>
      <c r="M88" s="14"/>
      <c r="N88" s="14"/>
      <c r="O88" s="38"/>
    </row>
    <row r="89" spans="1:16">
      <c r="A89" s="49">
        <v>39</v>
      </c>
      <c r="B89" s="13" t="s">
        <v>47</v>
      </c>
      <c r="C89" s="280">
        <v>0</v>
      </c>
      <c r="D89" s="127">
        <v>50</v>
      </c>
      <c r="E89" s="127">
        <v>0</v>
      </c>
      <c r="F89" s="127">
        <v>18</v>
      </c>
      <c r="G89" s="46">
        <f>C89+(D89/60)</f>
        <v>0.83333333333333337</v>
      </c>
      <c r="H89" s="60">
        <f>E89+F89/60</f>
        <v>0.3</v>
      </c>
      <c r="I89" s="60">
        <f>31*24-H89</f>
        <v>743.7</v>
      </c>
      <c r="J89" s="14">
        <v>267</v>
      </c>
      <c r="K89" s="14">
        <v>2</v>
      </c>
      <c r="L89" s="46">
        <f>G89*J89*K89</f>
        <v>445</v>
      </c>
      <c r="M89" s="14">
        <f>J89*K89</f>
        <v>534</v>
      </c>
      <c r="N89" s="14">
        <f>I89*M89</f>
        <v>397135.80000000005</v>
      </c>
      <c r="O89" s="38"/>
    </row>
    <row r="90" spans="1:16">
      <c r="A90" s="49"/>
      <c r="B90" s="13"/>
      <c r="C90" s="185"/>
      <c r="D90" s="177"/>
      <c r="E90" s="177"/>
      <c r="F90" s="177"/>
      <c r="G90" s="46"/>
      <c r="H90" s="60"/>
      <c r="I90" s="60"/>
      <c r="J90" s="14"/>
      <c r="K90" s="14"/>
      <c r="L90" s="46"/>
      <c r="M90" s="14"/>
      <c r="N90" s="14"/>
      <c r="O90" s="38"/>
    </row>
    <row r="91" spans="1:16">
      <c r="A91" s="49">
        <v>40</v>
      </c>
      <c r="B91" s="13" t="s">
        <v>59</v>
      </c>
      <c r="C91" s="185"/>
      <c r="D91" s="177"/>
      <c r="E91" s="177"/>
      <c r="F91" s="177"/>
      <c r="G91" s="46">
        <f>C91+(D91/60)</f>
        <v>0</v>
      </c>
      <c r="H91" s="60">
        <f>E91+F91/60</f>
        <v>0</v>
      </c>
      <c r="I91" s="60">
        <f>31*24-H91</f>
        <v>744</v>
      </c>
      <c r="J91" s="55">
        <v>258.31</v>
      </c>
      <c r="K91" s="14">
        <v>2</v>
      </c>
      <c r="L91" s="46">
        <f>G91*J91*K91</f>
        <v>0</v>
      </c>
      <c r="M91" s="14">
        <f>J91*K91</f>
        <v>516.62</v>
      </c>
      <c r="N91" s="14">
        <f>I91*M91</f>
        <v>384365.28</v>
      </c>
      <c r="O91" s="38"/>
    </row>
    <row r="92" spans="1:16">
      <c r="A92" s="49"/>
      <c r="B92" s="13"/>
      <c r="C92" s="177"/>
      <c r="D92" s="177"/>
      <c r="E92" s="177"/>
      <c r="F92" s="177"/>
      <c r="G92" s="46"/>
      <c r="H92" s="46"/>
      <c r="I92" s="60"/>
      <c r="J92" s="14"/>
      <c r="K92" s="14"/>
      <c r="L92" s="46"/>
      <c r="M92" s="14"/>
      <c r="N92" s="14"/>
      <c r="O92" s="38"/>
    </row>
    <row r="93" spans="1:16" s="25" customFormat="1">
      <c r="A93" s="49">
        <v>41</v>
      </c>
      <c r="B93" s="13" t="s">
        <v>60</v>
      </c>
      <c r="C93" s="260"/>
      <c r="D93" s="260"/>
      <c r="E93" s="177"/>
      <c r="F93" s="177"/>
      <c r="G93" s="46">
        <f>C93+(D93/60)</f>
        <v>0</v>
      </c>
      <c r="H93" s="60">
        <f>E93+F93/60</f>
        <v>0</v>
      </c>
      <c r="I93" s="60">
        <f>31*24-H93</f>
        <v>744</v>
      </c>
      <c r="J93" s="55">
        <v>258.31</v>
      </c>
      <c r="K93" s="14">
        <v>2</v>
      </c>
      <c r="L93" s="46">
        <f>G93*J93*K93</f>
        <v>0</v>
      </c>
      <c r="M93" s="14">
        <f>J93*K93</f>
        <v>516.62</v>
      </c>
      <c r="N93" s="14">
        <f>I93*M93</f>
        <v>384365.28</v>
      </c>
      <c r="O93" s="64"/>
      <c r="P93" s="65"/>
    </row>
    <row r="94" spans="1:16">
      <c r="A94" s="49"/>
      <c r="B94" s="13"/>
      <c r="C94" s="177"/>
      <c r="D94" s="177"/>
      <c r="E94" s="177"/>
      <c r="F94" s="177"/>
      <c r="G94" s="46"/>
      <c r="H94" s="60"/>
      <c r="I94" s="60"/>
      <c r="J94" s="14"/>
      <c r="K94" s="14"/>
      <c r="L94" s="46"/>
      <c r="M94" s="14"/>
      <c r="N94" s="14"/>
      <c r="O94" s="38"/>
    </row>
    <row r="95" spans="1:16" ht="17.25" customHeight="1">
      <c r="A95" s="49">
        <v>42</v>
      </c>
      <c r="B95" s="13" t="s">
        <v>39</v>
      </c>
      <c r="C95" s="280">
        <v>0</v>
      </c>
      <c r="D95" s="127">
        <v>24</v>
      </c>
      <c r="E95" s="177"/>
      <c r="F95" s="177"/>
      <c r="G95" s="46">
        <f>C95+(D95/60)</f>
        <v>0.4</v>
      </c>
      <c r="H95" s="60">
        <f>E95+F95/60</f>
        <v>0</v>
      </c>
      <c r="I95" s="60">
        <f>31*24-H95</f>
        <v>744</v>
      </c>
      <c r="J95" s="14">
        <v>276</v>
      </c>
      <c r="K95" s="14">
        <v>2</v>
      </c>
      <c r="L95" s="46">
        <f>G95*J95*K95</f>
        <v>220.8</v>
      </c>
      <c r="M95" s="14">
        <f>J95*K95</f>
        <v>552</v>
      </c>
      <c r="N95" s="14">
        <f>I95*M95</f>
        <v>410688</v>
      </c>
      <c r="O95" s="38"/>
    </row>
    <row r="96" spans="1:16">
      <c r="A96" s="49"/>
      <c r="B96" s="13"/>
      <c r="C96" s="185"/>
      <c r="D96" s="177"/>
      <c r="E96" s="177"/>
      <c r="F96" s="177"/>
      <c r="G96" s="46"/>
      <c r="H96" s="60"/>
      <c r="I96" s="60"/>
      <c r="J96" s="14"/>
      <c r="K96" s="14"/>
      <c r="L96" s="46"/>
      <c r="M96" s="14"/>
      <c r="N96" s="14"/>
      <c r="O96" s="38"/>
    </row>
    <row r="97" spans="1:15">
      <c r="A97" s="49">
        <v>43</v>
      </c>
      <c r="B97" s="13" t="s">
        <v>40</v>
      </c>
      <c r="C97" s="185"/>
      <c r="D97" s="177"/>
      <c r="E97" s="177"/>
      <c r="F97" s="177"/>
      <c r="G97" s="46">
        <f>C97+(D97/60)</f>
        <v>0</v>
      </c>
      <c r="H97" s="60">
        <f>E97+F97/60</f>
        <v>0</v>
      </c>
      <c r="I97" s="60">
        <f>31*24-H97</f>
        <v>744</v>
      </c>
      <c r="J97" s="14">
        <v>276</v>
      </c>
      <c r="K97" s="14">
        <v>2</v>
      </c>
      <c r="L97" s="46">
        <f>G97*J97*K97</f>
        <v>0</v>
      </c>
      <c r="M97" s="14">
        <f>J97*K97</f>
        <v>552</v>
      </c>
      <c r="N97" s="14">
        <f>I97*M97</f>
        <v>410688</v>
      </c>
      <c r="O97" s="38"/>
    </row>
    <row r="98" spans="1:15">
      <c r="A98" s="49"/>
      <c r="B98" s="13"/>
      <c r="C98" s="185"/>
      <c r="D98" s="177"/>
      <c r="E98" s="177"/>
      <c r="F98" s="177"/>
      <c r="G98" s="46"/>
      <c r="H98" s="60"/>
      <c r="I98" s="60"/>
      <c r="J98" s="14"/>
      <c r="K98" s="14"/>
      <c r="L98" s="46"/>
      <c r="M98" s="14"/>
      <c r="N98" s="14"/>
      <c r="O98" s="38"/>
    </row>
    <row r="99" spans="1:15">
      <c r="A99" s="49">
        <v>44</v>
      </c>
      <c r="B99" s="13" t="s">
        <v>63</v>
      </c>
      <c r="C99" s="253"/>
      <c r="D99" s="254"/>
      <c r="E99" s="127">
        <v>1</v>
      </c>
      <c r="F99" s="127">
        <v>49</v>
      </c>
      <c r="G99" s="46">
        <f>C99+(D99/60)</f>
        <v>0</v>
      </c>
      <c r="H99" s="60">
        <f>E99+F99/60</f>
        <v>1.8166666666666667</v>
      </c>
      <c r="I99" s="60">
        <f>31*24-H99</f>
        <v>742.18333333333328</v>
      </c>
      <c r="J99" s="14">
        <v>0.74199999999999999</v>
      </c>
      <c r="K99" s="14">
        <v>2</v>
      </c>
      <c r="L99" s="46">
        <f>G99*J99*K99</f>
        <v>0</v>
      </c>
      <c r="M99" s="14">
        <f>J99*K99</f>
        <v>1.484</v>
      </c>
      <c r="N99" s="14">
        <f>I99*M99</f>
        <v>1101.4000666666666</v>
      </c>
      <c r="O99" s="38"/>
    </row>
    <row r="100" spans="1:15">
      <c r="A100" s="49"/>
      <c r="B100" s="13"/>
      <c r="C100" s="185"/>
      <c r="D100" s="177"/>
      <c r="E100" s="177"/>
      <c r="F100" s="177"/>
      <c r="G100" s="46"/>
      <c r="H100" s="60"/>
      <c r="I100" s="60"/>
      <c r="J100" s="14"/>
      <c r="K100" s="14"/>
      <c r="L100" s="46"/>
      <c r="M100" s="14"/>
      <c r="N100" s="14"/>
      <c r="O100" s="38"/>
    </row>
    <row r="101" spans="1:15">
      <c r="A101" s="49">
        <v>45</v>
      </c>
      <c r="B101" s="13" t="s">
        <v>64</v>
      </c>
      <c r="C101" s="185"/>
      <c r="D101" s="177"/>
      <c r="E101" s="127">
        <v>1</v>
      </c>
      <c r="F101" s="127">
        <v>50</v>
      </c>
      <c r="G101" s="46">
        <f>C101+(D101/60)</f>
        <v>0</v>
      </c>
      <c r="H101" s="60">
        <f>E101+F101/60</f>
        <v>1.8333333333333335</v>
      </c>
      <c r="I101" s="60">
        <f>31*24-H101</f>
        <v>742.16666666666663</v>
      </c>
      <c r="J101" s="14">
        <v>0.74199999999999999</v>
      </c>
      <c r="K101" s="14">
        <v>2</v>
      </c>
      <c r="L101" s="46">
        <f>G101*J101*K101</f>
        <v>0</v>
      </c>
      <c r="M101" s="14">
        <f>J101*K101</f>
        <v>1.484</v>
      </c>
      <c r="N101" s="14">
        <f>I101*M101</f>
        <v>1101.3753333333332</v>
      </c>
      <c r="O101" s="38"/>
    </row>
    <row r="102" spans="1:15">
      <c r="A102" s="49"/>
      <c r="B102" s="13"/>
      <c r="C102" s="185"/>
      <c r="D102" s="177"/>
      <c r="E102" s="177"/>
      <c r="F102" s="177"/>
      <c r="G102" s="46"/>
      <c r="H102" s="60"/>
      <c r="I102" s="60"/>
      <c r="J102" s="14"/>
      <c r="K102" s="14"/>
      <c r="L102" s="46"/>
      <c r="M102" s="14"/>
      <c r="N102" s="14"/>
      <c r="O102" s="38"/>
    </row>
    <row r="103" spans="1:15">
      <c r="A103" s="49">
        <v>46</v>
      </c>
      <c r="B103" s="13" t="s">
        <v>68</v>
      </c>
      <c r="C103" s="280">
        <v>5</v>
      </c>
      <c r="D103" s="127">
        <v>38</v>
      </c>
      <c r="E103" s="177"/>
      <c r="F103" s="177"/>
      <c r="G103" s="46">
        <f>C103+(D103/60)</f>
        <v>5.6333333333333329</v>
      </c>
      <c r="H103" s="60">
        <f>E103+F103/60</f>
        <v>0</v>
      </c>
      <c r="I103" s="60">
        <f>31*24-H103</f>
        <v>744</v>
      </c>
      <c r="J103" s="14">
        <v>234.93100000000001</v>
      </c>
      <c r="K103" s="14">
        <v>4</v>
      </c>
      <c r="L103" s="46">
        <f>G103*J103*K103</f>
        <v>5293.7785333333331</v>
      </c>
      <c r="M103" s="14">
        <f>J103*K103</f>
        <v>939.72400000000005</v>
      </c>
      <c r="N103" s="14">
        <f>I103*M103</f>
        <v>699154.65600000008</v>
      </c>
      <c r="O103" s="38"/>
    </row>
    <row r="104" spans="1:15">
      <c r="A104" s="49"/>
      <c r="B104" s="13"/>
      <c r="C104" s="185"/>
      <c r="D104" s="177"/>
      <c r="E104" s="177"/>
      <c r="F104" s="177"/>
      <c r="G104" s="46"/>
      <c r="H104" s="60"/>
      <c r="I104" s="60"/>
      <c r="J104" s="14"/>
      <c r="K104" s="14"/>
      <c r="L104" s="46"/>
      <c r="M104" s="14"/>
      <c r="N104" s="14"/>
      <c r="O104" s="38"/>
    </row>
    <row r="105" spans="1:15">
      <c r="A105" s="49">
        <v>47</v>
      </c>
      <c r="B105" s="13" t="s">
        <v>67</v>
      </c>
      <c r="C105" s="261"/>
      <c r="D105" s="262"/>
      <c r="E105" s="177"/>
      <c r="F105" s="177"/>
      <c r="G105" s="46">
        <f>C105+(D105/60)</f>
        <v>0</v>
      </c>
      <c r="H105" s="60">
        <f>E105+F105/60</f>
        <v>0</v>
      </c>
      <c r="I105" s="60">
        <f>31*24-H105</f>
        <v>744</v>
      </c>
      <c r="J105" s="55">
        <v>272.58600000000001</v>
      </c>
      <c r="K105" s="14">
        <v>2</v>
      </c>
      <c r="L105" s="46">
        <f>G105*J105*K105</f>
        <v>0</v>
      </c>
      <c r="M105" s="14">
        <f>J105*K105</f>
        <v>545.17200000000003</v>
      </c>
      <c r="N105" s="14">
        <f>I105*M105</f>
        <v>405607.96799999999</v>
      </c>
      <c r="O105" s="38"/>
    </row>
    <row r="106" spans="1:15">
      <c r="A106" s="49"/>
      <c r="B106" s="13"/>
      <c r="C106" s="185"/>
      <c r="D106" s="177"/>
      <c r="E106" s="177"/>
      <c r="F106" s="177"/>
      <c r="G106" s="46"/>
      <c r="H106" s="60"/>
      <c r="I106" s="60"/>
      <c r="J106" s="55"/>
      <c r="K106" s="14"/>
      <c r="L106" s="46"/>
      <c r="M106" s="14"/>
      <c r="N106" s="14"/>
      <c r="O106" s="38"/>
    </row>
    <row r="107" spans="1:15">
      <c r="A107" s="49">
        <v>48</v>
      </c>
      <c r="B107" s="13" t="s">
        <v>69</v>
      </c>
      <c r="C107" s="185"/>
      <c r="D107" s="177"/>
      <c r="E107" s="177"/>
      <c r="F107" s="177"/>
      <c r="G107" s="46">
        <f>C107+(D107/60)</f>
        <v>0</v>
      </c>
      <c r="H107" s="60">
        <f>E107+F107/60</f>
        <v>0</v>
      </c>
      <c r="I107" s="60">
        <f>31*24-H107</f>
        <v>744</v>
      </c>
      <c r="J107" s="55">
        <v>272.58600000000001</v>
      </c>
      <c r="K107" s="14">
        <v>2</v>
      </c>
      <c r="L107" s="46">
        <f>G107*J107*K107</f>
        <v>0</v>
      </c>
      <c r="M107" s="14">
        <f>J107*K107</f>
        <v>545.17200000000003</v>
      </c>
      <c r="N107" s="14">
        <f>I107*M107</f>
        <v>405607.96799999999</v>
      </c>
      <c r="O107" s="38"/>
    </row>
    <row r="108" spans="1:15">
      <c r="A108" s="49"/>
      <c r="B108" s="13"/>
      <c r="C108" s="185"/>
      <c r="D108" s="177"/>
      <c r="E108" s="177"/>
      <c r="F108" s="177"/>
      <c r="G108" s="46"/>
      <c r="H108" s="46"/>
      <c r="I108" s="60"/>
      <c r="J108" s="55"/>
      <c r="K108" s="14"/>
      <c r="L108" s="46"/>
      <c r="M108" s="14"/>
      <c r="N108" s="14"/>
      <c r="O108" s="38"/>
    </row>
    <row r="109" spans="1:15">
      <c r="A109" s="49">
        <v>49</v>
      </c>
      <c r="B109" s="13" t="s">
        <v>74</v>
      </c>
      <c r="C109" s="280">
        <v>0</v>
      </c>
      <c r="D109" s="127">
        <v>18</v>
      </c>
      <c r="E109" s="177"/>
      <c r="F109" s="177"/>
      <c r="G109" s="46">
        <f>C109+(D109/60)</f>
        <v>0.3</v>
      </c>
      <c r="H109" s="60">
        <f>E109+F109/60</f>
        <v>0</v>
      </c>
      <c r="I109" s="60">
        <f>31*24-H109</f>
        <v>744</v>
      </c>
      <c r="J109" s="55">
        <v>330.15499999999997</v>
      </c>
      <c r="K109" s="14">
        <v>2</v>
      </c>
      <c r="L109" s="46">
        <f>G109*J109*K109</f>
        <v>198.09299999999999</v>
      </c>
      <c r="M109" s="14">
        <f>J109*K109</f>
        <v>660.31</v>
      </c>
      <c r="N109" s="14">
        <f>I109*M109</f>
        <v>491270.63999999996</v>
      </c>
      <c r="O109" s="38"/>
    </row>
    <row r="110" spans="1:15">
      <c r="A110" s="49"/>
      <c r="B110" s="13"/>
      <c r="C110" s="185"/>
      <c r="D110" s="177"/>
      <c r="E110" s="177"/>
      <c r="F110" s="177"/>
      <c r="G110" s="46"/>
      <c r="H110" s="60"/>
      <c r="I110" s="60"/>
      <c r="J110" s="55"/>
      <c r="K110" s="14"/>
      <c r="L110" s="46"/>
      <c r="M110" s="14"/>
      <c r="N110" s="14"/>
      <c r="O110" s="38"/>
    </row>
    <row r="111" spans="1:15">
      <c r="A111" s="49">
        <v>50</v>
      </c>
      <c r="B111" s="13" t="s">
        <v>75</v>
      </c>
      <c r="C111" s="185"/>
      <c r="D111" s="177"/>
      <c r="E111" s="127">
        <v>0</v>
      </c>
      <c r="F111" s="127">
        <v>10</v>
      </c>
      <c r="G111" s="46">
        <f>C111+(D111/60)</f>
        <v>0</v>
      </c>
      <c r="H111" s="60">
        <f>E111+F111/60</f>
        <v>0.16666666666666666</v>
      </c>
      <c r="I111" s="60">
        <f>31*24-H111</f>
        <v>743.83333333333337</v>
      </c>
      <c r="J111" s="55">
        <v>330.15499999999997</v>
      </c>
      <c r="K111" s="14">
        <v>2</v>
      </c>
      <c r="L111" s="46">
        <f>G111*J111*K111</f>
        <v>0</v>
      </c>
      <c r="M111" s="14">
        <f>J111*K111</f>
        <v>660.31</v>
      </c>
      <c r="N111" s="14">
        <f>I111*M111</f>
        <v>491160.58833333332</v>
      </c>
      <c r="O111" s="38"/>
    </row>
    <row r="112" spans="1:15">
      <c r="A112" s="49"/>
      <c r="B112" s="13"/>
      <c r="C112" s="185"/>
      <c r="D112" s="177"/>
      <c r="E112" s="177"/>
      <c r="F112" s="177"/>
      <c r="G112" s="46"/>
      <c r="H112" s="60"/>
      <c r="I112" s="60"/>
      <c r="J112" s="55"/>
      <c r="K112" s="14"/>
      <c r="L112" s="46"/>
      <c r="M112" s="14"/>
      <c r="N112" s="14"/>
      <c r="O112" s="38"/>
    </row>
    <row r="113" spans="1:15" ht="15.75" customHeight="1">
      <c r="A113" s="49">
        <v>51</v>
      </c>
      <c r="B113" s="13" t="s">
        <v>76</v>
      </c>
      <c r="C113" s="185"/>
      <c r="D113" s="258"/>
      <c r="E113" s="127">
        <v>3</v>
      </c>
      <c r="F113" s="127">
        <v>58</v>
      </c>
      <c r="G113" s="46">
        <f>C113+(D113/60)</f>
        <v>0</v>
      </c>
      <c r="H113" s="60">
        <f>E113+F113/60</f>
        <v>3.9666666666666668</v>
      </c>
      <c r="I113" s="60">
        <f>31*24-H113</f>
        <v>740.0333333333333</v>
      </c>
      <c r="J113" s="55">
        <v>331.44200000000001</v>
      </c>
      <c r="K113" s="14">
        <v>2</v>
      </c>
      <c r="L113" s="46">
        <f>G113*J113*K113</f>
        <v>0</v>
      </c>
      <c r="M113" s="14">
        <f>J113*K113</f>
        <v>662.88400000000001</v>
      </c>
      <c r="N113" s="14">
        <f>I113*M113</f>
        <v>490556.25613333331</v>
      </c>
      <c r="O113" s="38"/>
    </row>
    <row r="114" spans="1:15">
      <c r="A114" s="49"/>
      <c r="B114" s="13"/>
      <c r="C114" s="185"/>
      <c r="D114" s="177"/>
      <c r="E114" s="177"/>
      <c r="F114" s="177"/>
      <c r="G114" s="46"/>
      <c r="H114" s="60"/>
      <c r="I114" s="60"/>
      <c r="J114" s="55"/>
      <c r="K114" s="14"/>
      <c r="L114" s="46"/>
      <c r="M114" s="14"/>
      <c r="N114" s="14"/>
      <c r="O114" s="38"/>
    </row>
    <row r="115" spans="1:15">
      <c r="A115" s="49">
        <v>52</v>
      </c>
      <c r="B115" s="13" t="s">
        <v>77</v>
      </c>
      <c r="C115" s="185"/>
      <c r="D115" s="177"/>
      <c r="E115" s="177"/>
      <c r="F115" s="177"/>
      <c r="G115" s="46">
        <f>C115+(D115/60)</f>
        <v>0</v>
      </c>
      <c r="H115" s="60">
        <f>E115+F115/60</f>
        <v>0</v>
      </c>
      <c r="I115" s="60">
        <f>31*24-H115</f>
        <v>744</v>
      </c>
      <c r="J115" s="55">
        <v>331.44200000000001</v>
      </c>
      <c r="K115" s="14">
        <v>2</v>
      </c>
      <c r="L115" s="46">
        <f>G115*J115*K115</f>
        <v>0</v>
      </c>
      <c r="M115" s="14">
        <f>J115*K115</f>
        <v>662.88400000000001</v>
      </c>
      <c r="N115" s="14">
        <f>I115*M115</f>
        <v>493185.696</v>
      </c>
      <c r="O115" s="38"/>
    </row>
    <row r="116" spans="1:15">
      <c r="A116" s="49"/>
      <c r="B116" s="13"/>
      <c r="C116" s="185"/>
      <c r="D116" s="177"/>
      <c r="E116" s="177"/>
      <c r="F116" s="177"/>
      <c r="G116" s="46"/>
      <c r="H116" s="60"/>
      <c r="I116" s="60"/>
      <c r="J116" s="55"/>
      <c r="K116" s="14"/>
      <c r="L116" s="46"/>
      <c r="M116" s="14"/>
      <c r="N116" s="14"/>
      <c r="O116" s="38"/>
    </row>
    <row r="117" spans="1:15" s="31" customFormat="1">
      <c r="A117" s="49">
        <v>53</v>
      </c>
      <c r="B117" s="13" t="s">
        <v>80</v>
      </c>
      <c r="C117" s="185"/>
      <c r="D117" s="177"/>
      <c r="E117" s="177"/>
      <c r="F117" s="177"/>
      <c r="G117" s="46">
        <f>C117+(D117/60)</f>
        <v>0</v>
      </c>
      <c r="H117" s="60">
        <f>E117+F117/60</f>
        <v>0</v>
      </c>
      <c r="I117" s="60">
        <f>31*24-H117</f>
        <v>744</v>
      </c>
      <c r="J117" s="55">
        <v>351.72899999999998</v>
      </c>
      <c r="K117" s="14">
        <v>4</v>
      </c>
      <c r="L117" s="46">
        <f>G117*J117*K117</f>
        <v>0</v>
      </c>
      <c r="M117" s="14">
        <f>J117*K117</f>
        <v>1406.9159999999999</v>
      </c>
      <c r="N117" s="14">
        <f>I117*M117</f>
        <v>1046745.504</v>
      </c>
      <c r="O117" s="38"/>
    </row>
    <row r="118" spans="1:15" s="31" customFormat="1">
      <c r="A118" s="49"/>
      <c r="B118" s="13"/>
      <c r="C118" s="185"/>
      <c r="D118" s="177"/>
      <c r="E118" s="177"/>
      <c r="F118" s="177"/>
      <c r="G118" s="46"/>
      <c r="H118" s="60"/>
      <c r="I118" s="60"/>
      <c r="J118" s="55"/>
      <c r="K118" s="45"/>
      <c r="L118" s="46"/>
      <c r="M118" s="14"/>
      <c r="N118" s="14"/>
      <c r="O118" s="38"/>
    </row>
    <row r="119" spans="1:15" s="31" customFormat="1">
      <c r="A119" s="49">
        <v>54</v>
      </c>
      <c r="B119" s="13" t="s">
        <v>81</v>
      </c>
      <c r="C119" s="185"/>
      <c r="D119" s="177"/>
      <c r="E119" s="177"/>
      <c r="F119" s="177"/>
      <c r="G119" s="46">
        <f>C119+(D119/60)</f>
        <v>0</v>
      </c>
      <c r="H119" s="60">
        <f>E119+F119/60</f>
        <v>0</v>
      </c>
      <c r="I119" s="60">
        <f>31*24-H119</f>
        <v>744</v>
      </c>
      <c r="J119" s="55">
        <v>351.72899999999998</v>
      </c>
      <c r="K119" s="14">
        <v>4</v>
      </c>
      <c r="L119" s="46">
        <f>G119*J119*K119</f>
        <v>0</v>
      </c>
      <c r="M119" s="14">
        <f>J119*K119</f>
        <v>1406.9159999999999</v>
      </c>
      <c r="N119" s="14">
        <f>I119*M119</f>
        <v>1046745.504</v>
      </c>
      <c r="O119" s="38"/>
    </row>
    <row r="120" spans="1:15">
      <c r="A120" s="49"/>
      <c r="B120" s="13"/>
      <c r="C120" s="185"/>
      <c r="D120" s="177"/>
      <c r="E120" s="177"/>
      <c r="F120" s="177"/>
      <c r="G120" s="46"/>
      <c r="H120" s="60"/>
      <c r="I120" s="60"/>
      <c r="J120" s="55"/>
      <c r="K120" s="14"/>
      <c r="L120" s="46"/>
      <c r="M120" s="14"/>
      <c r="N120" s="14"/>
      <c r="O120" s="38"/>
    </row>
    <row r="121" spans="1:15">
      <c r="A121" s="49">
        <v>55</v>
      </c>
      <c r="B121" s="13" t="s">
        <v>83</v>
      </c>
      <c r="C121" s="185"/>
      <c r="D121" s="177"/>
      <c r="E121" s="177"/>
      <c r="F121" s="177"/>
      <c r="G121" s="46">
        <f>C121+(D121/60)</f>
        <v>0</v>
      </c>
      <c r="H121" s="60">
        <f>E121+F121/60</f>
        <v>0</v>
      </c>
      <c r="I121" s="60">
        <f>31*24-H121</f>
        <v>744</v>
      </c>
      <c r="J121" s="55">
        <v>220.58799999999999</v>
      </c>
      <c r="K121" s="14">
        <v>2</v>
      </c>
      <c r="L121" s="46">
        <f>G121*J121*K121</f>
        <v>0</v>
      </c>
      <c r="M121" s="14">
        <f>J121*K121</f>
        <v>441.17599999999999</v>
      </c>
      <c r="N121" s="14">
        <f>I121*M121</f>
        <v>328234.94400000002</v>
      </c>
      <c r="O121" s="38"/>
    </row>
    <row r="122" spans="1:15">
      <c r="A122" s="49"/>
      <c r="B122" s="13"/>
      <c r="C122" s="185"/>
      <c r="D122" s="177"/>
      <c r="E122" s="177"/>
      <c r="F122" s="177"/>
      <c r="G122" s="46"/>
      <c r="H122" s="60"/>
      <c r="I122" s="60"/>
      <c r="J122" s="55"/>
      <c r="K122" s="14"/>
      <c r="L122" s="46"/>
      <c r="M122" s="14"/>
      <c r="N122" s="14"/>
      <c r="O122" s="38"/>
    </row>
    <row r="123" spans="1:15">
      <c r="A123" s="49">
        <v>56</v>
      </c>
      <c r="B123" s="13" t="s">
        <v>84</v>
      </c>
      <c r="C123" s="185"/>
      <c r="D123" s="177"/>
      <c r="E123" s="177"/>
      <c r="F123" s="177"/>
      <c r="G123" s="46">
        <f>C123+(D123/60)</f>
        <v>0</v>
      </c>
      <c r="H123" s="60">
        <f>E123+F123/60</f>
        <v>0</v>
      </c>
      <c r="I123" s="60">
        <f>31*24-H123</f>
        <v>744</v>
      </c>
      <c r="J123" s="55">
        <v>4.01</v>
      </c>
      <c r="K123" s="14">
        <v>2</v>
      </c>
      <c r="L123" s="46">
        <f>G123*J123*K123</f>
        <v>0</v>
      </c>
      <c r="M123" s="14">
        <f>J123*K123</f>
        <v>8.02</v>
      </c>
      <c r="N123" s="14">
        <f>I123*M123</f>
        <v>5966.88</v>
      </c>
      <c r="O123" s="38"/>
    </row>
    <row r="124" spans="1:15">
      <c r="A124" s="49"/>
      <c r="B124" s="13"/>
      <c r="C124" s="185"/>
      <c r="D124" s="177"/>
      <c r="E124" s="177"/>
      <c r="F124" s="177"/>
      <c r="G124" s="46"/>
      <c r="H124" s="46"/>
      <c r="I124" s="60"/>
      <c r="J124" s="55"/>
      <c r="K124" s="14"/>
      <c r="L124" s="46"/>
      <c r="M124" s="14"/>
      <c r="N124" s="14"/>
      <c r="O124" s="38"/>
    </row>
    <row r="125" spans="1:15">
      <c r="A125" s="49">
        <v>57</v>
      </c>
      <c r="B125" s="13" t="s">
        <v>85</v>
      </c>
      <c r="C125" s="185"/>
      <c r="D125" s="177"/>
      <c r="E125" s="177"/>
      <c r="F125" s="177"/>
      <c r="G125" s="46">
        <f>C125+(D125/60)</f>
        <v>0</v>
      </c>
      <c r="H125" s="60">
        <f>E125+F125/60</f>
        <v>0</v>
      </c>
      <c r="I125" s="60">
        <f>31*24-H125</f>
        <v>744</v>
      </c>
      <c r="J125" s="55">
        <v>4.01</v>
      </c>
      <c r="K125" s="14">
        <v>2</v>
      </c>
      <c r="L125" s="46">
        <f>G125*J125*K125</f>
        <v>0</v>
      </c>
      <c r="M125" s="14">
        <f>J125*K125</f>
        <v>8.02</v>
      </c>
      <c r="N125" s="14">
        <f>I125*M125</f>
        <v>5966.88</v>
      </c>
      <c r="O125" s="38"/>
    </row>
    <row r="126" spans="1:15">
      <c r="A126" s="49"/>
      <c r="B126" s="13"/>
      <c r="C126" s="185"/>
      <c r="D126" s="177"/>
      <c r="E126" s="177"/>
      <c r="F126" s="177"/>
      <c r="G126" s="46"/>
      <c r="H126" s="60"/>
      <c r="I126" s="60"/>
      <c r="J126" s="55"/>
      <c r="K126" s="14"/>
      <c r="L126" s="46"/>
      <c r="M126" s="14"/>
      <c r="N126" s="14"/>
      <c r="O126" s="38"/>
    </row>
    <row r="127" spans="1:15">
      <c r="A127" s="49">
        <v>58</v>
      </c>
      <c r="B127" s="13" t="s">
        <v>86</v>
      </c>
      <c r="C127" s="185"/>
      <c r="D127" s="177"/>
      <c r="E127" s="177"/>
      <c r="F127" s="177"/>
      <c r="G127" s="46">
        <f>C127+(D127/60)</f>
        <v>0</v>
      </c>
      <c r="H127" s="60">
        <f>E127+F127/60</f>
        <v>0</v>
      </c>
      <c r="I127" s="60">
        <f>31*24-H127</f>
        <v>744</v>
      </c>
      <c r="J127" s="55">
        <v>4.12</v>
      </c>
      <c r="K127" s="14">
        <v>2</v>
      </c>
      <c r="L127" s="46">
        <f>G127*J127*K127</f>
        <v>0</v>
      </c>
      <c r="M127" s="14">
        <f>J127*K127</f>
        <v>8.24</v>
      </c>
      <c r="N127" s="14">
        <f>I127*M127</f>
        <v>6130.56</v>
      </c>
      <c r="O127" s="38"/>
    </row>
    <row r="128" spans="1:15">
      <c r="A128" s="49"/>
      <c r="B128" s="13"/>
      <c r="C128" s="185"/>
      <c r="D128" s="177"/>
      <c r="E128" s="177"/>
      <c r="F128" s="177"/>
      <c r="G128" s="46"/>
      <c r="H128" s="60"/>
      <c r="I128" s="60"/>
      <c r="J128" s="55"/>
      <c r="K128" s="45"/>
      <c r="L128" s="46"/>
      <c r="M128" s="14"/>
      <c r="N128" s="14"/>
      <c r="O128" s="38"/>
    </row>
    <row r="129" spans="1:15">
      <c r="A129" s="49">
        <v>59</v>
      </c>
      <c r="B129" s="13" t="s">
        <v>87</v>
      </c>
      <c r="C129" s="185"/>
      <c r="D129" s="177"/>
      <c r="E129" s="177"/>
      <c r="F129" s="177"/>
      <c r="G129" s="46">
        <f>C129+(D129/60)</f>
        <v>0</v>
      </c>
      <c r="H129" s="60">
        <f>E129+F129/60</f>
        <v>0</v>
      </c>
      <c r="I129" s="60">
        <f>31*24-H129</f>
        <v>744</v>
      </c>
      <c r="J129" s="55">
        <v>4.12</v>
      </c>
      <c r="K129" s="14">
        <v>2</v>
      </c>
      <c r="L129" s="46">
        <f>G129*J129*K129</f>
        <v>0</v>
      </c>
      <c r="M129" s="14">
        <f>J129*K129</f>
        <v>8.24</v>
      </c>
      <c r="N129" s="14">
        <f>I129*M129</f>
        <v>6130.56</v>
      </c>
      <c r="O129" s="38"/>
    </row>
    <row r="130" spans="1:15">
      <c r="A130" s="49"/>
      <c r="B130" s="13"/>
      <c r="C130" s="185"/>
      <c r="D130" s="177"/>
      <c r="E130" s="177"/>
      <c r="F130" s="177"/>
      <c r="G130" s="46"/>
      <c r="H130" s="60"/>
      <c r="I130" s="60"/>
      <c r="J130" s="55"/>
      <c r="K130" s="14"/>
      <c r="L130" s="46"/>
      <c r="M130" s="14"/>
      <c r="N130" s="14"/>
      <c r="O130" s="38"/>
    </row>
    <row r="131" spans="1:15">
      <c r="A131" s="49">
        <v>60</v>
      </c>
      <c r="B131" s="13" t="s">
        <v>90</v>
      </c>
      <c r="C131" s="185"/>
      <c r="D131" s="177"/>
      <c r="E131" s="177"/>
      <c r="F131" s="177"/>
      <c r="G131" s="46">
        <f>C131+(D131/60)</f>
        <v>0</v>
      </c>
      <c r="H131" s="60">
        <f>E131+F131/60</f>
        <v>0</v>
      </c>
      <c r="I131" s="60">
        <f>31*24-H131</f>
        <v>744</v>
      </c>
      <c r="J131" s="55">
        <v>220.58799999999999</v>
      </c>
      <c r="K131" s="14">
        <v>2</v>
      </c>
      <c r="L131" s="46">
        <f>G131*J131*K131</f>
        <v>0</v>
      </c>
      <c r="M131" s="14">
        <f>J131*K131</f>
        <v>441.17599999999999</v>
      </c>
      <c r="N131" s="14">
        <f>I131*M131</f>
        <v>328234.94400000002</v>
      </c>
      <c r="O131" s="38"/>
    </row>
    <row r="132" spans="1:15">
      <c r="A132" s="49"/>
      <c r="B132" s="13"/>
      <c r="C132" s="185"/>
      <c r="D132" s="177"/>
      <c r="E132" s="177"/>
      <c r="F132" s="177"/>
      <c r="G132" s="46"/>
      <c r="H132" s="60"/>
      <c r="I132" s="60"/>
      <c r="J132" s="55"/>
      <c r="K132" s="14"/>
      <c r="L132" s="46"/>
      <c r="M132" s="14"/>
      <c r="N132" s="14"/>
      <c r="O132" s="38"/>
    </row>
    <row r="133" spans="1:15">
      <c r="A133" s="49">
        <v>61</v>
      </c>
      <c r="B133" s="8" t="s">
        <v>91</v>
      </c>
      <c r="C133" s="258"/>
      <c r="D133" s="177"/>
      <c r="E133" s="258"/>
      <c r="F133" s="258"/>
      <c r="G133" s="141">
        <f>C133+(D133/60)</f>
        <v>0</v>
      </c>
      <c r="H133" s="141">
        <f>E133+F133/60</f>
        <v>0</v>
      </c>
      <c r="I133" s="60">
        <f>31*24-H133</f>
        <v>744</v>
      </c>
      <c r="J133" s="14">
        <v>25.71</v>
      </c>
      <c r="K133" s="14">
        <v>1</v>
      </c>
      <c r="L133" s="141">
        <f>G133*J133*K133</f>
        <v>0</v>
      </c>
      <c r="M133" s="126">
        <f>J133*K133</f>
        <v>25.71</v>
      </c>
      <c r="N133" s="126">
        <f>I133*M133</f>
        <v>19128.240000000002</v>
      </c>
      <c r="O133" s="38"/>
    </row>
    <row r="134" spans="1:15">
      <c r="A134" s="49"/>
      <c r="B134" s="13"/>
      <c r="C134" s="185"/>
      <c r="D134" s="177"/>
      <c r="E134" s="177"/>
      <c r="F134" s="177"/>
      <c r="G134" s="46"/>
      <c r="H134" s="60"/>
      <c r="I134" s="60"/>
      <c r="J134" s="55"/>
      <c r="K134" s="14"/>
      <c r="L134" s="46"/>
      <c r="M134" s="14"/>
      <c r="N134" s="14"/>
      <c r="O134" s="38"/>
    </row>
    <row r="135" spans="1:15">
      <c r="A135" s="49">
        <v>62</v>
      </c>
      <c r="B135" s="13" t="s">
        <v>92</v>
      </c>
      <c r="C135" s="185"/>
      <c r="D135" s="177"/>
      <c r="E135" s="177"/>
      <c r="F135" s="177"/>
      <c r="G135" s="46">
        <f>C135+(D135/60)</f>
        <v>0</v>
      </c>
      <c r="H135" s="60">
        <f>E135+F135/60</f>
        <v>0</v>
      </c>
      <c r="I135" s="60">
        <f>31*24-H135</f>
        <v>744</v>
      </c>
      <c r="J135" s="14">
        <v>25.71</v>
      </c>
      <c r="K135" s="14">
        <v>1</v>
      </c>
      <c r="L135" s="46">
        <f>G135*J135*K135</f>
        <v>0</v>
      </c>
      <c r="M135" s="14">
        <f>J135*K135</f>
        <v>25.71</v>
      </c>
      <c r="N135" s="14">
        <f>I135*M135</f>
        <v>19128.240000000002</v>
      </c>
      <c r="O135" s="38"/>
    </row>
    <row r="136" spans="1:15">
      <c r="A136" s="49"/>
      <c r="B136" s="13"/>
      <c r="C136" s="185"/>
      <c r="D136" s="177"/>
      <c r="E136" s="177"/>
      <c r="F136" s="177"/>
      <c r="G136" s="46"/>
      <c r="H136" s="60"/>
      <c r="I136" s="60"/>
      <c r="J136" s="14"/>
      <c r="K136" s="14"/>
      <c r="L136" s="46"/>
      <c r="M136" s="14"/>
      <c r="N136" s="14"/>
      <c r="O136" s="38"/>
    </row>
    <row r="137" spans="1:15">
      <c r="A137" s="49">
        <v>63</v>
      </c>
      <c r="B137" s="13" t="s">
        <v>93</v>
      </c>
      <c r="C137" s="180"/>
      <c r="D137" s="184"/>
      <c r="E137" s="177"/>
      <c r="F137" s="177"/>
      <c r="G137" s="46">
        <f>C137+(D137/60)</f>
        <v>0</v>
      </c>
      <c r="H137" s="60">
        <f>E137+F137/60</f>
        <v>0</v>
      </c>
      <c r="I137" s="60">
        <f>31*24-H137</f>
        <v>744</v>
      </c>
      <c r="J137" s="14">
        <v>29.66</v>
      </c>
      <c r="K137" s="14">
        <v>1</v>
      </c>
      <c r="L137" s="46">
        <f>G137*J137*K137</f>
        <v>0</v>
      </c>
      <c r="M137" s="14">
        <f>J137*K137</f>
        <v>29.66</v>
      </c>
      <c r="N137" s="14">
        <f>I137*M137</f>
        <v>22067.040000000001</v>
      </c>
      <c r="O137" s="38"/>
    </row>
    <row r="138" spans="1:15">
      <c r="A138" s="49"/>
      <c r="B138" s="13"/>
      <c r="C138" s="180"/>
      <c r="D138" s="184"/>
      <c r="E138" s="177"/>
      <c r="F138" s="177"/>
      <c r="G138" s="46"/>
      <c r="H138" s="60"/>
      <c r="I138" s="60"/>
      <c r="J138" s="55"/>
      <c r="K138" s="14"/>
      <c r="L138" s="46"/>
      <c r="M138" s="14"/>
      <c r="N138" s="14"/>
      <c r="O138" s="38"/>
    </row>
    <row r="139" spans="1:15">
      <c r="A139" s="49">
        <v>64</v>
      </c>
      <c r="B139" s="13" t="s">
        <v>94</v>
      </c>
      <c r="C139" s="259"/>
      <c r="D139" s="203"/>
      <c r="E139" s="177"/>
      <c r="F139" s="177"/>
      <c r="G139" s="46">
        <f>C139+(D139/60)</f>
        <v>0</v>
      </c>
      <c r="H139" s="60">
        <f>E139+F139/60</f>
        <v>0</v>
      </c>
      <c r="I139" s="60">
        <f>31*24-H139</f>
        <v>744</v>
      </c>
      <c r="J139" s="14">
        <v>29.66</v>
      </c>
      <c r="K139" s="14">
        <v>1</v>
      </c>
      <c r="L139" s="46">
        <f>G139*J139*K139</f>
        <v>0</v>
      </c>
      <c r="M139" s="14">
        <f>J139*K139</f>
        <v>29.66</v>
      </c>
      <c r="N139" s="14">
        <f>I139*M139</f>
        <v>22067.040000000001</v>
      </c>
      <c r="O139" s="38"/>
    </row>
    <row r="140" spans="1:15">
      <c r="A140" s="49"/>
      <c r="B140" s="13"/>
      <c r="C140" s="255"/>
      <c r="D140" s="186"/>
      <c r="E140" s="177"/>
      <c r="F140" s="177"/>
      <c r="G140" s="46"/>
      <c r="H140" s="46"/>
      <c r="I140" s="60"/>
      <c r="J140" s="55"/>
      <c r="K140" s="4"/>
      <c r="L140" s="46"/>
      <c r="M140" s="14"/>
      <c r="N140" s="14"/>
      <c r="O140" s="38"/>
    </row>
    <row r="141" spans="1:15">
      <c r="A141" s="49">
        <v>65</v>
      </c>
      <c r="B141" s="13" t="s">
        <v>122</v>
      </c>
      <c r="C141" s="185"/>
      <c r="D141" s="177"/>
      <c r="E141" s="177"/>
      <c r="F141" s="177"/>
      <c r="G141" s="46">
        <f>C141+(D141/60)</f>
        <v>0</v>
      </c>
      <c r="H141" s="60">
        <f>E141+F141/60</f>
        <v>0</v>
      </c>
      <c r="I141" s="60">
        <f>31*24-H141</f>
        <v>744</v>
      </c>
      <c r="J141" s="14">
        <v>233.65199999999999</v>
      </c>
      <c r="K141" s="14">
        <v>4</v>
      </c>
      <c r="L141" s="46">
        <f>G141*J141*K141</f>
        <v>0</v>
      </c>
      <c r="M141" s="14">
        <f>J141*K141</f>
        <v>934.60799999999995</v>
      </c>
      <c r="N141" s="14">
        <f>I141*M141</f>
        <v>695348.35199999996</v>
      </c>
      <c r="O141" s="38"/>
    </row>
    <row r="142" spans="1:15">
      <c r="A142" s="49"/>
      <c r="B142" s="13"/>
      <c r="C142" s="185"/>
      <c r="D142" s="177"/>
      <c r="E142" s="177"/>
      <c r="F142" s="177"/>
      <c r="G142" s="46"/>
      <c r="H142" s="60"/>
      <c r="I142" s="60"/>
      <c r="J142" s="14"/>
      <c r="K142" s="126"/>
      <c r="L142" s="46"/>
      <c r="M142" s="14"/>
      <c r="N142" s="14"/>
      <c r="O142" s="38"/>
    </row>
    <row r="143" spans="1:15">
      <c r="A143" s="49">
        <v>66</v>
      </c>
      <c r="B143" s="13" t="s">
        <v>123</v>
      </c>
      <c r="C143" s="185"/>
      <c r="D143" s="177"/>
      <c r="E143" s="177"/>
      <c r="F143" s="177"/>
      <c r="G143" s="46">
        <f>C143+(D143/60)</f>
        <v>0</v>
      </c>
      <c r="H143" s="60">
        <f>E143+F143/60</f>
        <v>0</v>
      </c>
      <c r="I143" s="60">
        <f>31*24-H143</f>
        <v>744</v>
      </c>
      <c r="J143" s="14">
        <v>292.45</v>
      </c>
      <c r="K143" s="14">
        <v>4</v>
      </c>
      <c r="L143" s="46">
        <f>G143*J143*K143</f>
        <v>0</v>
      </c>
      <c r="M143" s="14">
        <f>J143*K143</f>
        <v>1169.8</v>
      </c>
      <c r="N143" s="14">
        <f>I143*M143</f>
        <v>870331.2</v>
      </c>
      <c r="O143" s="38"/>
    </row>
    <row r="144" spans="1:15">
      <c r="A144" s="49"/>
      <c r="B144" s="13"/>
      <c r="C144" s="185"/>
      <c r="D144" s="177"/>
      <c r="E144" s="177"/>
      <c r="F144" s="177"/>
      <c r="G144" s="46"/>
      <c r="H144" s="60"/>
      <c r="I144" s="60"/>
      <c r="J144" s="14"/>
      <c r="K144" s="126"/>
      <c r="L144" s="46"/>
      <c r="M144" s="14"/>
      <c r="N144" s="14"/>
      <c r="O144" s="38"/>
    </row>
    <row r="145" spans="1:15">
      <c r="A145" s="49">
        <v>67</v>
      </c>
      <c r="B145" s="13" t="s">
        <v>125</v>
      </c>
      <c r="C145" s="185"/>
      <c r="D145" s="177"/>
      <c r="E145" s="177"/>
      <c r="F145" s="177"/>
      <c r="G145" s="46">
        <f>C145+(D145/60)</f>
        <v>0</v>
      </c>
      <c r="H145" s="60">
        <f>E145+F145/60</f>
        <v>0</v>
      </c>
      <c r="I145" s="60">
        <f>31*24-H145</f>
        <v>744</v>
      </c>
      <c r="J145" s="55">
        <v>214.471</v>
      </c>
      <c r="K145" s="14">
        <v>2</v>
      </c>
      <c r="L145" s="46">
        <f>G145*J145*K145</f>
        <v>0</v>
      </c>
      <c r="M145" s="14">
        <f>J145*K145</f>
        <v>428.94200000000001</v>
      </c>
      <c r="N145" s="14">
        <f>I145*M145</f>
        <v>319132.848</v>
      </c>
      <c r="O145" s="38"/>
    </row>
    <row r="146" spans="1:15">
      <c r="A146" s="49"/>
      <c r="B146" s="13"/>
      <c r="C146" s="185"/>
      <c r="D146" s="177"/>
      <c r="E146" s="177"/>
      <c r="F146" s="177"/>
      <c r="G146" s="46"/>
      <c r="H146" s="60"/>
      <c r="I146" s="60"/>
      <c r="J146" s="55"/>
      <c r="K146" s="126"/>
      <c r="L146" s="46"/>
      <c r="M146" s="14"/>
      <c r="N146" s="14"/>
      <c r="O146" s="38"/>
    </row>
    <row r="147" spans="1:15">
      <c r="A147" s="49">
        <v>68</v>
      </c>
      <c r="B147" s="13" t="s">
        <v>126</v>
      </c>
      <c r="C147" s="185"/>
      <c r="D147" s="177"/>
      <c r="E147" s="177"/>
      <c r="F147" s="177"/>
      <c r="G147" s="46">
        <f>C147+(D147/60)</f>
        <v>0</v>
      </c>
      <c r="H147" s="60">
        <f>E147+F147/60</f>
        <v>0</v>
      </c>
      <c r="I147" s="60">
        <f>31*24-H147</f>
        <v>744</v>
      </c>
      <c r="J147" s="55">
        <v>213.8</v>
      </c>
      <c r="K147" s="14">
        <v>2</v>
      </c>
      <c r="L147" s="46">
        <f>G147*J147*K147</f>
        <v>0</v>
      </c>
      <c r="M147" s="14">
        <f>J147*K147</f>
        <v>427.6</v>
      </c>
      <c r="N147" s="14">
        <f>I147*M147</f>
        <v>318134.40000000002</v>
      </c>
      <c r="O147" s="38"/>
    </row>
    <row r="148" spans="1:15">
      <c r="A148" s="49"/>
      <c r="B148" s="13"/>
      <c r="C148" s="185"/>
      <c r="D148" s="177"/>
      <c r="E148" s="177"/>
      <c r="F148" s="177"/>
      <c r="G148" s="46"/>
      <c r="H148" s="60"/>
      <c r="I148" s="60"/>
      <c r="J148" s="55"/>
      <c r="K148" s="126"/>
      <c r="L148" s="46"/>
      <c r="M148" s="14"/>
      <c r="N148" s="14"/>
      <c r="O148" s="38"/>
    </row>
    <row r="149" spans="1:15">
      <c r="A149" s="49">
        <v>69</v>
      </c>
      <c r="B149" s="13" t="s">
        <v>135</v>
      </c>
      <c r="C149" s="180"/>
      <c r="D149" s="184"/>
      <c r="E149" s="177"/>
      <c r="F149" s="177"/>
      <c r="G149" s="46">
        <f>C149+(D149/60)</f>
        <v>0</v>
      </c>
      <c r="H149" s="60">
        <f>E149+F149/60</f>
        <v>0</v>
      </c>
      <c r="I149" s="60">
        <f>31*24-H149</f>
        <v>744</v>
      </c>
      <c r="J149" s="14">
        <v>28.548999999999999</v>
      </c>
      <c r="K149" s="14">
        <v>1</v>
      </c>
      <c r="L149" s="46">
        <f>G149*J149*K149</f>
        <v>0</v>
      </c>
      <c r="M149" s="14">
        <f>J149*K149</f>
        <v>28.548999999999999</v>
      </c>
      <c r="N149" s="14">
        <f>I149*M149</f>
        <v>21240.455999999998</v>
      </c>
      <c r="O149" s="38"/>
    </row>
    <row r="150" spans="1:15">
      <c r="A150" s="49"/>
      <c r="B150" s="13"/>
      <c r="C150" s="180"/>
      <c r="D150" s="184"/>
      <c r="E150" s="177"/>
      <c r="F150" s="177"/>
      <c r="G150" s="46"/>
      <c r="H150" s="60"/>
      <c r="I150" s="60"/>
      <c r="J150" s="14"/>
      <c r="K150" s="14"/>
      <c r="L150" s="46"/>
      <c r="M150" s="14"/>
      <c r="N150" s="14"/>
      <c r="O150" s="38"/>
    </row>
    <row r="151" spans="1:15">
      <c r="A151" s="49">
        <v>70</v>
      </c>
      <c r="B151" s="13" t="s">
        <v>136</v>
      </c>
      <c r="C151" s="180"/>
      <c r="D151" s="184"/>
      <c r="E151" s="177"/>
      <c r="F151" s="177"/>
      <c r="G151" s="46">
        <f>C151+(D151/60)</f>
        <v>0</v>
      </c>
      <c r="H151" s="60">
        <f>E151+F151/60</f>
        <v>0</v>
      </c>
      <c r="I151" s="60">
        <f>31*24-H151</f>
        <v>744</v>
      </c>
      <c r="J151" s="14">
        <v>28.548999999999999</v>
      </c>
      <c r="K151" s="14">
        <v>1</v>
      </c>
      <c r="L151" s="46">
        <f>G151*J151*K151</f>
        <v>0</v>
      </c>
      <c r="M151" s="14">
        <f>J151*K151</f>
        <v>28.548999999999999</v>
      </c>
      <c r="N151" s="14">
        <f>I151*M151</f>
        <v>21240.455999999998</v>
      </c>
      <c r="O151" s="38"/>
    </row>
    <row r="152" spans="1:15">
      <c r="A152" s="49"/>
      <c r="B152" s="13"/>
      <c r="C152" s="185"/>
      <c r="D152" s="177"/>
      <c r="E152" s="177"/>
      <c r="F152" s="177"/>
      <c r="G152" s="46"/>
      <c r="H152" s="60"/>
      <c r="I152" s="60"/>
      <c r="J152" s="14"/>
      <c r="K152" s="126"/>
      <c r="L152" s="46"/>
      <c r="M152" s="14"/>
      <c r="N152" s="14"/>
      <c r="O152" s="38"/>
    </row>
    <row r="153" spans="1:15">
      <c r="A153" s="178">
        <v>71</v>
      </c>
      <c r="B153" s="266" t="s">
        <v>146</v>
      </c>
      <c r="C153" s="264"/>
      <c r="D153" s="265"/>
      <c r="E153" s="265"/>
      <c r="F153" s="265"/>
      <c r="G153" s="267">
        <f>C153+(D153/60)</f>
        <v>0</v>
      </c>
      <c r="H153" s="267">
        <f>D153+(E153/60)</f>
        <v>0</v>
      </c>
      <c r="I153" s="268">
        <v>744</v>
      </c>
      <c r="J153" s="269">
        <v>228.47399999999999</v>
      </c>
      <c r="K153" s="270">
        <v>2</v>
      </c>
      <c r="L153" s="267">
        <f>G153*J153*K153</f>
        <v>0</v>
      </c>
      <c r="M153" s="269">
        <f>J153*K153</f>
        <v>456.94799999999998</v>
      </c>
      <c r="N153" s="269">
        <f>I153*M153</f>
        <v>339969.31199999998</v>
      </c>
      <c r="O153" s="38"/>
    </row>
    <row r="154" spans="1:15">
      <c r="A154" s="178"/>
      <c r="B154" s="266"/>
      <c r="C154" s="264"/>
      <c r="D154" s="265"/>
      <c r="E154" s="265"/>
      <c r="F154" s="265"/>
      <c r="G154" s="267"/>
      <c r="H154" s="268"/>
      <c r="I154" s="268"/>
      <c r="J154" s="269"/>
      <c r="K154" s="270"/>
      <c r="L154" s="267"/>
      <c r="M154" s="269"/>
      <c r="N154" s="269"/>
      <c r="O154" s="38"/>
    </row>
    <row r="155" spans="1:15">
      <c r="A155" s="178">
        <v>72</v>
      </c>
      <c r="B155" s="266" t="s">
        <v>147</v>
      </c>
      <c r="C155" s="264"/>
      <c r="D155" s="265"/>
      <c r="E155" s="265"/>
      <c r="F155" s="265"/>
      <c r="G155" s="267">
        <f>C155+(D155/60)</f>
        <v>0</v>
      </c>
      <c r="H155" s="267">
        <f>D155+(E155/60)</f>
        <v>0</v>
      </c>
      <c r="I155" s="268">
        <v>744</v>
      </c>
      <c r="J155" s="269">
        <v>228.47399999999999</v>
      </c>
      <c r="K155" s="270">
        <v>2</v>
      </c>
      <c r="L155" s="267">
        <f>G155*J155*K155</f>
        <v>0</v>
      </c>
      <c r="M155" s="269">
        <f>J155*K155</f>
        <v>456.94799999999998</v>
      </c>
      <c r="N155" s="269">
        <f>I155*M155</f>
        <v>339969.31199999998</v>
      </c>
      <c r="O155" s="38"/>
    </row>
    <row r="156" spans="1:15">
      <c r="A156" s="178"/>
      <c r="B156" s="266"/>
      <c r="C156" s="264"/>
      <c r="D156" s="265"/>
      <c r="E156" s="265"/>
      <c r="F156" s="265"/>
      <c r="G156" s="267"/>
      <c r="H156" s="268"/>
      <c r="I156" s="268"/>
      <c r="J156" s="269"/>
      <c r="K156" s="270"/>
      <c r="L156" s="267"/>
      <c r="M156" s="269"/>
      <c r="N156" s="269"/>
      <c r="O156" s="38"/>
    </row>
    <row r="157" spans="1:15">
      <c r="A157" s="178">
        <v>73</v>
      </c>
      <c r="B157" s="266" t="s">
        <v>148</v>
      </c>
      <c r="C157" s="264"/>
      <c r="D157" s="265"/>
      <c r="E157" s="265"/>
      <c r="F157" s="265"/>
      <c r="G157" s="267">
        <f>C157+(D157/60)</f>
        <v>0</v>
      </c>
      <c r="H157" s="267">
        <f>D157+(E157/60)</f>
        <v>0</v>
      </c>
      <c r="I157" s="268">
        <v>744</v>
      </c>
      <c r="J157" s="269">
        <v>46.67</v>
      </c>
      <c r="K157" s="270">
        <v>2</v>
      </c>
      <c r="L157" s="267">
        <f>G157*J157*K157</f>
        <v>0</v>
      </c>
      <c r="M157" s="269">
        <f>J157*K157</f>
        <v>93.34</v>
      </c>
      <c r="N157" s="269">
        <f>I157*M157</f>
        <v>69444.960000000006</v>
      </c>
      <c r="O157" s="38"/>
    </row>
    <row r="158" spans="1:15">
      <c r="A158" s="178"/>
      <c r="B158" s="266"/>
      <c r="C158" s="264"/>
      <c r="D158" s="265"/>
      <c r="E158" s="265"/>
      <c r="F158" s="265"/>
      <c r="G158" s="267"/>
      <c r="H158" s="268"/>
      <c r="I158" s="268"/>
      <c r="J158" s="269"/>
      <c r="K158" s="270"/>
      <c r="L158" s="267"/>
      <c r="M158" s="269"/>
      <c r="N158" s="269"/>
      <c r="O158" s="38"/>
    </row>
    <row r="159" spans="1:15">
      <c r="A159" s="178">
        <v>74</v>
      </c>
      <c r="B159" s="266" t="s">
        <v>149</v>
      </c>
      <c r="C159" s="264"/>
      <c r="D159" s="265"/>
      <c r="E159" s="265"/>
      <c r="F159" s="265"/>
      <c r="G159" s="267">
        <f>C159+(D159/60)</f>
        <v>0</v>
      </c>
      <c r="H159" s="267">
        <f>D159+(E159/60)</f>
        <v>0</v>
      </c>
      <c r="I159" s="268">
        <v>744</v>
      </c>
      <c r="J159" s="269">
        <v>46.67</v>
      </c>
      <c r="K159" s="270">
        <v>2</v>
      </c>
      <c r="L159" s="267">
        <f>G159*J159*K159</f>
        <v>0</v>
      </c>
      <c r="M159" s="269">
        <f>J159*K159</f>
        <v>93.34</v>
      </c>
      <c r="N159" s="269">
        <f>I159*M159</f>
        <v>69444.960000000006</v>
      </c>
      <c r="O159" s="38"/>
    </row>
    <row r="160" spans="1:15">
      <c r="A160" s="49"/>
      <c r="B160" s="13"/>
      <c r="C160" s="185"/>
      <c r="D160" s="177"/>
      <c r="E160" s="177"/>
      <c r="F160" s="177"/>
      <c r="G160" s="46"/>
      <c r="H160" s="60"/>
      <c r="I160" s="60"/>
      <c r="J160" s="14"/>
      <c r="K160" s="126"/>
      <c r="L160" s="46"/>
      <c r="M160" s="14"/>
      <c r="N160" s="14"/>
      <c r="O160" s="38"/>
    </row>
    <row r="161" spans="1:16">
      <c r="A161" s="49"/>
      <c r="B161" s="13"/>
      <c r="C161" s="185"/>
      <c r="D161" s="177"/>
      <c r="E161" s="177"/>
      <c r="F161" s="177"/>
      <c r="G161" s="46"/>
      <c r="H161" s="60"/>
      <c r="I161" s="60"/>
      <c r="J161" s="14"/>
      <c r="K161" s="126"/>
      <c r="L161" s="46"/>
      <c r="M161" s="14"/>
      <c r="N161" s="14"/>
      <c r="O161" s="38"/>
    </row>
    <row r="162" spans="1:16">
      <c r="A162" s="50"/>
      <c r="B162" s="16"/>
      <c r="C162" s="263"/>
      <c r="D162" s="128"/>
      <c r="E162" s="187"/>
      <c r="F162" s="187"/>
      <c r="G162" s="15"/>
      <c r="H162" s="15"/>
      <c r="I162" s="60"/>
      <c r="J162" s="41"/>
      <c r="K162" s="70"/>
      <c r="L162" s="67"/>
      <c r="M162" s="41"/>
      <c r="N162" s="41"/>
      <c r="O162" s="38"/>
    </row>
    <row r="163" spans="1:16">
      <c r="A163" s="95"/>
      <c r="B163" s="66" t="s">
        <v>153</v>
      </c>
      <c r="C163" s="188">
        <f>SUM(C12:C162)+11</f>
        <v>73</v>
      </c>
      <c r="D163" s="188">
        <f>SUM(D12:D162)+42</f>
        <v>705</v>
      </c>
      <c r="E163" s="188">
        <f>SUM(E12:E162)</f>
        <v>34</v>
      </c>
      <c r="F163" s="188">
        <f>SUM(F12:F162)</f>
        <v>773</v>
      </c>
      <c r="G163" s="56">
        <f>SUM(G12:G162)</f>
        <v>73.05</v>
      </c>
      <c r="H163" s="56"/>
      <c r="I163" s="56"/>
      <c r="J163" s="56">
        <f>SUM(J12:J162)</f>
        <v>12271.634000000002</v>
      </c>
      <c r="K163" s="40"/>
      <c r="L163" s="110">
        <f>SUM(L11:L162)</f>
        <v>27397.221533333333</v>
      </c>
      <c r="M163" s="44"/>
      <c r="N163" s="111">
        <f>SUM(N11:N162)</f>
        <v>19691267.303199999</v>
      </c>
      <c r="O163" s="34"/>
    </row>
    <row r="164" spans="1:16">
      <c r="A164" s="33"/>
      <c r="B164" s="7"/>
      <c r="C164" s="189"/>
      <c r="D164" s="189"/>
      <c r="E164" s="189"/>
      <c r="F164" s="189"/>
      <c r="G164" s="57"/>
      <c r="H164" s="57"/>
      <c r="I164" s="57"/>
      <c r="J164" s="57"/>
      <c r="K164" s="37"/>
      <c r="L164" s="57"/>
      <c r="M164" s="37"/>
      <c r="N164" s="37"/>
    </row>
    <row r="165" spans="1:16">
      <c r="A165" s="37"/>
      <c r="B165" s="17"/>
      <c r="C165" s="190"/>
      <c r="D165" s="190">
        <f>C163+D163/60</f>
        <v>84.75</v>
      </c>
      <c r="E165" s="190"/>
      <c r="F165" s="191">
        <f>E163+F163/60</f>
        <v>46.883333333333333</v>
      </c>
      <c r="G165" s="34"/>
      <c r="H165" s="34"/>
      <c r="I165" s="34"/>
      <c r="J165" s="34"/>
      <c r="K165" s="95" t="s">
        <v>102</v>
      </c>
      <c r="L165" s="116">
        <f>L163/N163</f>
        <v>1.3913386635547348E-3</v>
      </c>
      <c r="M165" s="37"/>
      <c r="N165" s="37"/>
    </row>
    <row r="166" spans="1:16" ht="26.25">
      <c r="A166" s="37"/>
      <c r="B166" s="125" t="s">
        <v>154</v>
      </c>
      <c r="C166" s="192"/>
      <c r="D166" s="192"/>
      <c r="E166" s="192"/>
      <c r="F166" s="191"/>
      <c r="G166" s="34"/>
      <c r="H166" s="34"/>
      <c r="I166" s="34"/>
      <c r="J166" s="58"/>
      <c r="K166" s="82" t="s">
        <v>114</v>
      </c>
      <c r="L166" s="241">
        <f>100-100*L165</f>
        <v>99.860866133644521</v>
      </c>
      <c r="M166" s="99"/>
      <c r="N166" s="37"/>
    </row>
    <row r="167" spans="1:16" ht="25.5">
      <c r="A167" s="233"/>
      <c r="B167" s="271" t="s">
        <v>158</v>
      </c>
      <c r="C167" s="272"/>
      <c r="D167" s="272"/>
      <c r="E167" s="272"/>
      <c r="F167" s="272"/>
      <c r="G167" s="242"/>
      <c r="H167" s="236"/>
      <c r="I167" s="236"/>
      <c r="J167" s="243"/>
      <c r="K167" s="2"/>
      <c r="L167" s="236"/>
      <c r="M167" s="931"/>
      <c r="N167" s="932"/>
    </row>
    <row r="168" spans="1:16">
      <c r="A168" s="126"/>
      <c r="B168" s="7"/>
      <c r="C168" s="193"/>
      <c r="D168" s="132"/>
      <c r="E168" s="132"/>
      <c r="F168" s="132"/>
      <c r="G168" s="37"/>
      <c r="H168" s="37"/>
      <c r="I168" s="37"/>
      <c r="J168" s="37"/>
      <c r="K168" s="5"/>
      <c r="L168" s="37"/>
      <c r="M168" s="37"/>
      <c r="N168" s="43"/>
    </row>
    <row r="169" spans="1:16">
      <c r="A169" s="83" t="s">
        <v>19</v>
      </c>
      <c r="B169" s="935" t="s">
        <v>31</v>
      </c>
      <c r="C169" s="921" t="s">
        <v>111</v>
      </c>
      <c r="D169" s="922"/>
      <c r="E169" s="921" t="s">
        <v>108</v>
      </c>
      <c r="F169" s="922"/>
      <c r="G169" s="79" t="s">
        <v>17</v>
      </c>
      <c r="H169" s="100" t="s">
        <v>17</v>
      </c>
      <c r="I169" s="79"/>
      <c r="J169" s="100" t="s">
        <v>115</v>
      </c>
      <c r="K169" s="925" t="s">
        <v>106</v>
      </c>
      <c r="L169" s="82"/>
      <c r="M169" s="82"/>
      <c r="N169" s="47"/>
    </row>
    <row r="170" spans="1:16" ht="20.25" customHeight="1">
      <c r="A170" s="48" t="s">
        <v>20</v>
      </c>
      <c r="B170" s="936"/>
      <c r="C170" s="923"/>
      <c r="D170" s="924"/>
      <c r="E170" s="923"/>
      <c r="F170" s="924"/>
      <c r="G170" s="39" t="s">
        <v>18</v>
      </c>
      <c r="H170" s="98" t="s">
        <v>18</v>
      </c>
      <c r="I170" s="39" t="s">
        <v>112</v>
      </c>
      <c r="J170" s="102" t="s">
        <v>32</v>
      </c>
      <c r="K170" s="926"/>
      <c r="L170" s="33" t="s">
        <v>103</v>
      </c>
      <c r="M170" s="39" t="s">
        <v>104</v>
      </c>
      <c r="N170" s="39" t="s">
        <v>116</v>
      </c>
    </row>
    <row r="171" spans="1:16">
      <c r="A171" s="48"/>
      <c r="B171" s="22"/>
      <c r="C171" s="181"/>
      <c r="D171" s="182"/>
      <c r="E171" s="181"/>
      <c r="F171" s="181"/>
      <c r="G171" s="39" t="s">
        <v>11</v>
      </c>
      <c r="H171" s="97" t="s">
        <v>109</v>
      </c>
      <c r="I171" s="39" t="s">
        <v>101</v>
      </c>
      <c r="J171" s="103" t="s">
        <v>33</v>
      </c>
      <c r="K171" s="76">
        <v>2.5</v>
      </c>
      <c r="L171" s="49"/>
      <c r="M171" s="49"/>
      <c r="N171" s="14"/>
    </row>
    <row r="172" spans="1:16">
      <c r="A172" s="48"/>
      <c r="B172" s="11"/>
      <c r="C172" s="181" t="s">
        <v>26</v>
      </c>
      <c r="D172" s="182" t="s">
        <v>49</v>
      </c>
      <c r="E172" s="182" t="s">
        <v>26</v>
      </c>
      <c r="F172" s="182" t="s">
        <v>49</v>
      </c>
      <c r="G172" s="39"/>
      <c r="H172" s="98" t="s">
        <v>110</v>
      </c>
      <c r="I172" s="63" t="s">
        <v>144</v>
      </c>
      <c r="J172" s="102"/>
      <c r="K172" s="76"/>
      <c r="L172" s="49"/>
      <c r="M172" s="49"/>
      <c r="N172" s="14"/>
    </row>
    <row r="173" spans="1:16">
      <c r="A173" s="84"/>
      <c r="B173" s="85"/>
      <c r="C173" s="183"/>
      <c r="D173" s="183"/>
      <c r="E173" s="183"/>
      <c r="F173" s="183"/>
      <c r="G173" s="81" t="s">
        <v>26</v>
      </c>
      <c r="H173" s="101" t="s">
        <v>26</v>
      </c>
      <c r="I173" s="81"/>
      <c r="J173" s="154"/>
      <c r="K173" s="86"/>
      <c r="L173" s="50"/>
      <c r="M173" s="50"/>
      <c r="N173" s="41"/>
    </row>
    <row r="174" spans="1:16">
      <c r="A174" s="47"/>
      <c r="B174" s="6"/>
      <c r="C174" s="194"/>
      <c r="D174" s="194"/>
      <c r="E174" s="195"/>
      <c r="F174" s="195"/>
      <c r="G174" s="47"/>
      <c r="H174" s="59"/>
      <c r="I174" s="59"/>
      <c r="J174" s="59"/>
      <c r="K174" s="1"/>
      <c r="L174" s="47"/>
      <c r="M174" s="47"/>
      <c r="N174" s="47"/>
    </row>
    <row r="175" spans="1:16">
      <c r="A175" s="49">
        <v>1</v>
      </c>
      <c r="B175" s="10" t="s">
        <v>34</v>
      </c>
      <c r="C175" s="181"/>
      <c r="D175" s="181"/>
      <c r="E175" s="196"/>
      <c r="F175" s="197"/>
      <c r="G175" s="46">
        <f>C175+(D175/60)</f>
        <v>0</v>
      </c>
      <c r="H175" s="60">
        <f>E175+F175/60</f>
        <v>0</v>
      </c>
      <c r="I175" s="60">
        <f>31*24-H175</f>
        <v>744</v>
      </c>
      <c r="J175" s="43">
        <v>315</v>
      </c>
      <c r="K175" s="71">
        <f>2.5</f>
        <v>2.5</v>
      </c>
      <c r="L175" s="14">
        <f>G175*J175*K175</f>
        <v>0</v>
      </c>
      <c r="M175" s="14">
        <f>J175*K175</f>
        <v>787.5</v>
      </c>
      <c r="N175" s="14">
        <f>I175*M175</f>
        <v>585900</v>
      </c>
    </row>
    <row r="176" spans="1:16">
      <c r="A176" s="49"/>
      <c r="B176" s="10"/>
      <c r="C176" s="198"/>
      <c r="D176" s="198"/>
      <c r="E176" s="199"/>
      <c r="F176" s="196"/>
      <c r="G176" s="46"/>
      <c r="H176" s="60"/>
      <c r="I176" s="60"/>
      <c r="J176" s="43"/>
      <c r="K176" s="3"/>
      <c r="L176" s="14"/>
      <c r="M176" s="14"/>
      <c r="N176" s="14"/>
      <c r="P176" s="24">
        <f>38/60</f>
        <v>0.6333333333333333</v>
      </c>
    </row>
    <row r="177" spans="1:16">
      <c r="A177" s="49">
        <v>2</v>
      </c>
      <c r="B177" s="10" t="s">
        <v>35</v>
      </c>
      <c r="C177" s="181"/>
      <c r="D177" s="181"/>
      <c r="E177" s="196"/>
      <c r="F177" s="196"/>
      <c r="G177" s="46">
        <f>C177+(D177/60)</f>
        <v>0</v>
      </c>
      <c r="H177" s="60">
        <f>E177+F177/60</f>
        <v>0</v>
      </c>
      <c r="I177" s="60">
        <f>31*24-H177</f>
        <v>744</v>
      </c>
      <c r="J177" s="43">
        <v>315</v>
      </c>
      <c r="K177" s="71">
        <f>2.5</f>
        <v>2.5</v>
      </c>
      <c r="L177" s="14">
        <f>G177*J177*K177</f>
        <v>0</v>
      </c>
      <c r="M177" s="14">
        <f>J177*K177</f>
        <v>787.5</v>
      </c>
      <c r="N177" s="14">
        <f>I177*M177</f>
        <v>585900</v>
      </c>
    </row>
    <row r="178" spans="1:16">
      <c r="A178" s="49"/>
      <c r="B178" s="10"/>
      <c r="C178" s="181"/>
      <c r="D178" s="181"/>
      <c r="E178" s="196"/>
      <c r="F178" s="196"/>
      <c r="G178" s="46"/>
      <c r="H178" s="60"/>
      <c r="I178" s="60"/>
      <c r="J178" s="43"/>
      <c r="K178" s="3"/>
      <c r="L178" s="14"/>
      <c r="M178" s="14"/>
      <c r="N178" s="14"/>
    </row>
    <row r="179" spans="1:16">
      <c r="A179" s="49">
        <v>3</v>
      </c>
      <c r="B179" s="10" t="s">
        <v>50</v>
      </c>
      <c r="C179" s="200"/>
      <c r="D179" s="186"/>
      <c r="E179" s="177"/>
      <c r="F179" s="177"/>
      <c r="G179" s="46">
        <f>C179+(D179/60)</f>
        <v>0</v>
      </c>
      <c r="H179" s="60">
        <f>E179+F179/60</f>
        <v>0</v>
      </c>
      <c r="I179" s="60">
        <f>31*24-H179</f>
        <v>744</v>
      </c>
      <c r="J179" s="43">
        <v>315</v>
      </c>
      <c r="K179" s="71">
        <f>2.5</f>
        <v>2.5</v>
      </c>
      <c r="L179" s="14">
        <f>G179*J179*K179</f>
        <v>0</v>
      </c>
      <c r="M179" s="14">
        <f>J179*K179</f>
        <v>787.5</v>
      </c>
      <c r="N179" s="14">
        <f>I179*M179</f>
        <v>585900</v>
      </c>
    </row>
    <row r="180" spans="1:16">
      <c r="A180" s="49"/>
      <c r="B180" s="10"/>
      <c r="C180" s="186"/>
      <c r="D180" s="186"/>
      <c r="E180" s="201"/>
      <c r="F180" s="202"/>
      <c r="G180" s="46"/>
      <c r="H180" s="60"/>
      <c r="I180" s="60"/>
      <c r="J180" s="43"/>
      <c r="K180" s="3"/>
      <c r="L180" s="14"/>
      <c r="M180" s="14"/>
      <c r="N180" s="14"/>
    </row>
    <row r="181" spans="1:16">
      <c r="A181" s="49">
        <v>4</v>
      </c>
      <c r="B181" s="10" t="s">
        <v>51</v>
      </c>
      <c r="C181" s="186"/>
      <c r="D181" s="186"/>
      <c r="E181" s="201"/>
      <c r="F181" s="202"/>
      <c r="G181" s="46">
        <f>C181+(D181/60)</f>
        <v>0</v>
      </c>
      <c r="H181" s="60">
        <f>E181+F181/60</f>
        <v>0</v>
      </c>
      <c r="I181" s="60">
        <f>31*24-H181</f>
        <v>744</v>
      </c>
      <c r="J181" s="43">
        <v>315</v>
      </c>
      <c r="K181" s="71">
        <f>2.5</f>
        <v>2.5</v>
      </c>
      <c r="L181" s="14">
        <f>G181*J181*K181</f>
        <v>0</v>
      </c>
      <c r="M181" s="14">
        <f>J181*K181</f>
        <v>787.5</v>
      </c>
      <c r="N181" s="14">
        <f>I181*M181</f>
        <v>585900</v>
      </c>
    </row>
    <row r="182" spans="1:16">
      <c r="A182" s="49"/>
      <c r="B182" s="10"/>
      <c r="C182" s="186"/>
      <c r="D182" s="186"/>
      <c r="E182" s="201"/>
      <c r="F182" s="202"/>
      <c r="G182" s="46"/>
      <c r="H182" s="60"/>
      <c r="I182" s="60"/>
      <c r="J182" s="43"/>
      <c r="K182" s="3"/>
      <c r="L182" s="14"/>
      <c r="M182" s="14"/>
      <c r="N182" s="14"/>
    </row>
    <row r="183" spans="1:16">
      <c r="A183" s="49">
        <v>5</v>
      </c>
      <c r="B183" s="10" t="s">
        <v>61</v>
      </c>
      <c r="C183" s="203"/>
      <c r="D183" s="203"/>
      <c r="E183" s="201"/>
      <c r="F183" s="202"/>
      <c r="G183" s="46">
        <f>C183+(D183/60)</f>
        <v>0</v>
      </c>
      <c r="H183" s="60">
        <f>E183+F183/60</f>
        <v>0</v>
      </c>
      <c r="I183" s="60">
        <f>31*24-H183</f>
        <v>744</v>
      </c>
      <c r="J183" s="43">
        <v>315</v>
      </c>
      <c r="K183" s="71">
        <f>2.5</f>
        <v>2.5</v>
      </c>
      <c r="L183" s="14">
        <f>G183*J183*K183</f>
        <v>0</v>
      </c>
      <c r="M183" s="14">
        <f>J183*K183</f>
        <v>787.5</v>
      </c>
      <c r="N183" s="14">
        <f>I183*M183</f>
        <v>585900</v>
      </c>
      <c r="P183" s="24">
        <f>50/60</f>
        <v>0.83333333333333337</v>
      </c>
    </row>
    <row r="184" spans="1:16">
      <c r="A184" s="49"/>
      <c r="B184" s="7"/>
      <c r="C184" s="186"/>
      <c r="D184" s="186"/>
      <c r="E184" s="201"/>
      <c r="F184" s="202"/>
      <c r="G184" s="46"/>
      <c r="H184" s="60"/>
      <c r="I184" s="60"/>
      <c r="J184" s="43"/>
      <c r="K184" s="3"/>
      <c r="L184" s="14"/>
      <c r="M184" s="14"/>
      <c r="N184" s="14"/>
    </row>
    <row r="185" spans="1:16">
      <c r="A185" s="49">
        <v>6</v>
      </c>
      <c r="B185" s="10" t="s">
        <v>62</v>
      </c>
      <c r="C185" s="203"/>
      <c r="D185" s="203"/>
      <c r="E185" s="201"/>
      <c r="F185" s="202"/>
      <c r="G185" s="46">
        <f>C185+(D185/60)</f>
        <v>0</v>
      </c>
      <c r="H185" s="60">
        <f>E185+F185/60</f>
        <v>0</v>
      </c>
      <c r="I185" s="60">
        <f>31*24-H185</f>
        <v>744</v>
      </c>
      <c r="J185" s="43">
        <v>315</v>
      </c>
      <c r="K185" s="71">
        <f>2.5</f>
        <v>2.5</v>
      </c>
      <c r="L185" s="14">
        <f>G185*J185*K185</f>
        <v>0</v>
      </c>
      <c r="M185" s="14">
        <f>J185*K185</f>
        <v>787.5</v>
      </c>
      <c r="N185" s="14">
        <f>I185*M185</f>
        <v>585900</v>
      </c>
    </row>
    <row r="186" spans="1:16">
      <c r="A186" s="49"/>
      <c r="B186" s="7"/>
      <c r="C186" s="186"/>
      <c r="D186" s="186"/>
      <c r="E186" s="201"/>
      <c r="F186" s="202"/>
      <c r="G186" s="46"/>
      <c r="H186" s="60"/>
      <c r="I186" s="60"/>
      <c r="J186" s="43"/>
      <c r="K186" s="3"/>
      <c r="L186" s="14"/>
      <c r="M186" s="14"/>
      <c r="N186" s="14"/>
    </row>
    <row r="187" spans="1:16">
      <c r="A187" s="49">
        <v>7</v>
      </c>
      <c r="B187" s="10" t="s">
        <v>65</v>
      </c>
      <c r="C187" s="177"/>
      <c r="D187" s="177"/>
      <c r="E187" s="177"/>
      <c r="F187" s="177"/>
      <c r="G187" s="46">
        <f>C187+(D187/60)</f>
        <v>0</v>
      </c>
      <c r="H187" s="60">
        <f>E187+F187/60</f>
        <v>0</v>
      </c>
      <c r="I187" s="60">
        <f>31*24-H187</f>
        <v>744</v>
      </c>
      <c r="J187" s="14">
        <v>315</v>
      </c>
      <c r="K187" s="71">
        <f>2.5</f>
        <v>2.5</v>
      </c>
      <c r="L187" s="14">
        <f>G187*J187*K187</f>
        <v>0</v>
      </c>
      <c r="M187" s="14">
        <f>J187*K187</f>
        <v>787.5</v>
      </c>
      <c r="N187" s="14">
        <f>I187*M187</f>
        <v>585900</v>
      </c>
    </row>
    <row r="188" spans="1:16">
      <c r="A188" s="49"/>
      <c r="B188" s="10"/>
      <c r="C188" s="186"/>
      <c r="D188" s="186"/>
      <c r="E188" s="204"/>
      <c r="F188" s="205"/>
      <c r="G188" s="46"/>
      <c r="H188" s="60"/>
      <c r="I188" s="60"/>
      <c r="J188" s="14"/>
      <c r="K188" s="3"/>
      <c r="L188" s="14"/>
      <c r="M188" s="14"/>
      <c r="N188" s="14"/>
    </row>
    <row r="189" spans="1:16">
      <c r="A189" s="49">
        <v>8</v>
      </c>
      <c r="B189" s="10" t="s">
        <v>66</v>
      </c>
      <c r="C189" s="186"/>
      <c r="D189" s="186"/>
      <c r="E189" s="204"/>
      <c r="F189" s="205"/>
      <c r="G189" s="46">
        <f>C189+(D189/60)</f>
        <v>0</v>
      </c>
      <c r="H189" s="60">
        <f>E189+F189/60</f>
        <v>0</v>
      </c>
      <c r="I189" s="60">
        <f>31*24-H189</f>
        <v>744</v>
      </c>
      <c r="J189" s="14">
        <v>315</v>
      </c>
      <c r="K189" s="71">
        <f>2.5</f>
        <v>2.5</v>
      </c>
      <c r="L189" s="14">
        <f>G189*J189*K189</f>
        <v>0</v>
      </c>
      <c r="M189" s="14">
        <f>J189*K189</f>
        <v>787.5</v>
      </c>
      <c r="N189" s="14">
        <f>I189*M189</f>
        <v>585900</v>
      </c>
    </row>
    <row r="190" spans="1:16">
      <c r="A190" s="49"/>
      <c r="B190" s="10"/>
      <c r="C190" s="186"/>
      <c r="D190" s="186"/>
      <c r="E190" s="204"/>
      <c r="F190" s="205"/>
      <c r="G190" s="46"/>
      <c r="H190" s="46"/>
      <c r="I190" s="60"/>
      <c r="J190" s="14"/>
      <c r="K190" s="3"/>
      <c r="L190" s="14"/>
      <c r="M190" s="14"/>
      <c r="N190" s="14"/>
    </row>
    <row r="191" spans="1:16">
      <c r="A191" s="49">
        <v>9</v>
      </c>
      <c r="B191" s="10" t="s">
        <v>58</v>
      </c>
      <c r="C191" s="186"/>
      <c r="D191" s="186"/>
      <c r="E191" s="204"/>
      <c r="F191" s="205"/>
      <c r="G191" s="46">
        <f>C191+(D191/60)</f>
        <v>0</v>
      </c>
      <c r="H191" s="60">
        <f>E191+F191/60</f>
        <v>0</v>
      </c>
      <c r="I191" s="60">
        <f>31*24-H191</f>
        <v>744</v>
      </c>
      <c r="J191" s="14">
        <v>315</v>
      </c>
      <c r="K191" s="71">
        <f>2.5</f>
        <v>2.5</v>
      </c>
      <c r="L191" s="14">
        <f>G191*J191*K191</f>
        <v>0</v>
      </c>
      <c r="M191" s="14">
        <f>J191*K191</f>
        <v>787.5</v>
      </c>
      <c r="N191" s="14">
        <f>I191*M191</f>
        <v>585900</v>
      </c>
    </row>
    <row r="192" spans="1:16">
      <c r="A192" s="49"/>
      <c r="B192" s="10"/>
      <c r="C192" s="186"/>
      <c r="D192" s="186"/>
      <c r="E192" s="204"/>
      <c r="F192" s="205"/>
      <c r="G192" s="46"/>
      <c r="H192" s="60"/>
      <c r="I192" s="60"/>
      <c r="J192" s="14"/>
      <c r="K192" s="3"/>
      <c r="L192" s="14"/>
      <c r="M192" s="14"/>
      <c r="N192" s="14"/>
    </row>
    <row r="193" spans="1:14">
      <c r="A193" s="49">
        <v>10</v>
      </c>
      <c r="B193" s="10" t="s">
        <v>57</v>
      </c>
      <c r="C193" s="127">
        <v>11</v>
      </c>
      <c r="D193" s="127">
        <v>51</v>
      </c>
      <c r="E193" s="177"/>
      <c r="F193" s="206"/>
      <c r="G193" s="46">
        <f>C193+(D193/60)</f>
        <v>11.85</v>
      </c>
      <c r="H193" s="60">
        <f>E193+F193/60</f>
        <v>0</v>
      </c>
      <c r="I193" s="60">
        <f>31*24-H193</f>
        <v>744</v>
      </c>
      <c r="J193" s="14">
        <v>315</v>
      </c>
      <c r="K193" s="71">
        <f>2.5</f>
        <v>2.5</v>
      </c>
      <c r="L193" s="14">
        <f>G193*J193*K193</f>
        <v>9331.875</v>
      </c>
      <c r="M193" s="14">
        <f>J193*K193</f>
        <v>787.5</v>
      </c>
      <c r="N193" s="14">
        <f>I193*M193</f>
        <v>585900</v>
      </c>
    </row>
    <row r="194" spans="1:14">
      <c r="A194" s="49"/>
      <c r="B194" s="10"/>
      <c r="C194" s="186"/>
      <c r="D194" s="186"/>
      <c r="E194" s="204"/>
      <c r="F194" s="205"/>
      <c r="G194" s="46"/>
      <c r="H194" s="46"/>
      <c r="I194" s="60"/>
      <c r="J194" s="14"/>
      <c r="K194" s="3"/>
      <c r="L194" s="14"/>
      <c r="M194" s="14"/>
      <c r="N194" s="14"/>
    </row>
    <row r="195" spans="1:14">
      <c r="A195" s="49">
        <v>11</v>
      </c>
      <c r="B195" s="10" t="s">
        <v>78</v>
      </c>
      <c r="C195" s="207"/>
      <c r="D195" s="186"/>
      <c r="E195" s="204"/>
      <c r="F195" s="205"/>
      <c r="G195" s="46">
        <f>C195+(D195/60)</f>
        <v>0</v>
      </c>
      <c r="H195" s="60">
        <f>E195+F195/60</f>
        <v>0</v>
      </c>
      <c r="I195" s="60">
        <f>31*24-H195</f>
        <v>744</v>
      </c>
      <c r="J195" s="14">
        <v>315</v>
      </c>
      <c r="K195" s="71">
        <f>2.5</f>
        <v>2.5</v>
      </c>
      <c r="L195" s="14">
        <f>G195*J195*K195</f>
        <v>0</v>
      </c>
      <c r="M195" s="14">
        <f>J195*K195</f>
        <v>787.5</v>
      </c>
      <c r="N195" s="14">
        <f>I195*M195</f>
        <v>585900</v>
      </c>
    </row>
    <row r="196" spans="1:14">
      <c r="A196" s="49"/>
      <c r="B196" s="10"/>
      <c r="C196" s="207"/>
      <c r="D196" s="207"/>
      <c r="E196" s="204"/>
      <c r="F196" s="205"/>
      <c r="G196" s="46"/>
      <c r="H196" s="60"/>
      <c r="I196" s="60"/>
      <c r="J196" s="14"/>
      <c r="K196" s="3"/>
      <c r="L196" s="14"/>
      <c r="M196" s="14"/>
      <c r="N196" s="14"/>
    </row>
    <row r="197" spans="1:14">
      <c r="A197" s="49">
        <v>12</v>
      </c>
      <c r="B197" s="10" t="s">
        <v>79</v>
      </c>
      <c r="C197" s="208"/>
      <c r="D197" s="208"/>
      <c r="E197" s="204"/>
      <c r="F197" s="205"/>
      <c r="G197" s="46">
        <f>C197+(D197/60)</f>
        <v>0</v>
      </c>
      <c r="H197" s="60">
        <f>E197+F197/60</f>
        <v>0</v>
      </c>
      <c r="I197" s="60">
        <f>31*24-H197</f>
        <v>744</v>
      </c>
      <c r="J197" s="14">
        <v>315</v>
      </c>
      <c r="K197" s="71">
        <f>2.5</f>
        <v>2.5</v>
      </c>
      <c r="L197" s="14">
        <f>G197*J197*K197</f>
        <v>0</v>
      </c>
      <c r="M197" s="14">
        <f>J197*K197</f>
        <v>787.5</v>
      </c>
      <c r="N197" s="14">
        <f>I197*M197</f>
        <v>585900</v>
      </c>
    </row>
    <row r="198" spans="1:14">
      <c r="A198" s="49"/>
      <c r="B198" s="10"/>
      <c r="C198" s="208"/>
      <c r="D198" s="208"/>
      <c r="E198" s="204"/>
      <c r="F198" s="205"/>
      <c r="G198" s="46"/>
      <c r="H198" s="46"/>
      <c r="I198" s="60"/>
      <c r="J198" s="14"/>
      <c r="K198" s="3"/>
      <c r="L198" s="14"/>
      <c r="M198" s="14"/>
      <c r="N198" s="14"/>
    </row>
    <row r="199" spans="1:14">
      <c r="A199" s="49">
        <v>13</v>
      </c>
      <c r="B199" s="10" t="s">
        <v>82</v>
      </c>
      <c r="C199" s="208"/>
      <c r="D199" s="208"/>
      <c r="E199" s="177"/>
      <c r="F199" s="206"/>
      <c r="G199" s="46">
        <f>C199+(D199/60)</f>
        <v>0</v>
      </c>
      <c r="H199" s="60">
        <f>E199+F199/60</f>
        <v>0</v>
      </c>
      <c r="I199" s="60">
        <f>31*24-H199</f>
        <v>744</v>
      </c>
      <c r="J199" s="14">
        <v>315</v>
      </c>
      <c r="K199" s="71">
        <f>2.5</f>
        <v>2.5</v>
      </c>
      <c r="L199" s="14">
        <f>G199*J199*K199</f>
        <v>0</v>
      </c>
      <c r="M199" s="14">
        <f>J199*K199</f>
        <v>787.5</v>
      </c>
      <c r="N199" s="14">
        <f>I199*M199</f>
        <v>585900</v>
      </c>
    </row>
    <row r="200" spans="1:14">
      <c r="A200" s="49"/>
      <c r="B200" s="10"/>
      <c r="C200" s="208"/>
      <c r="D200" s="208"/>
      <c r="E200" s="204"/>
      <c r="F200" s="205"/>
      <c r="G200" s="46"/>
      <c r="H200" s="60"/>
      <c r="I200" s="60"/>
      <c r="J200" s="14"/>
      <c r="K200" s="3"/>
      <c r="L200" s="14"/>
      <c r="M200" s="14"/>
      <c r="N200" s="14"/>
    </row>
    <row r="201" spans="1:14">
      <c r="A201" s="49">
        <v>14</v>
      </c>
      <c r="B201" s="10" t="s">
        <v>88</v>
      </c>
      <c r="C201" s="136">
        <v>2</v>
      </c>
      <c r="D201" s="136">
        <v>48</v>
      </c>
      <c r="E201" s="177"/>
      <c r="F201" s="206"/>
      <c r="G201" s="46">
        <f>C201+(D201/60)</f>
        <v>2.8</v>
      </c>
      <c r="H201" s="60">
        <f>E201+F201/60</f>
        <v>0</v>
      </c>
      <c r="I201" s="60">
        <f>31*24-H201</f>
        <v>744</v>
      </c>
      <c r="J201" s="14">
        <v>315</v>
      </c>
      <c r="K201" s="71">
        <f>2.5</f>
        <v>2.5</v>
      </c>
      <c r="L201" s="14">
        <f>G201*J201*K201</f>
        <v>2205</v>
      </c>
      <c r="M201" s="14">
        <f>J201*K201</f>
        <v>787.5</v>
      </c>
      <c r="N201" s="14">
        <f>I201*M201</f>
        <v>585900</v>
      </c>
    </row>
    <row r="202" spans="1:14">
      <c r="A202" s="49"/>
      <c r="B202" s="10"/>
      <c r="C202" s="208"/>
      <c r="D202" s="208"/>
      <c r="E202" s="204"/>
      <c r="F202" s="205"/>
      <c r="G202" s="46"/>
      <c r="H202" s="46"/>
      <c r="I202" s="60"/>
      <c r="J202" s="14"/>
      <c r="K202" s="3"/>
      <c r="L202" s="14"/>
      <c r="M202" s="14"/>
      <c r="N202" s="14"/>
    </row>
    <row r="203" spans="1:14">
      <c r="A203" s="49">
        <v>15</v>
      </c>
      <c r="B203" s="10" t="s">
        <v>96</v>
      </c>
      <c r="C203" s="208"/>
      <c r="D203" s="208"/>
      <c r="E203" s="177"/>
      <c r="F203" s="206"/>
      <c r="G203" s="46">
        <f>C203+(D203/60)</f>
        <v>0</v>
      </c>
      <c r="H203" s="60">
        <f>E203+F203/60</f>
        <v>0</v>
      </c>
      <c r="I203" s="60">
        <f>31*24-H203</f>
        <v>744</v>
      </c>
      <c r="J203" s="14">
        <v>315</v>
      </c>
      <c r="K203" s="71">
        <f>2.5</f>
        <v>2.5</v>
      </c>
      <c r="L203" s="14">
        <f>G203*J203*K203</f>
        <v>0</v>
      </c>
      <c r="M203" s="14">
        <f>J203*K203</f>
        <v>787.5</v>
      </c>
      <c r="N203" s="14">
        <f>I203*M203</f>
        <v>585900</v>
      </c>
    </row>
    <row r="204" spans="1:14">
      <c r="A204" s="49"/>
      <c r="B204" s="10"/>
      <c r="C204" s="208"/>
      <c r="D204" s="208"/>
      <c r="E204" s="204"/>
      <c r="F204" s="205"/>
      <c r="G204" s="46"/>
      <c r="H204" s="60"/>
      <c r="I204" s="60"/>
      <c r="J204" s="14"/>
      <c r="K204" s="3"/>
      <c r="L204" s="14"/>
      <c r="M204" s="14"/>
      <c r="N204" s="14"/>
    </row>
    <row r="205" spans="1:14">
      <c r="A205" s="49">
        <v>16</v>
      </c>
      <c r="B205" s="10" t="s">
        <v>97</v>
      </c>
      <c r="C205" s="208"/>
      <c r="D205" s="208"/>
      <c r="E205" s="204"/>
      <c r="F205" s="205"/>
      <c r="G205" s="46">
        <f>C205+(D205/60)</f>
        <v>0</v>
      </c>
      <c r="H205" s="60">
        <f>E205+F205/60</f>
        <v>0</v>
      </c>
      <c r="I205" s="60">
        <f>31*24-H205</f>
        <v>744</v>
      </c>
      <c r="J205" s="14">
        <v>315</v>
      </c>
      <c r="K205" s="71">
        <f>2.5</f>
        <v>2.5</v>
      </c>
      <c r="L205" s="14">
        <f>G205*J205*K205</f>
        <v>0</v>
      </c>
      <c r="M205" s="14">
        <f>J205*K205</f>
        <v>787.5</v>
      </c>
      <c r="N205" s="14">
        <f>I205*M205</f>
        <v>585900</v>
      </c>
    </row>
    <row r="206" spans="1:14">
      <c r="A206" s="49"/>
      <c r="B206" s="10"/>
      <c r="C206" s="207"/>
      <c r="D206" s="207"/>
      <c r="E206" s="204"/>
      <c r="F206" s="205"/>
      <c r="G206" s="46"/>
      <c r="H206" s="46"/>
      <c r="I206" s="60"/>
      <c r="J206" s="14"/>
      <c r="K206" s="3"/>
      <c r="L206" s="14"/>
      <c r="M206" s="14"/>
      <c r="N206" s="14"/>
    </row>
    <row r="207" spans="1:14">
      <c r="A207" s="49">
        <v>17</v>
      </c>
      <c r="B207" s="10" t="s">
        <v>107</v>
      </c>
      <c r="C207" s="208"/>
      <c r="D207" s="208"/>
      <c r="E207" s="204"/>
      <c r="F207" s="205"/>
      <c r="G207" s="46">
        <f>C207+(D207/60)</f>
        <v>0</v>
      </c>
      <c r="H207" s="60">
        <f>E207+F207/60</f>
        <v>0</v>
      </c>
      <c r="I207" s="60">
        <f>31*24-H207</f>
        <v>744</v>
      </c>
      <c r="J207" s="14">
        <v>315</v>
      </c>
      <c r="K207" s="71">
        <f>2.5</f>
        <v>2.5</v>
      </c>
      <c r="L207" s="14">
        <f>G207*J207*K207</f>
        <v>0</v>
      </c>
      <c r="M207" s="14">
        <f>J207*K207</f>
        <v>787.5</v>
      </c>
      <c r="N207" s="14">
        <f>I207*M207</f>
        <v>585900</v>
      </c>
    </row>
    <row r="208" spans="1:14">
      <c r="A208" s="49"/>
      <c r="B208" s="10"/>
      <c r="C208" s="207"/>
      <c r="D208" s="207"/>
      <c r="E208" s="204"/>
      <c r="F208" s="205"/>
      <c r="G208" s="46"/>
      <c r="H208" s="46"/>
      <c r="I208" s="46"/>
      <c r="J208" s="14"/>
      <c r="K208" s="3"/>
      <c r="L208" s="14"/>
      <c r="M208" s="14"/>
      <c r="N208" s="14"/>
    </row>
    <row r="209" spans="1:15">
      <c r="A209" s="49">
        <v>18</v>
      </c>
      <c r="B209" s="10" t="s">
        <v>138</v>
      </c>
      <c r="C209" s="207"/>
      <c r="D209" s="207"/>
      <c r="E209" s="204"/>
      <c r="F209" s="205"/>
      <c r="G209" s="46">
        <f>C209+(D209/60)</f>
        <v>0</v>
      </c>
      <c r="H209" s="60">
        <f>E209+F209/60</f>
        <v>0</v>
      </c>
      <c r="I209" s="60">
        <f>31*24-H209</f>
        <v>744</v>
      </c>
      <c r="J209" s="14">
        <v>315</v>
      </c>
      <c r="K209" s="71">
        <f>2.5</f>
        <v>2.5</v>
      </c>
      <c r="L209" s="14">
        <f>G209*J209*K209</f>
        <v>0</v>
      </c>
      <c r="M209" s="14">
        <f>J209*K209</f>
        <v>787.5</v>
      </c>
      <c r="N209" s="14">
        <f>I209*M209</f>
        <v>585900</v>
      </c>
    </row>
    <row r="210" spans="1:15">
      <c r="A210" s="49"/>
      <c r="B210" s="10"/>
      <c r="C210" s="207"/>
      <c r="D210" s="207"/>
      <c r="E210" s="204"/>
      <c r="F210" s="205"/>
      <c r="G210" s="46"/>
      <c r="H210" s="60"/>
      <c r="I210" s="60"/>
      <c r="J210" s="14"/>
      <c r="K210" s="71"/>
      <c r="L210" s="14"/>
      <c r="M210" s="14"/>
      <c r="N210" s="14"/>
    </row>
    <row r="211" spans="1:15">
      <c r="A211" s="178">
        <v>19</v>
      </c>
      <c r="B211" s="179" t="s">
        <v>145</v>
      </c>
      <c r="C211" s="273"/>
      <c r="D211" s="273"/>
      <c r="E211" s="274"/>
      <c r="F211" s="275"/>
      <c r="G211" s="267">
        <f>C211+(D211/60)</f>
        <v>0</v>
      </c>
      <c r="H211" s="268">
        <f>E211+F211/60</f>
        <v>0</v>
      </c>
      <c r="I211" s="268">
        <f>31*24-H211</f>
        <v>744</v>
      </c>
      <c r="J211" s="269">
        <v>315</v>
      </c>
      <c r="K211" s="276">
        <f>2.5</f>
        <v>2.5</v>
      </c>
      <c r="L211" s="269">
        <f>G211*J211*K211</f>
        <v>0</v>
      </c>
      <c r="M211" s="269">
        <f>J211*K211</f>
        <v>787.5</v>
      </c>
      <c r="N211" s="269">
        <f>I211*M211</f>
        <v>585900</v>
      </c>
    </row>
    <row r="212" spans="1:15">
      <c r="A212" s="49"/>
      <c r="B212" s="10"/>
      <c r="C212" s="207"/>
      <c r="D212" s="207"/>
      <c r="E212" s="204"/>
      <c r="F212" s="205"/>
      <c r="G212" s="46"/>
      <c r="H212" s="60"/>
      <c r="I212" s="60"/>
      <c r="J212" s="14"/>
      <c r="K212" s="71"/>
      <c r="L212" s="14"/>
      <c r="M212" s="14"/>
      <c r="N212" s="14"/>
    </row>
    <row r="213" spans="1:15">
      <c r="A213" s="49"/>
      <c r="B213" s="10"/>
      <c r="C213" s="207"/>
      <c r="D213" s="207"/>
      <c r="E213" s="204"/>
      <c r="F213" s="205"/>
      <c r="G213" s="46"/>
      <c r="H213" s="60"/>
      <c r="I213" s="60"/>
      <c r="J213" s="14"/>
      <c r="K213" s="71"/>
      <c r="L213" s="14"/>
      <c r="M213" s="14"/>
      <c r="N213" s="14"/>
    </row>
    <row r="214" spans="1:15">
      <c r="A214" s="49"/>
      <c r="B214" s="10"/>
      <c r="C214" s="207"/>
      <c r="D214" s="207"/>
      <c r="E214" s="204"/>
      <c r="F214" s="205"/>
      <c r="G214" s="46"/>
      <c r="H214" s="60"/>
      <c r="I214" s="60"/>
      <c r="J214" s="14"/>
      <c r="K214" s="71"/>
      <c r="L214" s="14"/>
      <c r="M214" s="14"/>
      <c r="N214" s="14"/>
    </row>
    <row r="215" spans="1:15">
      <c r="A215" s="50"/>
      <c r="B215" s="9"/>
      <c r="C215" s="129"/>
      <c r="D215" s="129"/>
      <c r="E215" s="130"/>
      <c r="F215" s="130"/>
      <c r="G215" s="41"/>
      <c r="H215" s="41"/>
      <c r="I215" s="41"/>
      <c r="J215" s="41"/>
      <c r="K215" s="15"/>
      <c r="L215" s="41"/>
      <c r="M215" s="41"/>
      <c r="N215" s="41"/>
    </row>
    <row r="216" spans="1:15">
      <c r="A216" s="48"/>
      <c r="B216" s="10"/>
      <c r="C216" s="131"/>
      <c r="D216" s="131"/>
      <c r="E216" s="132"/>
      <c r="F216" s="132"/>
      <c r="G216" s="37"/>
      <c r="H216" s="37"/>
      <c r="I216" s="37"/>
      <c r="J216" s="37"/>
      <c r="K216" s="5"/>
      <c r="L216" s="37"/>
      <c r="M216" s="37"/>
      <c r="N216" s="43"/>
    </row>
    <row r="217" spans="1:15">
      <c r="A217" s="48"/>
      <c r="B217" s="7" t="s">
        <v>156</v>
      </c>
      <c r="C217" s="188">
        <f>SUM(C175:C215)</f>
        <v>13</v>
      </c>
      <c r="D217" s="188">
        <f>SUM(D175:D215)</f>
        <v>99</v>
      </c>
      <c r="E217" s="188">
        <f>SUM(E175:E215)</f>
        <v>0</v>
      </c>
      <c r="F217" s="188">
        <f>SUM(F175:F215)</f>
        <v>0</v>
      </c>
      <c r="G217" s="56">
        <f>SUM(G175:G215)</f>
        <v>14.649999999999999</v>
      </c>
      <c r="H217" s="56"/>
      <c r="I217" s="56"/>
      <c r="J217" s="56">
        <f>SUM(J175:J205)</f>
        <v>5040</v>
      </c>
      <c r="K217" s="40">
        <f>SUM(K175:K215)</f>
        <v>47.5</v>
      </c>
      <c r="L217" s="112">
        <f>SUM(L174:L215)</f>
        <v>11536.875</v>
      </c>
      <c r="M217" s="42"/>
      <c r="N217" s="112">
        <f>SUM(N174:N215)</f>
        <v>11132100</v>
      </c>
    </row>
    <row r="218" spans="1:15">
      <c r="A218" s="48"/>
      <c r="B218" s="7"/>
      <c r="C218" s="189"/>
      <c r="D218" s="189"/>
      <c r="E218" s="189"/>
      <c r="F218" s="189"/>
      <c r="G218" s="57"/>
      <c r="H218" s="57"/>
      <c r="I218" s="57"/>
      <c r="J218" s="57"/>
      <c r="K218" s="5"/>
      <c r="L218" s="37"/>
      <c r="M218" s="37"/>
      <c r="N218" s="43"/>
    </row>
    <row r="219" spans="1:15">
      <c r="A219" s="48"/>
      <c r="B219" s="7"/>
      <c r="C219" s="209">
        <f>C217+D217/60</f>
        <v>14.65</v>
      </c>
      <c r="D219" s="210"/>
      <c r="E219" s="209">
        <f>E217+F217/60</f>
        <v>0</v>
      </c>
      <c r="F219" s="180"/>
      <c r="G219" s="5"/>
      <c r="H219" s="5"/>
      <c r="I219" s="5"/>
      <c r="J219" s="37"/>
      <c r="K219" s="96" t="s">
        <v>102</v>
      </c>
      <c r="L219" s="117">
        <f>L217/N217</f>
        <v>1.036361063950198E-3</v>
      </c>
      <c r="M219" s="37"/>
      <c r="N219" s="43"/>
    </row>
    <row r="220" spans="1:15" ht="26.25">
      <c r="A220" s="48"/>
      <c r="B220" s="7"/>
      <c r="C220" s="210"/>
      <c r="D220" s="210"/>
      <c r="E220" s="180"/>
      <c r="F220" s="180"/>
      <c r="G220" s="5"/>
      <c r="H220" s="5"/>
      <c r="I220" s="5"/>
      <c r="J220" s="37"/>
      <c r="K220" s="96" t="s">
        <v>114</v>
      </c>
      <c r="L220" s="68">
        <f>(100-100*L219)</f>
        <v>99.896363893604985</v>
      </c>
      <c r="M220" s="75"/>
      <c r="N220" s="43"/>
    </row>
    <row r="221" spans="1:15" ht="26.25">
      <c r="A221" s="84"/>
      <c r="B221" s="244" t="s">
        <v>157</v>
      </c>
      <c r="C221" s="245"/>
      <c r="D221" s="245"/>
      <c r="E221" s="193"/>
      <c r="F221" s="193"/>
      <c r="G221" s="142"/>
      <c r="H221" s="142"/>
      <c r="I221" s="142"/>
      <c r="J221" s="246"/>
      <c r="K221" s="120"/>
      <c r="L221" s="247"/>
      <c r="M221" s="248"/>
      <c r="N221" s="152"/>
    </row>
    <row r="222" spans="1:15" ht="26.25">
      <c r="A222" s="83"/>
      <c r="B222" s="240"/>
      <c r="C222" s="234"/>
      <c r="D222" s="234"/>
      <c r="E222" s="235"/>
      <c r="F222" s="235"/>
      <c r="G222" s="236"/>
      <c r="H222" s="236"/>
      <c r="I222" s="236"/>
      <c r="J222" s="237"/>
      <c r="K222" s="2"/>
      <c r="L222" s="238"/>
      <c r="M222" s="239"/>
      <c r="N222" s="59"/>
    </row>
    <row r="223" spans="1:15" ht="26.25">
      <c r="A223" s="48"/>
      <c r="B223" s="277" t="s">
        <v>155</v>
      </c>
      <c r="C223" s="278"/>
      <c r="D223" s="278"/>
      <c r="E223" s="279"/>
      <c r="F223" s="132"/>
      <c r="G223" s="37"/>
      <c r="H223" s="37"/>
      <c r="I223" s="37"/>
      <c r="J223" s="74"/>
      <c r="K223" s="5"/>
      <c r="L223" s="99"/>
      <c r="M223" s="153"/>
      <c r="N223" s="43"/>
    </row>
    <row r="224" spans="1:15" s="173" customFormat="1" ht="20.25">
      <c r="A224" s="48"/>
      <c r="B224" s="124"/>
      <c r="C224" s="180"/>
      <c r="D224" s="189"/>
      <c r="E224" s="132"/>
      <c r="F224" s="132"/>
      <c r="G224" s="37"/>
      <c r="H224" s="37"/>
      <c r="I224" s="37"/>
      <c r="J224" s="172"/>
      <c r="K224" s="5"/>
      <c r="L224" s="37"/>
      <c r="M224" s="37"/>
      <c r="N224" s="43"/>
      <c r="O224" s="38"/>
    </row>
    <row r="225" spans="1:14">
      <c r="A225" s="126"/>
      <c r="B225" s="7"/>
      <c r="C225" s="211"/>
      <c r="D225" s="209"/>
      <c r="E225" s="180"/>
      <c r="F225" s="180"/>
      <c r="G225" s="57"/>
      <c r="H225" s="5"/>
      <c r="I225" s="5"/>
      <c r="J225" s="37"/>
      <c r="K225" s="5"/>
      <c r="L225" s="37"/>
      <c r="M225" s="37"/>
      <c r="N225" s="43"/>
    </row>
    <row r="226" spans="1:14">
      <c r="A226" s="126"/>
      <c r="B226" s="10"/>
      <c r="C226" s="132"/>
      <c r="D226" s="132"/>
      <c r="E226" s="132"/>
      <c r="F226" s="132"/>
      <c r="G226" s="37"/>
      <c r="H226" s="37"/>
      <c r="I226" s="37"/>
      <c r="J226" s="37"/>
      <c r="K226" s="5"/>
      <c r="L226" s="37"/>
      <c r="M226" s="37"/>
      <c r="N226" s="43"/>
    </row>
    <row r="227" spans="1:14">
      <c r="A227" s="82" t="s">
        <v>19</v>
      </c>
      <c r="B227" s="143" t="s">
        <v>128</v>
      </c>
      <c r="C227" s="921" t="s">
        <v>111</v>
      </c>
      <c r="D227" s="922"/>
      <c r="E227" s="921" t="s">
        <v>108</v>
      </c>
      <c r="F227" s="922"/>
      <c r="G227" s="144" t="s">
        <v>17</v>
      </c>
      <c r="H227" s="145" t="s">
        <v>17</v>
      </c>
      <c r="I227" s="1"/>
      <c r="J227" s="79" t="s">
        <v>129</v>
      </c>
      <c r="K227" s="925" t="s">
        <v>106</v>
      </c>
      <c r="L227" s="146"/>
      <c r="M227" s="47"/>
      <c r="N227" s="47"/>
    </row>
    <row r="228" spans="1:14">
      <c r="A228" s="49" t="s">
        <v>20</v>
      </c>
      <c r="B228" s="147"/>
      <c r="C228" s="923"/>
      <c r="D228" s="924"/>
      <c r="E228" s="923"/>
      <c r="F228" s="924"/>
      <c r="G228" s="138" t="s">
        <v>18</v>
      </c>
      <c r="H228" s="148" t="s">
        <v>18</v>
      </c>
      <c r="I228" s="39" t="s">
        <v>112</v>
      </c>
      <c r="J228" s="39" t="s">
        <v>32</v>
      </c>
      <c r="K228" s="926"/>
      <c r="L228" s="33" t="s">
        <v>130</v>
      </c>
      <c r="M228" s="39" t="s">
        <v>131</v>
      </c>
      <c r="N228" s="39" t="s">
        <v>132</v>
      </c>
    </row>
    <row r="229" spans="1:14">
      <c r="A229" s="14"/>
      <c r="B229" s="13"/>
      <c r="C229" s="212"/>
      <c r="D229" s="213"/>
      <c r="E229" s="212"/>
      <c r="F229" s="212"/>
      <c r="G229" s="39" t="s">
        <v>11</v>
      </c>
      <c r="H229" s="97" t="s">
        <v>109</v>
      </c>
      <c r="I229" s="39" t="s">
        <v>101</v>
      </c>
      <c r="J229" s="138" t="s">
        <v>133</v>
      </c>
      <c r="K229" s="149">
        <v>4</v>
      </c>
      <c r="L229" s="43"/>
      <c r="M229" s="14"/>
      <c r="N229" s="14"/>
    </row>
    <row r="230" spans="1:14">
      <c r="A230" s="14"/>
      <c r="B230" s="12"/>
      <c r="C230" s="181" t="s">
        <v>26</v>
      </c>
      <c r="D230" s="182" t="s">
        <v>49</v>
      </c>
      <c r="E230" s="182" t="s">
        <v>26</v>
      </c>
      <c r="F230" s="182" t="s">
        <v>49</v>
      </c>
      <c r="G230" s="39"/>
      <c r="H230" s="98" t="s">
        <v>110</v>
      </c>
      <c r="I230" s="63" t="s">
        <v>144</v>
      </c>
      <c r="J230" s="150"/>
      <c r="K230" s="3"/>
      <c r="L230" s="43"/>
      <c r="M230" s="14"/>
      <c r="N230" s="14"/>
    </row>
    <row r="231" spans="1:14">
      <c r="A231" s="41"/>
      <c r="B231" s="16"/>
      <c r="C231" s="183"/>
      <c r="D231" s="183"/>
      <c r="E231" s="183"/>
      <c r="F231" s="183"/>
      <c r="G231" s="81" t="s">
        <v>26</v>
      </c>
      <c r="H231" s="101" t="s">
        <v>26</v>
      </c>
      <c r="I231" s="15"/>
      <c r="J231" s="151"/>
      <c r="K231" s="15"/>
      <c r="L231" s="152"/>
      <c r="M231" s="41"/>
      <c r="N231" s="41"/>
    </row>
    <row r="232" spans="1:14">
      <c r="A232" s="47"/>
      <c r="B232" s="18"/>
      <c r="C232" s="132"/>
      <c r="D232" s="214"/>
      <c r="E232" s="184"/>
      <c r="F232" s="184"/>
      <c r="G232" s="3"/>
      <c r="H232" s="3"/>
      <c r="I232" s="3"/>
      <c r="J232" s="14"/>
      <c r="K232" s="1"/>
      <c r="L232" s="47"/>
      <c r="M232" s="47"/>
      <c r="N232" s="47"/>
    </row>
    <row r="233" spans="1:14">
      <c r="A233" s="49">
        <v>1</v>
      </c>
      <c r="B233" s="13" t="s">
        <v>24</v>
      </c>
      <c r="C233" s="215"/>
      <c r="D233" s="206"/>
      <c r="E233" s="199"/>
      <c r="F233" s="199"/>
      <c r="G233" s="46">
        <f>C233+(D233/60)</f>
        <v>0</v>
      </c>
      <c r="H233" s="60">
        <f>E233+F233/60</f>
        <v>0</v>
      </c>
      <c r="I233" s="60">
        <f>31*24-H233</f>
        <v>744</v>
      </c>
      <c r="J233" s="14">
        <v>63</v>
      </c>
      <c r="K233" s="3">
        <f>4</f>
        <v>4</v>
      </c>
      <c r="L233" s="14">
        <f>G233*J233*K233</f>
        <v>0</v>
      </c>
      <c r="M233" s="14">
        <f>J233*K233</f>
        <v>252</v>
      </c>
      <c r="N233" s="14">
        <f>I233*M233</f>
        <v>187488</v>
      </c>
    </row>
    <row r="234" spans="1:14">
      <c r="A234" s="49"/>
      <c r="B234" s="13"/>
      <c r="C234" s="215"/>
      <c r="D234" s="206"/>
      <c r="E234" s="199"/>
      <c r="F234" s="199"/>
      <c r="G234" s="46"/>
      <c r="H234" s="46"/>
      <c r="I234" s="60"/>
      <c r="J234" s="14"/>
      <c r="K234" s="3"/>
      <c r="L234" s="14"/>
      <c r="M234" s="14"/>
      <c r="N234" s="14"/>
    </row>
    <row r="235" spans="1:14">
      <c r="A235" s="49">
        <v>2</v>
      </c>
      <c r="B235" s="13" t="s">
        <v>21</v>
      </c>
      <c r="C235" s="180"/>
      <c r="D235" s="184"/>
      <c r="E235" s="199"/>
      <c r="F235" s="199"/>
      <c r="G235" s="46">
        <f>C235+(D235/60)</f>
        <v>0</v>
      </c>
      <c r="H235" s="60">
        <f>E235+F235/60</f>
        <v>0</v>
      </c>
      <c r="I235" s="60">
        <f>31*24-H235</f>
        <v>744</v>
      </c>
      <c r="J235" s="14">
        <v>25</v>
      </c>
      <c r="K235" s="3">
        <f>4</f>
        <v>4</v>
      </c>
      <c r="L235" s="14">
        <f>G235*J235*K235</f>
        <v>0</v>
      </c>
      <c r="M235" s="14">
        <f>J235*K235</f>
        <v>100</v>
      </c>
      <c r="N235" s="14">
        <f>I235*M235</f>
        <v>74400</v>
      </c>
    </row>
    <row r="236" spans="1:14">
      <c r="A236" s="49"/>
      <c r="B236" s="13"/>
      <c r="C236" s="180"/>
      <c r="D236" s="184"/>
      <c r="E236" s="199"/>
      <c r="F236" s="199"/>
      <c r="G236" s="46"/>
      <c r="H236" s="46"/>
      <c r="I236" s="60"/>
      <c r="J236" s="14"/>
      <c r="K236" s="3"/>
      <c r="L236" s="14"/>
      <c r="M236" s="14"/>
      <c r="N236" s="14"/>
    </row>
    <row r="237" spans="1:14">
      <c r="A237" s="49">
        <v>3</v>
      </c>
      <c r="B237" s="13" t="s">
        <v>25</v>
      </c>
      <c r="C237" s="180"/>
      <c r="D237" s="184"/>
      <c r="E237" s="199"/>
      <c r="F237" s="199"/>
      <c r="G237" s="46">
        <f>C237+(D237/60)</f>
        <v>0</v>
      </c>
      <c r="H237" s="60">
        <f>E237+F237/60</f>
        <v>0</v>
      </c>
      <c r="I237" s="60">
        <f>31*24-H237</f>
        <v>744</v>
      </c>
      <c r="J237" s="14">
        <v>25</v>
      </c>
      <c r="K237" s="3">
        <f>4</f>
        <v>4</v>
      </c>
      <c r="L237" s="14">
        <f>G237*J237*K237</f>
        <v>0</v>
      </c>
      <c r="M237" s="14">
        <f>J237*K237</f>
        <v>100</v>
      </c>
      <c r="N237" s="14">
        <f>I237*M237</f>
        <v>74400</v>
      </c>
    </row>
    <row r="238" spans="1:14">
      <c r="A238" s="14"/>
      <c r="B238" s="13"/>
      <c r="C238" s="180"/>
      <c r="D238" s="184"/>
      <c r="E238" s="199"/>
      <c r="F238" s="199"/>
      <c r="G238" s="46"/>
      <c r="H238" s="46"/>
      <c r="I238" s="60"/>
      <c r="J238" s="14"/>
      <c r="K238" s="3"/>
      <c r="L238" s="14"/>
      <c r="M238" s="14"/>
      <c r="N238" s="14"/>
    </row>
    <row r="239" spans="1:14">
      <c r="A239" s="14">
        <v>4</v>
      </c>
      <c r="B239" s="13" t="s">
        <v>22</v>
      </c>
      <c r="C239" s="180"/>
      <c r="D239" s="184"/>
      <c r="E239" s="199"/>
      <c r="F239" s="199"/>
      <c r="G239" s="46">
        <f>C239+(D239/60)</f>
        <v>0</v>
      </c>
      <c r="H239" s="60">
        <f>E239+F239/60</f>
        <v>0</v>
      </c>
      <c r="I239" s="60">
        <f>31*24-H239</f>
        <v>744</v>
      </c>
      <c r="J239" s="14">
        <v>50</v>
      </c>
      <c r="K239" s="3">
        <f>4</f>
        <v>4</v>
      </c>
      <c r="L239" s="14">
        <f>G239*J239*K239</f>
        <v>0</v>
      </c>
      <c r="M239" s="14">
        <f>J239*K239</f>
        <v>200</v>
      </c>
      <c r="N239" s="14">
        <f>I239*M239</f>
        <v>148800</v>
      </c>
    </row>
    <row r="240" spans="1:14">
      <c r="A240" s="14"/>
      <c r="B240" s="13"/>
      <c r="C240" s="180"/>
      <c r="D240" s="184"/>
      <c r="E240" s="199"/>
      <c r="F240" s="199"/>
      <c r="G240" s="46"/>
      <c r="H240" s="46"/>
      <c r="I240" s="60"/>
      <c r="J240" s="14"/>
      <c r="K240" s="3"/>
      <c r="L240" s="14"/>
      <c r="M240" s="14"/>
      <c r="N240" s="14"/>
    </row>
    <row r="241" spans="1:14">
      <c r="A241" s="14">
        <v>5</v>
      </c>
      <c r="B241" s="13" t="s">
        <v>23</v>
      </c>
      <c r="C241" s="180"/>
      <c r="D241" s="184"/>
      <c r="E241" s="199"/>
      <c r="F241" s="199"/>
      <c r="G241" s="46">
        <f>C241+(D241/60)</f>
        <v>0</v>
      </c>
      <c r="H241" s="60">
        <f>E241+F241/60</f>
        <v>0</v>
      </c>
      <c r="I241" s="60">
        <f>31*24-H241</f>
        <v>744</v>
      </c>
      <c r="J241" s="14">
        <v>50</v>
      </c>
      <c r="K241" s="3">
        <f>4</f>
        <v>4</v>
      </c>
      <c r="L241" s="14">
        <f>G241*J241*K241</f>
        <v>0</v>
      </c>
      <c r="M241" s="14">
        <f>J241*K241</f>
        <v>200</v>
      </c>
      <c r="N241" s="14">
        <f>I241*M241</f>
        <v>148800</v>
      </c>
    </row>
    <row r="242" spans="1:14">
      <c r="A242" s="14"/>
      <c r="B242" s="13"/>
      <c r="C242" s="180"/>
      <c r="D242" s="184"/>
      <c r="E242" s="199"/>
      <c r="F242" s="199"/>
      <c r="G242" s="46"/>
      <c r="H242" s="46"/>
      <c r="I242" s="60"/>
      <c r="J242" s="14"/>
      <c r="K242" s="3"/>
      <c r="L242" s="14"/>
      <c r="M242" s="14"/>
      <c r="N242" s="14"/>
    </row>
    <row r="243" spans="1:14">
      <c r="A243" s="14">
        <v>6</v>
      </c>
      <c r="B243" s="13" t="s">
        <v>36</v>
      </c>
      <c r="C243" s="215"/>
      <c r="D243" s="206"/>
      <c r="E243" s="205"/>
      <c r="F243" s="199"/>
      <c r="G243" s="46">
        <f>C243+(D243/60)</f>
        <v>0</v>
      </c>
      <c r="H243" s="60">
        <f>E243+F243/60</f>
        <v>0</v>
      </c>
      <c r="I243" s="60">
        <f>31*24-H243</f>
        <v>744</v>
      </c>
      <c r="J243" s="14">
        <v>50</v>
      </c>
      <c r="K243" s="3">
        <f>4</f>
        <v>4</v>
      </c>
      <c r="L243" s="14">
        <f>G243*J243*K243</f>
        <v>0</v>
      </c>
      <c r="M243" s="14">
        <f>J243*K243</f>
        <v>200</v>
      </c>
      <c r="N243" s="14">
        <f>I243*M243</f>
        <v>148800</v>
      </c>
    </row>
    <row r="244" spans="1:14">
      <c r="A244" s="14"/>
      <c r="B244" s="13"/>
      <c r="C244" s="180"/>
      <c r="D244" s="184"/>
      <c r="E244" s="199"/>
      <c r="F244" s="199"/>
      <c r="G244" s="46"/>
      <c r="H244" s="46"/>
      <c r="I244" s="60"/>
      <c r="J244" s="14"/>
      <c r="K244" s="3"/>
      <c r="L244" s="14"/>
      <c r="M244" s="14"/>
      <c r="N244" s="14"/>
    </row>
    <row r="245" spans="1:14">
      <c r="A245" s="14">
        <v>7</v>
      </c>
      <c r="B245" s="12" t="s">
        <v>37</v>
      </c>
      <c r="C245" s="216"/>
      <c r="D245" s="217"/>
      <c r="E245" s="199"/>
      <c r="F245" s="199"/>
      <c r="G245" s="46">
        <f>C245+(D245/60)</f>
        <v>0</v>
      </c>
      <c r="H245" s="60">
        <f>E245+F245/60</f>
        <v>0</v>
      </c>
      <c r="I245" s="60">
        <f>31*24-H245</f>
        <v>744</v>
      </c>
      <c r="J245" s="14">
        <v>63</v>
      </c>
      <c r="K245" s="3">
        <f>4</f>
        <v>4</v>
      </c>
      <c r="L245" s="14">
        <f>G245*J245*K245</f>
        <v>0</v>
      </c>
      <c r="M245" s="14">
        <f>J245*K245</f>
        <v>252</v>
      </c>
      <c r="N245" s="14">
        <f>I245*M245</f>
        <v>187488</v>
      </c>
    </row>
    <row r="246" spans="1:14">
      <c r="A246" s="14"/>
      <c r="B246" s="13"/>
      <c r="C246" s="180"/>
      <c r="D246" s="184"/>
      <c r="E246" s="199"/>
      <c r="F246" s="199"/>
      <c r="G246" s="46"/>
      <c r="H246" s="46"/>
      <c r="I246" s="60"/>
      <c r="J246" s="14"/>
      <c r="K246" s="3"/>
      <c r="L246" s="14"/>
      <c r="M246" s="14"/>
      <c r="N246" s="14"/>
    </row>
    <row r="247" spans="1:14">
      <c r="A247" s="14">
        <v>8</v>
      </c>
      <c r="B247" s="12" t="s">
        <v>38</v>
      </c>
      <c r="C247" s="132"/>
      <c r="D247" s="214"/>
      <c r="E247" s="199"/>
      <c r="F247" s="199"/>
      <c r="G247" s="46">
        <f>C247+(D247/60)</f>
        <v>0</v>
      </c>
      <c r="H247" s="60">
        <f>E247+F247/60</f>
        <v>0</v>
      </c>
      <c r="I247" s="60">
        <f>31*24-H247</f>
        <v>744</v>
      </c>
      <c r="J247" s="14">
        <v>80</v>
      </c>
      <c r="K247" s="3">
        <f>4</f>
        <v>4</v>
      </c>
      <c r="L247" s="14">
        <f>G247*J247*K247</f>
        <v>0</v>
      </c>
      <c r="M247" s="14">
        <f>J247*K247</f>
        <v>320</v>
      </c>
      <c r="N247" s="14">
        <f>I247*M247</f>
        <v>238080</v>
      </c>
    </row>
    <row r="248" spans="1:14">
      <c r="A248" s="14"/>
      <c r="B248" s="13"/>
      <c r="C248" s="180"/>
      <c r="D248" s="184"/>
      <c r="E248" s="199"/>
      <c r="F248" s="199"/>
      <c r="G248" s="46"/>
      <c r="H248" s="46"/>
      <c r="I248" s="60"/>
      <c r="J248" s="14"/>
      <c r="K248" s="3"/>
      <c r="L248" s="14"/>
      <c r="M248" s="14"/>
      <c r="N248" s="14"/>
    </row>
    <row r="249" spans="1:14">
      <c r="A249" s="14">
        <v>9</v>
      </c>
      <c r="B249" s="8" t="s">
        <v>42</v>
      </c>
      <c r="C249" s="218"/>
      <c r="D249" s="219"/>
      <c r="E249" s="199"/>
      <c r="F249" s="199"/>
      <c r="G249" s="46">
        <f>C249+(D249/60)</f>
        <v>0</v>
      </c>
      <c r="H249" s="60">
        <f>E249+F249/60</f>
        <v>0</v>
      </c>
      <c r="I249" s="60">
        <f>31*24-H249</f>
        <v>744</v>
      </c>
      <c r="J249" s="14">
        <v>50</v>
      </c>
      <c r="K249" s="3">
        <f>4</f>
        <v>4</v>
      </c>
      <c r="L249" s="14">
        <f>G249*J249*K249</f>
        <v>0</v>
      </c>
      <c r="M249" s="14">
        <f>J249*K249</f>
        <v>200</v>
      </c>
      <c r="N249" s="14">
        <f>I249*M249</f>
        <v>148800</v>
      </c>
    </row>
    <row r="250" spans="1:14">
      <c r="A250" s="14"/>
      <c r="B250" s="13"/>
      <c r="C250" s="180"/>
      <c r="D250" s="184"/>
      <c r="E250" s="199"/>
      <c r="F250" s="199"/>
      <c r="G250" s="46"/>
      <c r="H250" s="46"/>
      <c r="I250" s="60"/>
      <c r="J250" s="14"/>
      <c r="K250" s="3"/>
      <c r="L250" s="14"/>
      <c r="M250" s="14"/>
      <c r="N250" s="14"/>
    </row>
    <row r="251" spans="1:14">
      <c r="A251" s="14">
        <v>10</v>
      </c>
      <c r="B251" s="12" t="s">
        <v>89</v>
      </c>
      <c r="C251" s="132"/>
      <c r="D251" s="214"/>
      <c r="E251" s="199"/>
      <c r="F251" s="199"/>
      <c r="G251" s="46">
        <f>C251+(D251/60)</f>
        <v>0</v>
      </c>
      <c r="H251" s="60">
        <f>E251+F251/60</f>
        <v>0</v>
      </c>
      <c r="I251" s="60">
        <f>31*24-H251</f>
        <v>744</v>
      </c>
      <c r="J251" s="14">
        <v>63</v>
      </c>
      <c r="K251" s="3">
        <f>4</f>
        <v>4</v>
      </c>
      <c r="L251" s="14">
        <f>G251*J251*K251</f>
        <v>0</v>
      </c>
      <c r="M251" s="14">
        <f>J251*K251</f>
        <v>252</v>
      </c>
      <c r="N251" s="14">
        <f>I251*M251</f>
        <v>187488</v>
      </c>
    </row>
    <row r="252" spans="1:14">
      <c r="A252" s="14"/>
      <c r="B252" s="13"/>
      <c r="C252" s="180"/>
      <c r="D252" s="184"/>
      <c r="E252" s="199"/>
      <c r="F252" s="199"/>
      <c r="G252" s="46"/>
      <c r="H252" s="46"/>
      <c r="I252" s="60"/>
      <c r="J252" s="14"/>
      <c r="K252" s="3"/>
      <c r="L252" s="14"/>
      <c r="M252" s="14"/>
      <c r="N252" s="14"/>
    </row>
    <row r="253" spans="1:14">
      <c r="A253" s="14">
        <v>11</v>
      </c>
      <c r="B253" s="12" t="s">
        <v>98</v>
      </c>
      <c r="C253" s="220"/>
      <c r="D253" s="221"/>
      <c r="E253" s="199"/>
      <c r="F253" s="199"/>
      <c r="G253" s="46">
        <f>C253+(D253/60)</f>
        <v>0</v>
      </c>
      <c r="H253" s="60">
        <f>E253+F253/60</f>
        <v>0</v>
      </c>
      <c r="I253" s="60">
        <f>31*24-H253</f>
        <v>744</v>
      </c>
      <c r="J253" s="14">
        <v>63</v>
      </c>
      <c r="K253" s="3">
        <f>4</f>
        <v>4</v>
      </c>
      <c r="L253" s="14">
        <f>G253*J253*K253</f>
        <v>0</v>
      </c>
      <c r="M253" s="14">
        <f>J253*K253</f>
        <v>252</v>
      </c>
      <c r="N253" s="14">
        <f>I253*M253</f>
        <v>187488</v>
      </c>
    </row>
    <row r="254" spans="1:14">
      <c r="A254" s="14"/>
      <c r="B254" s="12"/>
      <c r="C254" s="220"/>
      <c r="D254" s="221"/>
      <c r="E254" s="199"/>
      <c r="F254" s="199"/>
      <c r="G254" s="46"/>
      <c r="H254" s="60"/>
      <c r="I254" s="60"/>
      <c r="J254" s="14"/>
      <c r="K254" s="3"/>
      <c r="L254" s="14"/>
      <c r="M254" s="14"/>
      <c r="N254" s="14"/>
    </row>
    <row r="255" spans="1:14">
      <c r="A255" s="14">
        <v>12</v>
      </c>
      <c r="B255" s="8" t="s">
        <v>127</v>
      </c>
      <c r="C255" s="218"/>
      <c r="D255" s="219"/>
      <c r="E255" s="199"/>
      <c r="F255" s="199"/>
      <c r="G255" s="46">
        <f>C255+(D255/60)</f>
        <v>0</v>
      </c>
      <c r="H255" s="60">
        <f>E255+F255/60</f>
        <v>0</v>
      </c>
      <c r="I255" s="60">
        <f>31*24-H255</f>
        <v>744</v>
      </c>
      <c r="J255" s="14">
        <v>50</v>
      </c>
      <c r="K255" s="3">
        <f>4</f>
        <v>4</v>
      </c>
      <c r="L255" s="14">
        <f>G255*J255*K255</f>
        <v>0</v>
      </c>
      <c r="M255" s="14">
        <f>J255*K255</f>
        <v>200</v>
      </c>
      <c r="N255" s="14">
        <f>I255*M255</f>
        <v>148800</v>
      </c>
    </row>
    <row r="256" spans="1:14">
      <c r="A256" s="14"/>
      <c r="B256" s="12"/>
      <c r="C256" s="220"/>
      <c r="D256" s="221"/>
      <c r="E256" s="199"/>
      <c r="F256" s="199"/>
      <c r="G256" s="46"/>
      <c r="H256" s="60"/>
      <c r="I256" s="60"/>
      <c r="J256" s="14"/>
      <c r="K256" s="3"/>
      <c r="L256" s="14"/>
      <c r="M256" s="14"/>
      <c r="N256" s="14"/>
    </row>
    <row r="257" spans="1:16">
      <c r="A257" s="14">
        <v>13</v>
      </c>
      <c r="B257" s="12" t="s">
        <v>134</v>
      </c>
      <c r="C257" s="218"/>
      <c r="D257" s="219"/>
      <c r="E257" s="199"/>
      <c r="F257" s="199"/>
      <c r="G257" s="46">
        <f>C257+(D257/60)</f>
        <v>0</v>
      </c>
      <c r="H257" s="60">
        <f>E257+F257/60</f>
        <v>0</v>
      </c>
      <c r="I257" s="60">
        <f>31*24-H257</f>
        <v>744</v>
      </c>
      <c r="J257" s="14">
        <v>125</v>
      </c>
      <c r="K257" s="3">
        <f>4</f>
        <v>4</v>
      </c>
      <c r="L257" s="14">
        <f>G257*J257*K257</f>
        <v>0</v>
      </c>
      <c r="M257" s="14">
        <f>J257*K257</f>
        <v>500</v>
      </c>
      <c r="N257" s="14">
        <f>I257*M257</f>
        <v>372000</v>
      </c>
    </row>
    <row r="258" spans="1:16">
      <c r="A258" s="14"/>
      <c r="B258" s="12"/>
      <c r="C258" s="220"/>
      <c r="D258" s="221"/>
      <c r="E258" s="199"/>
      <c r="F258" s="199"/>
      <c r="G258" s="46"/>
      <c r="H258" s="60"/>
      <c r="I258" s="60"/>
      <c r="J258" s="14"/>
      <c r="K258" s="3"/>
      <c r="L258" s="14"/>
      <c r="M258" s="14"/>
      <c r="N258" s="14"/>
    </row>
    <row r="259" spans="1:16">
      <c r="A259" s="136">
        <v>14</v>
      </c>
      <c r="B259" s="176" t="s">
        <v>139</v>
      </c>
      <c r="C259" s="185"/>
      <c r="D259" s="177"/>
      <c r="E259" s="204"/>
      <c r="F259" s="204"/>
      <c r="G259" s="135">
        <f>C259+(D259/60)</f>
        <v>0</v>
      </c>
      <c r="H259" s="134">
        <f>E259+F259/60</f>
        <v>0</v>
      </c>
      <c r="I259" s="60">
        <f>31*24-H259</f>
        <v>744</v>
      </c>
      <c r="J259" s="136">
        <v>125</v>
      </c>
      <c r="K259" s="127">
        <f>4</f>
        <v>4</v>
      </c>
      <c r="L259" s="136">
        <f>G259*J259*K259</f>
        <v>0</v>
      </c>
      <c r="M259" s="136">
        <f>J259*K259</f>
        <v>500</v>
      </c>
      <c r="N259" s="136">
        <f>I259*M259</f>
        <v>372000</v>
      </c>
      <c r="O259" s="174"/>
      <c r="P259" s="175"/>
    </row>
    <row r="260" spans="1:16">
      <c r="A260" s="14"/>
      <c r="B260" s="12"/>
      <c r="C260" s="220"/>
      <c r="D260" s="221"/>
      <c r="E260" s="199"/>
      <c r="F260" s="199"/>
      <c r="G260" s="46"/>
      <c r="H260" s="60"/>
      <c r="I260" s="60"/>
      <c r="J260" s="14"/>
      <c r="K260" s="3"/>
      <c r="L260" s="14"/>
      <c r="M260" s="14"/>
      <c r="N260" s="14"/>
    </row>
    <row r="261" spans="1:16">
      <c r="A261" s="41"/>
      <c r="B261" s="16"/>
      <c r="C261" s="187"/>
      <c r="D261" s="187"/>
      <c r="E261" s="187"/>
      <c r="F261" s="187"/>
      <c r="G261" s="15"/>
      <c r="H261" s="15"/>
      <c r="I261" s="15"/>
      <c r="J261" s="41"/>
      <c r="K261" s="15"/>
      <c r="L261" s="41"/>
      <c r="M261" s="41"/>
      <c r="N261" s="41"/>
    </row>
    <row r="262" spans="1:16">
      <c r="A262" s="126"/>
      <c r="B262" s="7"/>
      <c r="C262" s="180"/>
      <c r="D262" s="180"/>
      <c r="E262" s="180"/>
      <c r="F262" s="180"/>
      <c r="G262" s="5"/>
      <c r="H262" s="5"/>
      <c r="I262" s="5"/>
      <c r="J262" s="37"/>
      <c r="K262" s="5"/>
      <c r="L262" s="37"/>
      <c r="M262" s="37"/>
      <c r="N262" s="43"/>
    </row>
    <row r="263" spans="1:16">
      <c r="A263" s="126"/>
      <c r="B263" s="66" t="s">
        <v>140</v>
      </c>
      <c r="C263" s="222">
        <f>SUM(C233:C261)</f>
        <v>0</v>
      </c>
      <c r="D263" s="222">
        <f>SUM(D233:D261)</f>
        <v>0</v>
      </c>
      <c r="E263" s="222">
        <f>SUM(E233:E261)</f>
        <v>0</v>
      </c>
      <c r="F263" s="222">
        <f>SUM(F233:F261)</f>
        <v>0</v>
      </c>
      <c r="G263" s="40"/>
      <c r="H263" s="40"/>
      <c r="I263" s="40"/>
      <c r="J263" s="56">
        <f>SUM(J233:J261)</f>
        <v>882</v>
      </c>
      <c r="K263" s="40">
        <f>SUM(K233:K261)</f>
        <v>56</v>
      </c>
      <c r="L263" s="112">
        <f>SUM(L232:L261)</f>
        <v>0</v>
      </c>
      <c r="M263" s="42"/>
      <c r="N263" s="112">
        <f>SUM(N232:N261)</f>
        <v>2624832</v>
      </c>
    </row>
    <row r="264" spans="1:16">
      <c r="A264" s="126"/>
      <c r="B264" s="7"/>
      <c r="C264" s="180"/>
      <c r="D264" s="180"/>
      <c r="E264" s="180"/>
      <c r="F264" s="180"/>
      <c r="G264" s="5"/>
      <c r="H264" s="5"/>
      <c r="I264" s="5"/>
      <c r="J264" s="37"/>
      <c r="K264" s="5"/>
      <c r="L264" s="37"/>
      <c r="M264" s="37"/>
      <c r="N264" s="43"/>
    </row>
    <row r="265" spans="1:16">
      <c r="A265" s="126"/>
      <c r="B265" s="10"/>
      <c r="C265" s="209">
        <f>C263+D263/60</f>
        <v>0</v>
      </c>
      <c r="D265" s="132"/>
      <c r="E265" s="132"/>
      <c r="F265" s="132"/>
      <c r="G265" s="37"/>
      <c r="H265" s="37"/>
      <c r="I265" s="37"/>
      <c r="J265" s="37"/>
      <c r="K265" s="105"/>
      <c r="L265" s="106"/>
      <c r="M265" s="37"/>
      <c r="N265" s="43"/>
    </row>
    <row r="266" spans="1:16">
      <c r="A266" s="126"/>
      <c r="B266" s="10"/>
      <c r="C266" s="132"/>
      <c r="D266" s="132"/>
      <c r="E266" s="132"/>
      <c r="F266" s="132"/>
      <c r="G266" s="37"/>
      <c r="H266" s="37"/>
      <c r="I266" s="96" t="s">
        <v>102</v>
      </c>
      <c r="J266" s="118">
        <f>L263/N263</f>
        <v>0</v>
      </c>
      <c r="K266" s="5"/>
      <c r="L266" s="37"/>
      <c r="M266" s="37"/>
      <c r="N266" s="43"/>
    </row>
    <row r="267" spans="1:16" ht="26.25">
      <c r="A267" s="126"/>
      <c r="B267" s="155" t="s">
        <v>142</v>
      </c>
      <c r="C267" s="132"/>
      <c r="D267" s="132"/>
      <c r="E267" s="132"/>
      <c r="F267" s="132"/>
      <c r="G267" s="37"/>
      <c r="H267" s="37"/>
      <c r="I267" s="96" t="s">
        <v>114</v>
      </c>
      <c r="J267" s="77">
        <f>100-100*J266</f>
        <v>100</v>
      </c>
      <c r="K267" s="5"/>
      <c r="L267" s="37"/>
      <c r="M267" s="37"/>
      <c r="N267" s="43"/>
    </row>
    <row r="268" spans="1:16" ht="26.25">
      <c r="A268" s="126"/>
      <c r="B268" s="156"/>
      <c r="C268" s="132"/>
      <c r="D268" s="132"/>
      <c r="E268" s="132"/>
      <c r="F268" s="132"/>
      <c r="G268" s="37"/>
      <c r="H268" s="37"/>
      <c r="I268" s="37"/>
      <c r="J268" s="157"/>
      <c r="K268" s="5"/>
      <c r="L268" s="104"/>
      <c r="M268" s="37"/>
      <c r="N268" s="43"/>
    </row>
    <row r="269" spans="1:16">
      <c r="A269" s="126"/>
      <c r="B269" s="124"/>
      <c r="C269" s="132"/>
      <c r="D269" s="132"/>
      <c r="E269" s="132"/>
      <c r="F269" s="223"/>
      <c r="G269" s="137"/>
      <c r="H269" s="137"/>
      <c r="I269" s="137"/>
      <c r="J269" s="137"/>
      <c r="K269" s="10"/>
      <c r="L269" s="10"/>
      <c r="M269" s="10"/>
      <c r="N269" s="12"/>
    </row>
    <row r="270" spans="1:16" ht="23.25">
      <c r="A270" s="126"/>
      <c r="B270" s="124"/>
      <c r="C270" s="132"/>
      <c r="D270" s="132"/>
      <c r="E270" s="132"/>
      <c r="F270" s="224"/>
      <c r="G270" s="927"/>
      <c r="H270" s="927"/>
      <c r="I270" s="927"/>
      <c r="J270" s="159"/>
      <c r="K270" s="160"/>
      <c r="L270" s="113">
        <f>L163+L217+L263</f>
        <v>38934.09653333333</v>
      </c>
      <c r="M270" s="161"/>
      <c r="N270" s="113">
        <f>N163+N217+N263</f>
        <v>33448199.303199999</v>
      </c>
    </row>
    <row r="271" spans="1:16" ht="20.25">
      <c r="A271" s="126"/>
      <c r="B271" s="124"/>
      <c r="C271" s="132"/>
      <c r="D271" s="132"/>
      <c r="E271" s="132"/>
      <c r="F271" s="224"/>
      <c r="G271" s="158"/>
      <c r="H271" s="158"/>
      <c r="I271" s="158"/>
      <c r="J271" s="159"/>
      <c r="K271" s="160"/>
      <c r="L271" s="162"/>
      <c r="M271" s="163"/>
      <c r="N271" s="164"/>
    </row>
    <row r="272" spans="1:16" ht="27.75">
      <c r="A272" s="126"/>
      <c r="B272" s="10"/>
      <c r="C272" s="132"/>
      <c r="D272" s="132"/>
      <c r="E272" s="132"/>
      <c r="F272" s="224"/>
      <c r="G272" s="165"/>
      <c r="H272" s="165"/>
      <c r="I272" s="115" t="s">
        <v>117</v>
      </c>
      <c r="J272" s="114">
        <f>L270/N270</f>
        <v>1.1640117358906223E-3</v>
      </c>
      <c r="K272" s="166"/>
      <c r="L272" s="10"/>
      <c r="M272" s="10"/>
      <c r="N272" s="12"/>
    </row>
    <row r="273" spans="1:14" ht="27.75">
      <c r="A273" s="126"/>
      <c r="B273" s="167" t="s">
        <v>143</v>
      </c>
      <c r="C273" s="225"/>
      <c r="D273" s="132"/>
      <c r="E273" s="132"/>
      <c r="F273" s="226"/>
      <c r="G273" s="918" t="s">
        <v>118</v>
      </c>
      <c r="H273" s="919"/>
      <c r="I273" s="920"/>
      <c r="J273" s="122">
        <f>100-100*J272</f>
        <v>99.883598826410932</v>
      </c>
      <c r="K273" s="168"/>
      <c r="L273" s="10"/>
      <c r="M273" s="10"/>
      <c r="N273" s="12"/>
    </row>
    <row r="274" spans="1:14" ht="20.25">
      <c r="A274" s="140"/>
      <c r="B274" s="169"/>
      <c r="C274" s="227"/>
      <c r="D274" s="227"/>
      <c r="E274" s="227"/>
      <c r="F274" s="228"/>
      <c r="G274" s="170"/>
      <c r="H274" s="170"/>
      <c r="I274" s="170"/>
      <c r="J274" s="170"/>
      <c r="K274" s="9"/>
      <c r="L274" s="9"/>
      <c r="M274" s="9"/>
      <c r="N274" s="171"/>
    </row>
    <row r="275" spans="1:14">
      <c r="A275" s="34"/>
      <c r="B275" s="17"/>
      <c r="C275" s="191"/>
      <c r="D275" s="191"/>
      <c r="E275" s="191"/>
      <c r="F275" s="191"/>
      <c r="G275" s="34"/>
      <c r="H275" s="34"/>
      <c r="I275" s="34"/>
      <c r="J275" s="34"/>
      <c r="K275" s="108"/>
      <c r="L275" s="107"/>
      <c r="M275" s="107"/>
    </row>
    <row r="276" spans="1:14" ht="18.75">
      <c r="A276" s="51"/>
      <c r="B276" s="30"/>
      <c r="C276" s="191"/>
      <c r="D276" s="191"/>
      <c r="E276" s="191"/>
      <c r="F276" s="191"/>
      <c r="G276" s="34"/>
      <c r="H276" s="34"/>
      <c r="I276" s="34"/>
      <c r="J276" s="34"/>
      <c r="K276" s="108"/>
      <c r="L276" s="107"/>
      <c r="M276" s="107"/>
    </row>
    <row r="277" spans="1:14">
      <c r="A277" s="34"/>
      <c r="B277" s="17"/>
      <c r="C277" s="191"/>
      <c r="D277" s="191"/>
      <c r="E277" s="191"/>
      <c r="F277" s="191"/>
      <c r="G277" s="34"/>
      <c r="H277" s="34"/>
      <c r="I277" s="34"/>
      <c r="J277" s="34"/>
      <c r="K277" s="108"/>
      <c r="L277" s="107"/>
      <c r="M277" s="107"/>
    </row>
    <row r="278" spans="1:14" ht="30">
      <c r="A278" s="34"/>
      <c r="B278" s="21"/>
      <c r="C278" s="191"/>
      <c r="D278" s="191"/>
      <c r="E278" s="191"/>
      <c r="F278" s="191"/>
      <c r="G278" s="34"/>
      <c r="H278" s="34"/>
      <c r="I278" s="34"/>
      <c r="J278" s="34"/>
      <c r="K278" s="108"/>
      <c r="L278" s="109"/>
      <c r="M278" s="107"/>
    </row>
    <row r="279" spans="1:14">
      <c r="A279" s="52"/>
      <c r="B279" s="20"/>
      <c r="C279" s="229"/>
      <c r="D279" s="229"/>
      <c r="E279" s="229"/>
      <c r="F279" s="229"/>
      <c r="G279" s="52"/>
      <c r="H279" s="52"/>
      <c r="I279" s="52"/>
      <c r="J279" s="52"/>
      <c r="K279" s="72"/>
      <c r="L279" s="52"/>
    </row>
    <row r="280" spans="1:14">
      <c r="A280" s="52"/>
      <c r="B280" s="133"/>
      <c r="C280" s="229"/>
      <c r="D280" s="229"/>
      <c r="E280" s="229"/>
      <c r="F280" s="229"/>
      <c r="G280" s="52"/>
      <c r="H280" s="52"/>
      <c r="I280" s="52"/>
      <c r="J280" s="52"/>
      <c r="K280" s="72"/>
      <c r="L280" s="52"/>
    </row>
    <row r="281" spans="1:14">
      <c r="A281" s="52"/>
      <c r="B281" s="19"/>
      <c r="C281" s="229"/>
      <c r="D281" s="229"/>
      <c r="E281" s="229"/>
      <c r="F281" s="229"/>
      <c r="G281" s="52"/>
      <c r="H281" s="52"/>
      <c r="I281" s="52"/>
      <c r="J281" s="52"/>
      <c r="K281" s="72"/>
      <c r="L281" s="52"/>
    </row>
    <row r="282" spans="1:14">
      <c r="A282" s="52"/>
      <c r="B282" s="19"/>
      <c r="C282" s="229"/>
      <c r="D282" s="229"/>
      <c r="E282" s="229"/>
      <c r="F282" s="229"/>
      <c r="G282" s="52"/>
      <c r="H282" s="52"/>
      <c r="I282" s="52"/>
      <c r="J282" s="52"/>
      <c r="K282" s="72"/>
      <c r="L282" s="52"/>
    </row>
    <row r="283" spans="1:14">
      <c r="A283" s="52"/>
      <c r="B283" s="19"/>
      <c r="C283" s="229"/>
      <c r="D283" s="229"/>
      <c r="E283" s="229"/>
      <c r="F283" s="229"/>
      <c r="G283" s="52"/>
      <c r="H283" s="52"/>
      <c r="I283" s="52"/>
      <c r="J283" s="52"/>
      <c r="K283" s="72"/>
      <c r="L283" s="52"/>
    </row>
    <row r="284" spans="1:14">
      <c r="A284" s="52"/>
      <c r="B284" s="19"/>
      <c r="C284" s="229"/>
      <c r="D284" s="229"/>
      <c r="E284" s="229"/>
      <c r="F284" s="229"/>
      <c r="G284" s="52"/>
      <c r="H284" s="52"/>
      <c r="I284" s="52"/>
      <c r="J284" s="52"/>
      <c r="K284" s="72"/>
      <c r="L284" s="52"/>
    </row>
    <row r="285" spans="1:14">
      <c r="A285" s="52"/>
      <c r="B285" s="19"/>
      <c r="C285" s="229"/>
      <c r="D285" s="229"/>
      <c r="E285" s="229"/>
      <c r="F285" s="229"/>
      <c r="G285" s="52"/>
      <c r="H285" s="52"/>
      <c r="I285" s="52"/>
      <c r="J285" s="52"/>
      <c r="K285" s="72"/>
      <c r="L285" s="52"/>
    </row>
    <row r="286" spans="1:14">
      <c r="A286" s="52"/>
      <c r="B286" s="19"/>
      <c r="C286" s="230"/>
      <c r="D286" s="230"/>
      <c r="E286" s="229"/>
      <c r="F286" s="229"/>
      <c r="G286" s="52"/>
      <c r="H286" s="52"/>
      <c r="I286" s="52"/>
      <c r="J286" s="52"/>
      <c r="K286" s="72"/>
      <c r="L286" s="52"/>
    </row>
    <row r="287" spans="1:14">
      <c r="A287" s="52"/>
      <c r="B287" s="19"/>
      <c r="C287" s="229"/>
      <c r="D287" s="229"/>
      <c r="E287" s="229"/>
      <c r="F287" s="229"/>
      <c r="G287" s="52"/>
      <c r="H287" s="52"/>
      <c r="I287" s="52"/>
      <c r="J287" s="52"/>
      <c r="K287" s="72"/>
      <c r="L287" s="52"/>
    </row>
    <row r="288" spans="1:14">
      <c r="A288" s="52"/>
      <c r="B288" s="19"/>
      <c r="C288" s="229"/>
      <c r="D288" s="229"/>
      <c r="E288" s="229"/>
      <c r="F288" s="229"/>
      <c r="G288" s="52"/>
      <c r="H288" s="52"/>
      <c r="I288" s="52"/>
      <c r="J288" s="52"/>
      <c r="K288" s="72"/>
      <c r="L288" s="52"/>
    </row>
    <row r="289" spans="3:10">
      <c r="C289" s="231"/>
      <c r="D289" s="231"/>
      <c r="J289" s="52"/>
    </row>
    <row r="290" spans="3:10">
      <c r="C290" s="231"/>
      <c r="D290" s="231"/>
    </row>
    <row r="291" spans="3:10">
      <c r="C291" s="231"/>
      <c r="D291" s="231"/>
    </row>
    <row r="292" spans="3:10">
      <c r="C292" s="231"/>
      <c r="D292" s="231"/>
    </row>
    <row r="293" spans="3:10">
      <c r="C293" s="231"/>
      <c r="D293" s="231"/>
    </row>
    <row r="294" spans="3:10">
      <c r="C294" s="231"/>
      <c r="D294" s="231"/>
    </row>
    <row r="295" spans="3:10">
      <c r="C295" s="231"/>
      <c r="D295" s="231"/>
    </row>
    <row r="296" spans="3:10">
      <c r="C296" s="231"/>
      <c r="D296" s="231"/>
    </row>
    <row r="297" spans="3:10">
      <c r="C297" s="231"/>
      <c r="D297" s="231"/>
    </row>
    <row r="298" spans="3:10">
      <c r="C298" s="231"/>
      <c r="D298" s="231">
        <v>3</v>
      </c>
    </row>
    <row r="299" spans="3:10">
      <c r="C299" s="231"/>
      <c r="D299" s="231"/>
    </row>
    <row r="300" spans="3:10">
      <c r="C300" s="231"/>
      <c r="D300" s="231"/>
    </row>
    <row r="301" spans="3:10">
      <c r="C301" s="231"/>
      <c r="D301" s="231"/>
    </row>
    <row r="302" spans="3:10">
      <c r="C302" s="231"/>
      <c r="D302" s="231"/>
    </row>
    <row r="303" spans="3:10">
      <c r="C303" s="231"/>
      <c r="D303" s="231"/>
    </row>
    <row r="304" spans="3:10">
      <c r="C304" s="231"/>
      <c r="D304" s="231"/>
    </row>
    <row r="305" spans="3:4">
      <c r="C305" s="231"/>
      <c r="D305" s="231"/>
    </row>
    <row r="306" spans="3:4">
      <c r="C306" s="231"/>
      <c r="D306" s="231"/>
    </row>
    <row r="307" spans="3:4">
      <c r="C307" s="231"/>
      <c r="D307" s="231"/>
    </row>
    <row r="308" spans="3:4">
      <c r="C308" s="231"/>
      <c r="D308" s="231"/>
    </row>
    <row r="309" spans="3:4">
      <c r="C309" s="231"/>
      <c r="D309" s="231"/>
    </row>
    <row r="310" spans="3:4">
      <c r="C310" s="231"/>
      <c r="D310" s="231"/>
    </row>
    <row r="311" spans="3:4">
      <c r="C311" s="231"/>
      <c r="D311" s="231"/>
    </row>
    <row r="312" spans="3:4">
      <c r="C312" s="231"/>
      <c r="D312" s="231"/>
    </row>
    <row r="313" spans="3:4">
      <c r="C313" s="231"/>
      <c r="D313" s="231"/>
    </row>
    <row r="314" spans="3:4">
      <c r="C314" s="231"/>
      <c r="D314" s="231"/>
    </row>
    <row r="315" spans="3:4">
      <c r="C315" s="231"/>
      <c r="D315" s="231"/>
    </row>
    <row r="316" spans="3:4">
      <c r="C316" s="231"/>
      <c r="D316" s="231"/>
    </row>
    <row r="317" spans="3:4">
      <c r="C317" s="231"/>
      <c r="D317" s="231"/>
    </row>
    <row r="318" spans="3:4">
      <c r="C318" s="231"/>
      <c r="D318" s="231"/>
    </row>
    <row r="319" spans="3:4">
      <c r="C319" s="231"/>
      <c r="D319" s="231"/>
    </row>
    <row r="320" spans="3:4">
      <c r="C320" s="231"/>
      <c r="D320" s="231"/>
    </row>
    <row r="321" spans="3:4">
      <c r="C321" s="231"/>
      <c r="D321" s="231"/>
    </row>
  </sheetData>
  <dataConsolidate/>
  <mergeCells count="15">
    <mergeCell ref="A2:M2"/>
    <mergeCell ref="A3:M3"/>
    <mergeCell ref="M167:N167"/>
    <mergeCell ref="B6:B7"/>
    <mergeCell ref="B169:B170"/>
    <mergeCell ref="C169:D170"/>
    <mergeCell ref="E169:F170"/>
    <mergeCell ref="K169:K170"/>
    <mergeCell ref="G273:I273"/>
    <mergeCell ref="C227:D228"/>
    <mergeCell ref="E227:F228"/>
    <mergeCell ref="K227:K228"/>
    <mergeCell ref="C6:D7"/>
    <mergeCell ref="E6:F7"/>
    <mergeCell ref="G270:I270"/>
  </mergeCells>
  <phoneticPr fontId="0" type="noConversion"/>
  <printOptions horizontalCentered="1" verticalCentered="1"/>
  <pageMargins left="0" right="0" top="0" bottom="0" header="0" footer="0"/>
  <pageSetup paperSize="9" scale="36" fitToHeight="3" orientation="landscape" r:id="rId1"/>
  <headerFooter alignWithMargins="0"/>
  <rowBreaks count="4" manualBreakCount="4">
    <brk id="79" max="13" man="1"/>
    <brk id="163" max="13" man="1"/>
    <brk id="166" max="13" man="1"/>
    <brk id="221" max="13" man="1"/>
  </rowBreaks>
  <legacyDrawing r:id="rId2"/>
</worksheet>
</file>

<file path=xl/worksheets/sheet2.xml><?xml version="1.0" encoding="utf-8"?>
<worksheet xmlns="http://schemas.openxmlformats.org/spreadsheetml/2006/main" xmlns:r="http://schemas.openxmlformats.org/officeDocument/2006/relationships">
  <sheetPr codeName="Sheet2"/>
  <dimension ref="A1:I209"/>
  <sheetViews>
    <sheetView view="pageBreakPreview" zoomScaleNormal="40" zoomScaleSheetLayoutView="100" workbookViewId="0">
      <selection activeCell="F63" sqref="F63:F98"/>
    </sheetView>
  </sheetViews>
  <sheetFormatPr defaultRowHeight="12.75"/>
  <cols>
    <col min="1" max="1" width="5" style="313" customWidth="1"/>
    <col min="2" max="2" width="35.28515625" style="299" customWidth="1"/>
    <col min="3" max="3" width="10.42578125" style="299" customWidth="1"/>
    <col min="4" max="4" width="5.7109375" style="299" customWidth="1"/>
    <col min="5" max="5" width="40.7109375" style="299" customWidth="1"/>
    <col min="6" max="6" width="12" style="299" customWidth="1"/>
    <col min="7" max="7" width="17.140625" style="605" customWidth="1"/>
    <col min="8" max="9" width="9.140625" style="605"/>
    <col min="10" max="16384" width="9.140625" style="299"/>
  </cols>
  <sheetData>
    <row r="1" spans="1:9" s="286" customFormat="1" ht="171">
      <c r="A1" s="284"/>
      <c r="B1" s="938" t="s">
        <v>230</v>
      </c>
      <c r="C1" s="938"/>
      <c r="D1" s="938"/>
      <c r="E1" s="938"/>
      <c r="F1" s="285" t="s">
        <v>231</v>
      </c>
      <c r="G1" s="601"/>
      <c r="H1" s="602"/>
      <c r="I1" s="602"/>
    </row>
    <row r="2" spans="1:9" s="286" customFormat="1" ht="35.1" customHeight="1">
      <c r="A2" s="938" t="s">
        <v>232</v>
      </c>
      <c r="B2" s="939"/>
      <c r="C2" s="939"/>
      <c r="D2" s="939"/>
      <c r="E2" s="939"/>
      <c r="F2" s="939"/>
      <c r="G2" s="602"/>
      <c r="H2" s="602"/>
      <c r="I2" s="602"/>
    </row>
    <row r="3" spans="1:9" s="286" customFormat="1" ht="19.5" customHeight="1">
      <c r="A3" s="940" t="s">
        <v>233</v>
      </c>
      <c r="B3" s="940"/>
      <c r="C3" s="940"/>
      <c r="D3" s="940"/>
      <c r="E3" s="940"/>
      <c r="F3" s="940"/>
      <c r="G3" s="602"/>
      <c r="H3" s="602"/>
      <c r="I3" s="602"/>
    </row>
    <row r="4" spans="1:9" s="286" customFormat="1" ht="39.950000000000003" customHeight="1">
      <c r="A4" s="938" t="s">
        <v>234</v>
      </c>
      <c r="B4" s="939"/>
      <c r="C4" s="939"/>
      <c r="D4" s="939"/>
      <c r="E4" s="939"/>
      <c r="F4" s="939"/>
      <c r="G4" s="602"/>
      <c r="H4" s="602"/>
      <c r="I4" s="602"/>
    </row>
    <row r="5" spans="1:9" s="286" customFormat="1" ht="39.950000000000003" customHeight="1">
      <c r="A5" s="941" t="s">
        <v>1213</v>
      </c>
      <c r="B5" s="942"/>
      <c r="C5" s="942"/>
      <c r="D5" s="942"/>
      <c r="E5" s="942"/>
      <c r="F5" s="942"/>
      <c r="G5" s="602"/>
      <c r="H5" s="602"/>
      <c r="I5" s="602"/>
    </row>
    <row r="6" spans="1:9" s="290" customFormat="1" ht="25.5">
      <c r="A6" s="287" t="s">
        <v>235</v>
      </c>
      <c r="B6" s="288" t="s">
        <v>236</v>
      </c>
      <c r="C6" s="289" t="s">
        <v>237</v>
      </c>
      <c r="D6" s="287" t="s">
        <v>235</v>
      </c>
      <c r="E6" s="288" t="s">
        <v>236</v>
      </c>
      <c r="F6" s="289" t="s">
        <v>237</v>
      </c>
      <c r="G6" s="603"/>
      <c r="H6" s="603"/>
      <c r="I6" s="603"/>
    </row>
    <row r="7" spans="1:9" s="294" customFormat="1" ht="15.75">
      <c r="A7" s="291">
        <v>1</v>
      </c>
      <c r="B7" s="292" t="s">
        <v>0</v>
      </c>
      <c r="C7" s="293">
        <v>1</v>
      </c>
      <c r="D7" s="291">
        <v>43</v>
      </c>
      <c r="E7" s="292" t="s">
        <v>224</v>
      </c>
      <c r="F7" s="293">
        <v>1</v>
      </c>
      <c r="G7" s="604"/>
      <c r="H7" s="604"/>
      <c r="I7" s="604"/>
    </row>
    <row r="8" spans="1:9" s="294" customFormat="1" ht="15.75">
      <c r="A8" s="291">
        <v>2</v>
      </c>
      <c r="B8" s="292" t="s">
        <v>1</v>
      </c>
      <c r="C8" s="293">
        <v>1</v>
      </c>
      <c r="D8" s="291">
        <v>44</v>
      </c>
      <c r="E8" s="292" t="s">
        <v>225</v>
      </c>
      <c r="F8" s="293">
        <v>1</v>
      </c>
      <c r="G8" s="604"/>
      <c r="H8" s="604"/>
      <c r="I8" s="604"/>
    </row>
    <row r="9" spans="1:9" s="294" customFormat="1" ht="15.75">
      <c r="A9" s="291">
        <v>3</v>
      </c>
      <c r="B9" s="292" t="s">
        <v>2</v>
      </c>
      <c r="C9" s="293">
        <v>1</v>
      </c>
      <c r="D9" s="291">
        <v>45</v>
      </c>
      <c r="E9" s="292" t="s">
        <v>39</v>
      </c>
      <c r="F9" s="293">
        <v>1</v>
      </c>
      <c r="G9" s="604"/>
      <c r="H9" s="604"/>
      <c r="I9" s="604"/>
    </row>
    <row r="10" spans="1:9" s="294" customFormat="1" ht="15.75">
      <c r="A10" s="291">
        <v>4</v>
      </c>
      <c r="B10" s="292" t="s">
        <v>29</v>
      </c>
      <c r="C10" s="293">
        <v>1</v>
      </c>
      <c r="D10" s="291">
        <v>46</v>
      </c>
      <c r="E10" s="292" t="s">
        <v>40</v>
      </c>
      <c r="F10" s="293">
        <v>1</v>
      </c>
      <c r="G10" s="604"/>
      <c r="H10" s="604"/>
      <c r="I10" s="604"/>
    </row>
    <row r="11" spans="1:9" s="294" customFormat="1" ht="15.75">
      <c r="A11" s="291">
        <v>5</v>
      </c>
      <c r="B11" s="292" t="s">
        <v>52</v>
      </c>
      <c r="C11" s="293">
        <v>1</v>
      </c>
      <c r="D11" s="291">
        <v>47</v>
      </c>
      <c r="E11" s="292" t="s">
        <v>63</v>
      </c>
      <c r="F11" s="293">
        <v>1</v>
      </c>
      <c r="G11" s="604"/>
      <c r="H11" s="604"/>
      <c r="I11" s="604"/>
    </row>
    <row r="12" spans="1:9" s="294" customFormat="1" ht="15.75">
      <c r="A12" s="291">
        <v>6</v>
      </c>
      <c r="B12" s="292" t="s">
        <v>3</v>
      </c>
      <c r="C12" s="293">
        <v>1</v>
      </c>
      <c r="D12" s="291">
        <v>48</v>
      </c>
      <c r="E12" s="292" t="s">
        <v>64</v>
      </c>
      <c r="F12" s="293">
        <v>1</v>
      </c>
      <c r="G12" s="604"/>
      <c r="H12" s="604"/>
      <c r="I12" s="604"/>
    </row>
    <row r="13" spans="1:9" s="294" customFormat="1" ht="15.75">
      <c r="A13" s="291">
        <v>7</v>
      </c>
      <c r="B13" s="292" t="s">
        <v>4</v>
      </c>
      <c r="C13" s="293">
        <v>1</v>
      </c>
      <c r="D13" s="291">
        <v>49</v>
      </c>
      <c r="E13" s="292" t="s">
        <v>217</v>
      </c>
      <c r="F13" s="293">
        <v>1</v>
      </c>
      <c r="G13" s="604"/>
      <c r="H13" s="604"/>
      <c r="I13" s="604"/>
    </row>
    <row r="14" spans="1:9" s="294" customFormat="1" ht="15.75">
      <c r="A14" s="291">
        <v>8</v>
      </c>
      <c r="B14" s="292" t="s">
        <v>5</v>
      </c>
      <c r="C14" s="293">
        <v>0.99548611111111107</v>
      </c>
      <c r="D14" s="291">
        <v>50</v>
      </c>
      <c r="E14" s="292" t="s">
        <v>67</v>
      </c>
      <c r="F14" s="293">
        <v>1</v>
      </c>
      <c r="G14" s="604"/>
      <c r="H14" s="604"/>
      <c r="I14" s="604"/>
    </row>
    <row r="15" spans="1:9" s="294" customFormat="1" ht="15.75">
      <c r="A15" s="291">
        <v>9</v>
      </c>
      <c r="B15" s="292" t="s">
        <v>6</v>
      </c>
      <c r="C15" s="293">
        <v>1</v>
      </c>
      <c r="D15" s="291">
        <v>51</v>
      </c>
      <c r="E15" s="292" t="s">
        <v>69</v>
      </c>
      <c r="F15" s="293">
        <v>1</v>
      </c>
      <c r="G15" s="604"/>
      <c r="H15" s="604"/>
      <c r="I15" s="604"/>
    </row>
    <row r="16" spans="1:9" s="294" customFormat="1" ht="15.75">
      <c r="A16" s="291">
        <v>10</v>
      </c>
      <c r="B16" s="292" t="s">
        <v>150</v>
      </c>
      <c r="C16" s="293">
        <v>1</v>
      </c>
      <c r="D16" s="291">
        <v>52</v>
      </c>
      <c r="E16" s="292" t="s">
        <v>161</v>
      </c>
      <c r="F16" s="293">
        <v>1</v>
      </c>
      <c r="G16" s="604"/>
      <c r="H16" s="604"/>
      <c r="I16" s="604"/>
    </row>
    <row r="17" spans="1:9" s="294" customFormat="1" ht="15.75">
      <c r="A17" s="291">
        <v>11</v>
      </c>
      <c r="B17" s="292" t="s">
        <v>151</v>
      </c>
      <c r="C17" s="293">
        <v>1</v>
      </c>
      <c r="D17" s="291">
        <v>53</v>
      </c>
      <c r="E17" s="292" t="s">
        <v>162</v>
      </c>
      <c r="F17" s="293">
        <v>1</v>
      </c>
      <c r="G17" s="604"/>
      <c r="H17" s="604"/>
      <c r="I17" s="604"/>
    </row>
    <row r="18" spans="1:9" s="294" customFormat="1" ht="15.75">
      <c r="A18" s="291">
        <v>12</v>
      </c>
      <c r="B18" s="292" t="s">
        <v>196</v>
      </c>
      <c r="C18" s="293">
        <v>1</v>
      </c>
      <c r="D18" s="291">
        <v>54</v>
      </c>
      <c r="E18" s="292" t="s">
        <v>163</v>
      </c>
      <c r="F18" s="293">
        <v>1</v>
      </c>
      <c r="G18" s="604"/>
      <c r="H18" s="604"/>
      <c r="I18" s="604"/>
    </row>
    <row r="19" spans="1:9" s="294" customFormat="1" ht="15.75">
      <c r="A19" s="291">
        <v>13</v>
      </c>
      <c r="B19" s="292" t="s">
        <v>197</v>
      </c>
      <c r="C19" s="293">
        <v>1</v>
      </c>
      <c r="D19" s="291">
        <v>55</v>
      </c>
      <c r="E19" s="292" t="s">
        <v>164</v>
      </c>
      <c r="F19" s="293">
        <v>1</v>
      </c>
      <c r="G19" s="604"/>
      <c r="H19" s="604"/>
      <c r="I19" s="604"/>
    </row>
    <row r="20" spans="1:9" s="294" customFormat="1" ht="15.75">
      <c r="A20" s="291">
        <v>14</v>
      </c>
      <c r="B20" s="292" t="s">
        <v>8</v>
      </c>
      <c r="C20" s="293">
        <v>0.98799313893653518</v>
      </c>
      <c r="D20" s="291">
        <v>56</v>
      </c>
      <c r="E20" s="292" t="s">
        <v>76</v>
      </c>
      <c r="F20" s="293">
        <v>1</v>
      </c>
      <c r="G20" s="604"/>
      <c r="H20" s="604"/>
      <c r="I20" s="604"/>
    </row>
    <row r="21" spans="1:9" s="294" customFormat="1" ht="15.75">
      <c r="A21" s="291">
        <v>15</v>
      </c>
      <c r="B21" s="292" t="s">
        <v>9</v>
      </c>
      <c r="C21" s="293">
        <v>1</v>
      </c>
      <c r="D21" s="291">
        <v>57</v>
      </c>
      <c r="E21" s="292" t="s">
        <v>77</v>
      </c>
      <c r="F21" s="293">
        <v>1</v>
      </c>
      <c r="G21" s="604"/>
      <c r="H21" s="604"/>
      <c r="I21" s="604"/>
    </row>
    <row r="22" spans="1:9" s="294" customFormat="1" ht="15.75">
      <c r="A22" s="291">
        <v>16</v>
      </c>
      <c r="B22" s="292" t="s">
        <v>10</v>
      </c>
      <c r="C22" s="293">
        <v>0.99975194721436722</v>
      </c>
      <c r="D22" s="291">
        <v>58</v>
      </c>
      <c r="E22" s="292" t="s">
        <v>80</v>
      </c>
      <c r="F22" s="293">
        <v>0.99843749999999998</v>
      </c>
      <c r="G22" s="604"/>
      <c r="H22" s="604"/>
      <c r="I22" s="604"/>
    </row>
    <row r="23" spans="1:9" s="294" customFormat="1" ht="15.75">
      <c r="A23" s="291">
        <v>17</v>
      </c>
      <c r="B23" s="292" t="s">
        <v>53</v>
      </c>
      <c r="C23" s="293">
        <v>1</v>
      </c>
      <c r="D23" s="291">
        <v>59</v>
      </c>
      <c r="E23" s="292" t="s">
        <v>81</v>
      </c>
      <c r="F23" s="293">
        <v>1</v>
      </c>
      <c r="G23" s="604"/>
      <c r="H23" s="604"/>
      <c r="I23" s="604"/>
    </row>
    <row r="24" spans="1:9" s="294" customFormat="1" ht="15.75">
      <c r="A24" s="291">
        <v>18</v>
      </c>
      <c r="B24" s="292" t="s">
        <v>54</v>
      </c>
      <c r="C24" s="293">
        <v>1</v>
      </c>
      <c r="D24" s="291">
        <v>60</v>
      </c>
      <c r="E24" s="292" t="s">
        <v>83</v>
      </c>
      <c r="F24" s="293">
        <v>1</v>
      </c>
      <c r="G24" s="604"/>
      <c r="H24" s="604"/>
      <c r="I24" s="604"/>
    </row>
    <row r="25" spans="1:9" s="294" customFormat="1" ht="15.75">
      <c r="A25" s="291">
        <v>19</v>
      </c>
      <c r="B25" s="292" t="s">
        <v>55</v>
      </c>
      <c r="C25" s="293">
        <v>1</v>
      </c>
      <c r="D25" s="291">
        <v>61</v>
      </c>
      <c r="E25" s="292" t="s">
        <v>84</v>
      </c>
      <c r="F25" s="293">
        <v>1</v>
      </c>
      <c r="G25" s="604"/>
      <c r="H25" s="604"/>
      <c r="I25" s="604"/>
    </row>
    <row r="26" spans="1:9" s="294" customFormat="1" ht="15.75">
      <c r="A26" s="291">
        <v>20</v>
      </c>
      <c r="B26" s="292" t="s">
        <v>56</v>
      </c>
      <c r="C26" s="293">
        <v>0.98959595959595958</v>
      </c>
      <c r="D26" s="291">
        <v>62</v>
      </c>
      <c r="E26" s="292" t="s">
        <v>85</v>
      </c>
      <c r="F26" s="293">
        <v>1</v>
      </c>
      <c r="G26" s="604"/>
      <c r="H26" s="604"/>
      <c r="I26" s="604"/>
    </row>
    <row r="27" spans="1:9" s="294" customFormat="1" ht="15.75">
      <c r="A27" s="291">
        <v>21</v>
      </c>
      <c r="B27" s="292" t="s">
        <v>152</v>
      </c>
      <c r="C27" s="293">
        <v>1</v>
      </c>
      <c r="D27" s="291">
        <v>63</v>
      </c>
      <c r="E27" s="292" t="s">
        <v>86</v>
      </c>
      <c r="F27" s="293">
        <v>1</v>
      </c>
      <c r="G27" s="604"/>
      <c r="H27" s="604"/>
      <c r="I27" s="604"/>
    </row>
    <row r="28" spans="1:9" s="294" customFormat="1" ht="15.75">
      <c r="A28" s="291">
        <v>22</v>
      </c>
      <c r="B28" s="292" t="s">
        <v>124</v>
      </c>
      <c r="C28" s="293">
        <v>1</v>
      </c>
      <c r="D28" s="291">
        <v>64</v>
      </c>
      <c r="E28" s="292" t="s">
        <v>87</v>
      </c>
      <c r="F28" s="293">
        <v>1</v>
      </c>
      <c r="G28" s="604"/>
      <c r="H28" s="604"/>
      <c r="I28" s="604"/>
    </row>
    <row r="29" spans="1:9" s="294" customFormat="1" ht="15.75">
      <c r="A29" s="291">
        <v>23</v>
      </c>
      <c r="B29" s="292" t="s">
        <v>95</v>
      </c>
      <c r="C29" s="293">
        <v>1</v>
      </c>
      <c r="D29" s="291">
        <v>65</v>
      </c>
      <c r="E29" s="292" t="s">
        <v>90</v>
      </c>
      <c r="F29" s="293">
        <v>1</v>
      </c>
      <c r="G29" s="604"/>
      <c r="H29" s="604"/>
      <c r="I29" s="604"/>
    </row>
    <row r="30" spans="1:9" s="294" customFormat="1" ht="15.75">
      <c r="A30" s="291">
        <v>24</v>
      </c>
      <c r="B30" s="292" t="s">
        <v>70</v>
      </c>
      <c r="C30" s="293">
        <v>1</v>
      </c>
      <c r="D30" s="291">
        <v>66</v>
      </c>
      <c r="E30" s="292" t="s">
        <v>91</v>
      </c>
      <c r="F30" s="293">
        <v>0.99203869047619042</v>
      </c>
      <c r="G30" s="604"/>
      <c r="H30" s="604"/>
      <c r="I30" s="604"/>
    </row>
    <row r="31" spans="1:9" s="294" customFormat="1" ht="15.75">
      <c r="A31" s="291">
        <v>25</v>
      </c>
      <c r="B31" s="292" t="s">
        <v>71</v>
      </c>
      <c r="C31" s="293">
        <v>1</v>
      </c>
      <c r="D31" s="291">
        <v>67</v>
      </c>
      <c r="E31" s="292" t="s">
        <v>92</v>
      </c>
      <c r="F31" s="293">
        <v>0.995014880952381</v>
      </c>
      <c r="G31" s="604"/>
      <c r="H31" s="604"/>
      <c r="I31" s="604"/>
    </row>
    <row r="32" spans="1:9" s="294" customFormat="1" ht="15.75">
      <c r="A32" s="291">
        <v>26</v>
      </c>
      <c r="B32" s="292" t="s">
        <v>190</v>
      </c>
      <c r="C32" s="293">
        <v>1</v>
      </c>
      <c r="D32" s="291">
        <v>68</v>
      </c>
      <c r="E32" s="292" t="s">
        <v>93</v>
      </c>
      <c r="F32" s="293">
        <v>1</v>
      </c>
      <c r="G32" s="604"/>
      <c r="H32" s="604"/>
      <c r="I32" s="604"/>
    </row>
    <row r="33" spans="1:9" s="294" customFormat="1" ht="15.75">
      <c r="A33" s="291">
        <v>27</v>
      </c>
      <c r="B33" s="292" t="s">
        <v>191</v>
      </c>
      <c r="C33" s="293">
        <v>1</v>
      </c>
      <c r="D33" s="291">
        <v>69</v>
      </c>
      <c r="E33" s="292" t="s">
        <v>94</v>
      </c>
      <c r="F33" s="293">
        <v>1</v>
      </c>
      <c r="G33" s="604"/>
      <c r="H33" s="604"/>
      <c r="I33" s="604"/>
    </row>
    <row r="34" spans="1:9" s="294" customFormat="1" ht="15.75">
      <c r="A34" s="291">
        <v>28</v>
      </c>
      <c r="B34" s="292" t="s">
        <v>192</v>
      </c>
      <c r="C34" s="293">
        <v>1</v>
      </c>
      <c r="D34" s="291">
        <v>70</v>
      </c>
      <c r="E34" s="292" t="s">
        <v>216</v>
      </c>
      <c r="F34" s="293">
        <v>0.99895833333333328</v>
      </c>
      <c r="G34" s="604"/>
      <c r="H34" s="604"/>
      <c r="I34" s="604"/>
    </row>
    <row r="35" spans="1:9" s="294" customFormat="1" ht="15.75">
      <c r="A35" s="291">
        <v>29</v>
      </c>
      <c r="B35" s="292" t="s">
        <v>195</v>
      </c>
      <c r="C35" s="293">
        <v>1</v>
      </c>
      <c r="D35" s="291">
        <v>71</v>
      </c>
      <c r="E35" s="292" t="s">
        <v>181</v>
      </c>
      <c r="F35" s="293">
        <v>1</v>
      </c>
      <c r="G35" s="604"/>
      <c r="H35" s="604"/>
      <c r="I35" s="604"/>
    </row>
    <row r="36" spans="1:9" s="294" customFormat="1" ht="15.75">
      <c r="A36" s="291">
        <v>30</v>
      </c>
      <c r="B36" s="292" t="s">
        <v>188</v>
      </c>
      <c r="C36" s="293">
        <v>1</v>
      </c>
      <c r="D36" s="291">
        <v>72</v>
      </c>
      <c r="E36" s="292" t="s">
        <v>125</v>
      </c>
      <c r="F36" s="293">
        <v>1</v>
      </c>
      <c r="G36" s="604"/>
      <c r="H36" s="604"/>
      <c r="I36" s="604"/>
    </row>
    <row r="37" spans="1:9" s="294" customFormat="1" ht="15.75">
      <c r="A37" s="291">
        <v>31</v>
      </c>
      <c r="B37" s="292" t="s">
        <v>189</v>
      </c>
      <c r="C37" s="293">
        <v>1</v>
      </c>
      <c r="D37" s="291">
        <v>73</v>
      </c>
      <c r="E37" s="292" t="s">
        <v>126</v>
      </c>
      <c r="F37" s="293">
        <v>1</v>
      </c>
      <c r="G37" s="604"/>
      <c r="H37" s="604"/>
      <c r="I37" s="604"/>
    </row>
    <row r="38" spans="1:9" s="294" customFormat="1" ht="15.75">
      <c r="A38" s="291">
        <v>32</v>
      </c>
      <c r="B38" s="292" t="s">
        <v>13</v>
      </c>
      <c r="C38" s="293">
        <v>0.99975132419864221</v>
      </c>
      <c r="D38" s="291">
        <v>74</v>
      </c>
      <c r="E38" s="292" t="s">
        <v>135</v>
      </c>
      <c r="F38" s="293">
        <v>1</v>
      </c>
      <c r="G38" s="604"/>
      <c r="H38" s="604"/>
      <c r="I38" s="604"/>
    </row>
    <row r="39" spans="1:9" s="294" customFormat="1" ht="15.75">
      <c r="A39" s="291">
        <v>33</v>
      </c>
      <c r="B39" s="292" t="s">
        <v>48</v>
      </c>
      <c r="C39" s="293">
        <v>1</v>
      </c>
      <c r="D39" s="291">
        <v>75</v>
      </c>
      <c r="E39" s="292" t="s">
        <v>442</v>
      </c>
      <c r="F39" s="293">
        <v>1</v>
      </c>
      <c r="G39" s="604"/>
      <c r="H39" s="604"/>
      <c r="I39" s="604"/>
    </row>
    <row r="40" spans="1:9" s="294" customFormat="1" ht="15.75">
      <c r="A40" s="291">
        <v>34</v>
      </c>
      <c r="B40" s="292" t="s">
        <v>43</v>
      </c>
      <c r="C40" s="293">
        <v>1</v>
      </c>
      <c r="D40" s="291">
        <v>76</v>
      </c>
      <c r="E40" s="292" t="s">
        <v>443</v>
      </c>
      <c r="F40" s="293">
        <v>1</v>
      </c>
      <c r="G40" s="604"/>
      <c r="H40" s="604"/>
      <c r="I40" s="604"/>
    </row>
    <row r="41" spans="1:9" s="294" customFormat="1" ht="15.75">
      <c r="A41" s="291">
        <v>35</v>
      </c>
      <c r="B41" s="292" t="s">
        <v>14</v>
      </c>
      <c r="C41" s="293">
        <v>1</v>
      </c>
      <c r="D41" s="291">
        <v>77</v>
      </c>
      <c r="E41" s="292" t="s">
        <v>146</v>
      </c>
      <c r="F41" s="293">
        <v>1</v>
      </c>
      <c r="G41" s="604"/>
      <c r="H41" s="604"/>
      <c r="I41" s="604"/>
    </row>
    <row r="42" spans="1:9" s="294" customFormat="1" ht="15.75">
      <c r="A42" s="291">
        <v>36</v>
      </c>
      <c r="B42" s="292" t="s">
        <v>15</v>
      </c>
      <c r="C42" s="293">
        <v>1</v>
      </c>
      <c r="D42" s="291">
        <v>78</v>
      </c>
      <c r="E42" s="292" t="s">
        <v>147</v>
      </c>
      <c r="F42" s="293">
        <v>1</v>
      </c>
      <c r="G42" s="604"/>
      <c r="H42" s="604"/>
      <c r="I42" s="604"/>
    </row>
    <row r="43" spans="1:9" s="294" customFormat="1" ht="15.75">
      <c r="A43" s="291">
        <v>37</v>
      </c>
      <c r="B43" s="292" t="s">
        <v>44</v>
      </c>
      <c r="C43" s="293">
        <v>1</v>
      </c>
      <c r="D43" s="291">
        <v>79</v>
      </c>
      <c r="E43" s="292" t="s">
        <v>148</v>
      </c>
      <c r="F43" s="293">
        <v>1</v>
      </c>
      <c r="G43" s="604"/>
      <c r="H43" s="604"/>
      <c r="I43" s="604"/>
    </row>
    <row r="44" spans="1:9" s="294" customFormat="1" ht="15.75">
      <c r="A44" s="291">
        <v>38</v>
      </c>
      <c r="B44" s="292" t="s">
        <v>45</v>
      </c>
      <c r="C44" s="293">
        <v>1</v>
      </c>
      <c r="D44" s="291">
        <v>80</v>
      </c>
      <c r="E44" s="292" t="s">
        <v>149</v>
      </c>
      <c r="F44" s="293">
        <v>1</v>
      </c>
      <c r="G44" s="604"/>
      <c r="H44" s="604"/>
      <c r="I44" s="604"/>
    </row>
    <row r="45" spans="1:9" s="294" customFormat="1" ht="15.75">
      <c r="A45" s="291">
        <v>39</v>
      </c>
      <c r="B45" s="292" t="s">
        <v>46</v>
      </c>
      <c r="C45" s="293">
        <v>1</v>
      </c>
      <c r="D45" s="291">
        <v>81</v>
      </c>
      <c r="E45" s="292" t="s">
        <v>165</v>
      </c>
      <c r="F45" s="293">
        <v>1</v>
      </c>
      <c r="G45" s="604"/>
      <c r="H45" s="604"/>
      <c r="I45" s="604"/>
    </row>
    <row r="46" spans="1:9" s="294" customFormat="1" ht="15.75">
      <c r="A46" s="291">
        <v>40</v>
      </c>
      <c r="B46" s="292" t="s">
        <v>41</v>
      </c>
      <c r="C46" s="293">
        <v>1</v>
      </c>
      <c r="D46" s="291">
        <v>82</v>
      </c>
      <c r="E46" s="292" t="s">
        <v>166</v>
      </c>
      <c r="F46" s="293">
        <v>1</v>
      </c>
      <c r="G46" s="604"/>
      <c r="H46" s="604"/>
      <c r="I46" s="604"/>
    </row>
    <row r="47" spans="1:9" s="294" customFormat="1" ht="15.75">
      <c r="A47" s="291">
        <v>41</v>
      </c>
      <c r="B47" s="292" t="s">
        <v>47</v>
      </c>
      <c r="C47" s="293">
        <v>1</v>
      </c>
      <c r="D47" s="291">
        <v>83</v>
      </c>
      <c r="E47" s="292" t="s">
        <v>167</v>
      </c>
      <c r="F47" s="293">
        <v>0.99995039682539677</v>
      </c>
      <c r="G47" s="604"/>
      <c r="H47" s="604"/>
      <c r="I47" s="604"/>
    </row>
    <row r="48" spans="1:9" s="294" customFormat="1" ht="15.75">
      <c r="A48" s="291">
        <v>42</v>
      </c>
      <c r="B48" s="292" t="s">
        <v>59</v>
      </c>
      <c r="C48" s="293">
        <v>1</v>
      </c>
      <c r="D48" s="291">
        <v>84</v>
      </c>
      <c r="E48" s="292" t="s">
        <v>168</v>
      </c>
      <c r="F48" s="293">
        <v>1</v>
      </c>
      <c r="G48" s="604"/>
      <c r="H48" s="604"/>
      <c r="I48" s="604"/>
    </row>
    <row r="49" spans="1:9" s="294" customFormat="1" ht="15.75">
      <c r="A49" s="291">
        <v>85</v>
      </c>
      <c r="B49" s="292" t="s">
        <v>176</v>
      </c>
      <c r="C49" s="293">
        <v>0.972681324235532</v>
      </c>
      <c r="D49" s="291">
        <v>135</v>
      </c>
      <c r="E49" s="292" t="s">
        <v>171</v>
      </c>
      <c r="F49" s="293">
        <v>1</v>
      </c>
      <c r="G49" s="465"/>
      <c r="H49" s="466"/>
      <c r="I49" s="604"/>
    </row>
    <row r="50" spans="1:9" s="294" customFormat="1" ht="15.75">
      <c r="A50" s="291">
        <v>86</v>
      </c>
      <c r="B50" s="292" t="s">
        <v>177</v>
      </c>
      <c r="C50" s="293">
        <v>1</v>
      </c>
      <c r="D50" s="291">
        <v>136</v>
      </c>
      <c r="E50" s="292" t="s">
        <v>173</v>
      </c>
      <c r="F50" s="293">
        <v>1</v>
      </c>
      <c r="G50" s="465"/>
      <c r="H50" s="466"/>
      <c r="I50" s="604"/>
    </row>
    <row r="51" spans="1:9" s="294" customFormat="1" ht="15.75">
      <c r="A51" s="291">
        <v>87</v>
      </c>
      <c r="B51" s="292" t="s">
        <v>182</v>
      </c>
      <c r="C51" s="293">
        <v>1</v>
      </c>
      <c r="D51" s="291">
        <v>137</v>
      </c>
      <c r="E51" s="292" t="s">
        <v>179</v>
      </c>
      <c r="F51" s="293">
        <v>1</v>
      </c>
      <c r="G51" s="465"/>
      <c r="H51" s="466"/>
      <c r="I51" s="604"/>
    </row>
    <row r="52" spans="1:9" s="294" customFormat="1" ht="15.75">
      <c r="A52" s="291">
        <v>88</v>
      </c>
      <c r="B52" s="292" t="s">
        <v>183</v>
      </c>
      <c r="C52" s="293">
        <v>0.99255952380952384</v>
      </c>
      <c r="D52" s="291">
        <v>138</v>
      </c>
      <c r="E52" s="292" t="s">
        <v>186</v>
      </c>
      <c r="F52" s="293">
        <v>1</v>
      </c>
      <c r="G52" s="604"/>
      <c r="H52" s="604"/>
      <c r="I52" s="604"/>
    </row>
    <row r="53" spans="1:9" s="294" customFormat="1" ht="15.75">
      <c r="A53" s="291">
        <v>89</v>
      </c>
      <c r="B53" s="292" t="s">
        <v>229</v>
      </c>
      <c r="C53" s="293">
        <v>1</v>
      </c>
      <c r="D53" s="291">
        <v>139</v>
      </c>
      <c r="E53" s="292" t="s">
        <v>193</v>
      </c>
      <c r="F53" s="293">
        <v>1</v>
      </c>
      <c r="G53" s="604"/>
      <c r="H53" s="604"/>
      <c r="I53" s="604"/>
    </row>
    <row r="54" spans="1:9" s="294" customFormat="1" ht="15.75">
      <c r="A54" s="291">
        <v>90</v>
      </c>
      <c r="B54" s="292" t="s">
        <v>185</v>
      </c>
      <c r="C54" s="293">
        <v>1</v>
      </c>
      <c r="D54" s="291">
        <v>140</v>
      </c>
      <c r="E54" s="292" t="s">
        <v>194</v>
      </c>
      <c r="F54" s="293">
        <v>1</v>
      </c>
      <c r="G54" s="604"/>
      <c r="H54" s="604"/>
      <c r="I54" s="604"/>
    </row>
    <row r="55" spans="1:9" s="294" customFormat="1" ht="15.75">
      <c r="A55" s="291">
        <v>91</v>
      </c>
      <c r="B55" s="292" t="s">
        <v>199</v>
      </c>
      <c r="C55" s="293">
        <v>1</v>
      </c>
      <c r="D55" s="291">
        <v>141</v>
      </c>
      <c r="E55" s="292" t="s">
        <v>198</v>
      </c>
      <c r="F55" s="293">
        <v>1</v>
      </c>
      <c r="G55" s="604"/>
      <c r="H55" s="604"/>
      <c r="I55" s="604"/>
    </row>
    <row r="56" spans="1:9" s="294" customFormat="1" ht="15.75">
      <c r="A56" s="291">
        <v>92</v>
      </c>
      <c r="B56" s="292" t="s">
        <v>200</v>
      </c>
      <c r="C56" s="293">
        <v>1</v>
      </c>
      <c r="D56" s="291">
        <v>142</v>
      </c>
      <c r="E56" s="292" t="s">
        <v>208</v>
      </c>
      <c r="F56" s="293">
        <v>1</v>
      </c>
      <c r="G56" s="604"/>
      <c r="H56" s="604"/>
      <c r="I56" s="604"/>
    </row>
    <row r="57" spans="1:9" s="294" customFormat="1" ht="15.75">
      <c r="A57" s="291">
        <v>93</v>
      </c>
      <c r="B57" s="292" t="s">
        <v>201</v>
      </c>
      <c r="C57" s="293">
        <v>1</v>
      </c>
      <c r="D57" s="291">
        <v>143</v>
      </c>
      <c r="E57" s="292" t="s">
        <v>215</v>
      </c>
      <c r="F57" s="293">
        <v>1</v>
      </c>
      <c r="G57" s="604"/>
      <c r="H57" s="604"/>
      <c r="I57" s="604"/>
    </row>
    <row r="58" spans="1:9" s="294" customFormat="1" ht="15.75">
      <c r="A58" s="291">
        <v>94</v>
      </c>
      <c r="B58" s="292" t="s">
        <v>203</v>
      </c>
      <c r="C58" s="293">
        <v>1</v>
      </c>
      <c r="D58" s="291">
        <v>144</v>
      </c>
      <c r="E58" s="292" t="s">
        <v>213</v>
      </c>
      <c r="F58" s="293">
        <v>1</v>
      </c>
      <c r="G58" s="604"/>
      <c r="H58" s="604"/>
      <c r="I58" s="604"/>
    </row>
    <row r="59" spans="1:9" s="294" customFormat="1" ht="15.75">
      <c r="A59" s="291">
        <v>95</v>
      </c>
      <c r="B59" s="292" t="s">
        <v>204</v>
      </c>
      <c r="C59" s="293">
        <v>1</v>
      </c>
      <c r="D59" s="291">
        <v>145</v>
      </c>
      <c r="E59" s="292" t="s">
        <v>214</v>
      </c>
      <c r="F59" s="293">
        <v>1</v>
      </c>
      <c r="G59" s="604"/>
      <c r="H59" s="604"/>
      <c r="I59" s="604"/>
    </row>
    <row r="60" spans="1:9" s="294" customFormat="1" ht="15.75">
      <c r="A60" s="291">
        <v>96</v>
      </c>
      <c r="B60" s="292" t="s">
        <v>205</v>
      </c>
      <c r="C60" s="293">
        <v>1</v>
      </c>
      <c r="D60" s="291">
        <v>146</v>
      </c>
      <c r="E60" s="292" t="s">
        <v>226</v>
      </c>
      <c r="F60" s="293">
        <v>1</v>
      </c>
      <c r="G60" s="604"/>
      <c r="H60" s="604"/>
      <c r="I60" s="604"/>
    </row>
    <row r="61" spans="1:9" s="294" customFormat="1" ht="15.75">
      <c r="A61" s="291">
        <v>97</v>
      </c>
      <c r="B61" s="292" t="s">
        <v>206</v>
      </c>
      <c r="C61" s="293">
        <v>1</v>
      </c>
      <c r="D61" s="291">
        <v>147</v>
      </c>
      <c r="E61" s="292" t="s">
        <v>463</v>
      </c>
      <c r="F61" s="293">
        <v>1</v>
      </c>
      <c r="G61" s="604"/>
      <c r="H61" s="604"/>
      <c r="I61" s="604"/>
    </row>
    <row r="62" spans="1:9" s="294" customFormat="1" ht="15.75">
      <c r="A62" s="291">
        <v>98</v>
      </c>
      <c r="B62" s="292" t="s">
        <v>202</v>
      </c>
      <c r="C62" s="293">
        <v>1</v>
      </c>
      <c r="D62" s="291">
        <v>148</v>
      </c>
      <c r="E62" s="292" t="s">
        <v>630</v>
      </c>
      <c r="F62" s="293">
        <v>1</v>
      </c>
      <c r="G62" s="604"/>
      <c r="H62" s="604"/>
      <c r="I62" s="604"/>
    </row>
    <row r="63" spans="1:9" s="294" customFormat="1" ht="15.75">
      <c r="A63" s="291">
        <v>99</v>
      </c>
      <c r="B63" s="292" t="s">
        <v>207</v>
      </c>
      <c r="C63" s="293">
        <v>1</v>
      </c>
      <c r="D63" s="291">
        <v>149</v>
      </c>
      <c r="E63" s="292" t="s">
        <v>24</v>
      </c>
      <c r="F63" s="293">
        <v>1</v>
      </c>
      <c r="G63" s="604"/>
      <c r="H63" s="604"/>
      <c r="I63" s="604"/>
    </row>
    <row r="64" spans="1:9" s="294" customFormat="1" ht="15.75">
      <c r="A64" s="291">
        <v>100</v>
      </c>
      <c r="B64" s="292" t="s">
        <v>209</v>
      </c>
      <c r="C64" s="293">
        <v>1</v>
      </c>
      <c r="D64" s="291">
        <v>150</v>
      </c>
      <c r="E64" s="292" t="s">
        <v>21</v>
      </c>
      <c r="F64" s="293">
        <v>1</v>
      </c>
      <c r="G64" s="604"/>
      <c r="H64" s="604"/>
      <c r="I64" s="604"/>
    </row>
    <row r="65" spans="1:9" s="294" customFormat="1" ht="15.75">
      <c r="A65" s="291">
        <v>101</v>
      </c>
      <c r="B65" s="292" t="s">
        <v>210</v>
      </c>
      <c r="C65" s="293">
        <v>1</v>
      </c>
      <c r="D65" s="291">
        <v>151</v>
      </c>
      <c r="E65" s="292" t="s">
        <v>25</v>
      </c>
      <c r="F65" s="293">
        <v>1</v>
      </c>
      <c r="G65" s="604"/>
      <c r="H65" s="604"/>
      <c r="I65" s="604"/>
    </row>
    <row r="66" spans="1:9" s="294" customFormat="1" ht="15.75">
      <c r="A66" s="291">
        <v>102</v>
      </c>
      <c r="B66" s="292" t="s">
        <v>221</v>
      </c>
      <c r="C66" s="293">
        <v>1</v>
      </c>
      <c r="D66" s="291">
        <v>152</v>
      </c>
      <c r="E66" s="292" t="s">
        <v>22</v>
      </c>
      <c r="F66" s="293">
        <v>1</v>
      </c>
      <c r="G66" s="604"/>
      <c r="H66" s="604"/>
      <c r="I66" s="604"/>
    </row>
    <row r="67" spans="1:9" s="294" customFormat="1" ht="15.75">
      <c r="A67" s="291">
        <v>103</v>
      </c>
      <c r="B67" s="292" t="s">
        <v>223</v>
      </c>
      <c r="C67" s="293">
        <v>1</v>
      </c>
      <c r="D67" s="291">
        <v>153</v>
      </c>
      <c r="E67" s="292" t="s">
        <v>23</v>
      </c>
      <c r="F67" s="293">
        <v>1</v>
      </c>
      <c r="G67" s="604"/>
      <c r="H67" s="604"/>
      <c r="I67" s="604"/>
    </row>
    <row r="68" spans="1:9" s="294" customFormat="1" ht="15.75">
      <c r="A68" s="291">
        <v>104</v>
      </c>
      <c r="B68" s="292" t="s">
        <v>227</v>
      </c>
      <c r="C68" s="293">
        <v>1</v>
      </c>
      <c r="D68" s="291">
        <v>154</v>
      </c>
      <c r="E68" s="292" t="s">
        <v>36</v>
      </c>
      <c r="F68" s="293">
        <v>1</v>
      </c>
      <c r="G68" s="604"/>
      <c r="H68" s="604"/>
      <c r="I68" s="604"/>
    </row>
    <row r="69" spans="1:9" s="294" customFormat="1" ht="15.75">
      <c r="A69" s="291">
        <v>105</v>
      </c>
      <c r="B69" s="292" t="s">
        <v>228</v>
      </c>
      <c r="C69" s="293">
        <v>1</v>
      </c>
      <c r="D69" s="291">
        <v>155</v>
      </c>
      <c r="E69" s="292" t="s">
        <v>37</v>
      </c>
      <c r="F69" s="293">
        <v>1</v>
      </c>
      <c r="G69" s="604"/>
      <c r="H69" s="604"/>
      <c r="I69" s="604"/>
    </row>
    <row r="70" spans="1:9" s="294" customFormat="1" ht="15.75">
      <c r="A70" s="291">
        <v>106</v>
      </c>
      <c r="B70" s="292" t="s">
        <v>623</v>
      </c>
      <c r="C70" s="293">
        <v>1</v>
      </c>
      <c r="D70" s="291">
        <v>156</v>
      </c>
      <c r="E70" s="292" t="s">
        <v>38</v>
      </c>
      <c r="F70" s="293">
        <v>1</v>
      </c>
      <c r="G70" s="604"/>
      <c r="H70" s="604"/>
      <c r="I70" s="604"/>
    </row>
    <row r="71" spans="1:9" s="294" customFormat="1" ht="15.75">
      <c r="A71" s="291">
        <v>107</v>
      </c>
      <c r="B71" s="292" t="s">
        <v>624</v>
      </c>
      <c r="C71" s="293">
        <v>0.99967757936507939</v>
      </c>
      <c r="D71" s="291">
        <v>157</v>
      </c>
      <c r="E71" s="292" t="s">
        <v>212</v>
      </c>
      <c r="F71" s="293">
        <v>1</v>
      </c>
      <c r="G71" s="604"/>
      <c r="H71" s="604"/>
      <c r="I71" s="604"/>
    </row>
    <row r="72" spans="1:9" s="294" customFormat="1" ht="15.75">
      <c r="A72" s="291">
        <v>108</v>
      </c>
      <c r="B72" s="292" t="s">
        <v>660</v>
      </c>
      <c r="C72" s="293">
        <v>0.9967501860580501</v>
      </c>
      <c r="D72" s="291">
        <v>158</v>
      </c>
      <c r="E72" s="292" t="s">
        <v>665</v>
      </c>
      <c r="F72" s="293">
        <v>1</v>
      </c>
      <c r="G72" s="604"/>
      <c r="H72" s="604"/>
      <c r="I72" s="604"/>
    </row>
    <row r="73" spans="1:9" s="294" customFormat="1" ht="15.75">
      <c r="A73" s="291">
        <v>109</v>
      </c>
      <c r="B73" s="292" t="s">
        <v>661</v>
      </c>
      <c r="C73" s="293">
        <v>1</v>
      </c>
      <c r="D73" s="291">
        <v>159</v>
      </c>
      <c r="E73" s="292" t="s">
        <v>98</v>
      </c>
      <c r="F73" s="293">
        <v>1</v>
      </c>
      <c r="G73" s="604"/>
      <c r="H73" s="604"/>
      <c r="I73" s="604"/>
    </row>
    <row r="74" spans="1:9" s="294" customFormat="1" ht="15.75">
      <c r="A74" s="291">
        <v>110</v>
      </c>
      <c r="B74" s="292" t="s">
        <v>220</v>
      </c>
      <c r="C74" s="293">
        <v>1</v>
      </c>
      <c r="D74" s="291">
        <v>160</v>
      </c>
      <c r="E74" s="292" t="s">
        <v>464</v>
      </c>
      <c r="F74" s="293">
        <v>1</v>
      </c>
      <c r="G74" s="604"/>
      <c r="H74" s="604"/>
      <c r="I74" s="604"/>
    </row>
    <row r="75" spans="1:9" s="294" customFormat="1" ht="15.75">
      <c r="A75" s="291">
        <v>111</v>
      </c>
      <c r="B75" s="292" t="s">
        <v>222</v>
      </c>
      <c r="C75" s="293">
        <v>1</v>
      </c>
      <c r="D75" s="291">
        <v>161</v>
      </c>
      <c r="E75" s="292" t="s">
        <v>134</v>
      </c>
      <c r="F75" s="293">
        <v>1</v>
      </c>
      <c r="G75" s="604"/>
      <c r="H75" s="604"/>
      <c r="I75" s="604"/>
    </row>
    <row r="76" spans="1:9" s="294" customFormat="1" ht="15.75">
      <c r="A76" s="291">
        <v>112</v>
      </c>
      <c r="B76" s="292" t="s">
        <v>34</v>
      </c>
      <c r="C76" s="293">
        <v>1</v>
      </c>
      <c r="D76" s="291">
        <v>162</v>
      </c>
      <c r="E76" s="292" t="s">
        <v>139</v>
      </c>
      <c r="F76" s="293">
        <v>1</v>
      </c>
      <c r="G76" s="604"/>
      <c r="H76" s="604"/>
      <c r="I76" s="604"/>
    </row>
    <row r="77" spans="1:9" s="294" customFormat="1" ht="15.75">
      <c r="A77" s="291">
        <v>113</v>
      </c>
      <c r="B77" s="292" t="s">
        <v>35</v>
      </c>
      <c r="C77" s="293">
        <v>1</v>
      </c>
      <c r="D77" s="291">
        <v>163</v>
      </c>
      <c r="E77" s="292" t="s">
        <v>172</v>
      </c>
      <c r="F77" s="293">
        <v>1</v>
      </c>
      <c r="G77" s="604"/>
      <c r="H77" s="604"/>
      <c r="I77" s="604"/>
    </row>
    <row r="78" spans="1:9" s="294" customFormat="1" ht="15.75">
      <c r="A78" s="291">
        <v>114</v>
      </c>
      <c r="B78" s="292" t="s">
        <v>50</v>
      </c>
      <c r="C78" s="293">
        <v>1</v>
      </c>
      <c r="D78" s="291">
        <v>164</v>
      </c>
      <c r="E78" s="292" t="s">
        <v>178</v>
      </c>
      <c r="F78" s="293">
        <v>1</v>
      </c>
      <c r="G78" s="604"/>
      <c r="H78" s="604"/>
      <c r="I78" s="604"/>
    </row>
    <row r="79" spans="1:9" s="294" customFormat="1" ht="15.75">
      <c r="A79" s="291">
        <v>115</v>
      </c>
      <c r="B79" s="292" t="s">
        <v>51</v>
      </c>
      <c r="C79" s="293">
        <v>1</v>
      </c>
      <c r="D79" s="291">
        <v>165</v>
      </c>
      <c r="E79" s="292" t="s">
        <v>184</v>
      </c>
      <c r="F79" s="293">
        <v>1</v>
      </c>
      <c r="G79" s="604"/>
      <c r="H79" s="604"/>
      <c r="I79" s="604"/>
    </row>
    <row r="80" spans="1:9" s="294" customFormat="1" ht="15.75">
      <c r="A80" s="291">
        <v>116</v>
      </c>
      <c r="B80" s="292" t="s">
        <v>61</v>
      </c>
      <c r="C80" s="293">
        <v>0.99769345238095242</v>
      </c>
      <c r="D80" s="291">
        <v>166</v>
      </c>
      <c r="E80" s="292" t="s">
        <v>180</v>
      </c>
      <c r="F80" s="293">
        <v>1</v>
      </c>
      <c r="G80" s="604"/>
      <c r="H80" s="604"/>
      <c r="I80" s="604"/>
    </row>
    <row r="81" spans="1:9" s="294" customFormat="1" ht="15.75">
      <c r="A81" s="291">
        <v>117</v>
      </c>
      <c r="B81" s="292" t="s">
        <v>62</v>
      </c>
      <c r="C81" s="293">
        <v>1</v>
      </c>
      <c r="D81" s="291">
        <v>167</v>
      </c>
      <c r="E81" s="295" t="s">
        <v>187</v>
      </c>
      <c r="F81" s="293">
        <v>1</v>
      </c>
      <c r="G81" s="604"/>
      <c r="H81" s="604"/>
      <c r="I81" s="604"/>
    </row>
    <row r="82" spans="1:9" s="294" customFormat="1" ht="15.75">
      <c r="A82" s="291">
        <v>118</v>
      </c>
      <c r="B82" s="292" t="s">
        <v>65</v>
      </c>
      <c r="C82" s="293">
        <v>1</v>
      </c>
      <c r="D82" s="291">
        <v>168</v>
      </c>
      <c r="E82" s="295" t="s">
        <v>455</v>
      </c>
      <c r="F82" s="293">
        <v>1</v>
      </c>
      <c r="G82" s="604"/>
      <c r="H82" s="604"/>
      <c r="I82" s="604"/>
    </row>
    <row r="83" spans="1:9" s="294" customFormat="1" ht="25.5">
      <c r="A83" s="291">
        <v>119</v>
      </c>
      <c r="B83" s="292" t="s">
        <v>66</v>
      </c>
      <c r="C83" s="293">
        <v>1</v>
      </c>
      <c r="D83" s="291">
        <v>169</v>
      </c>
      <c r="E83" s="295" t="s">
        <v>456</v>
      </c>
      <c r="F83" s="293">
        <v>1</v>
      </c>
      <c r="G83" s="604"/>
      <c r="H83" s="604"/>
      <c r="I83" s="604"/>
    </row>
    <row r="84" spans="1:9" s="294" customFormat="1" ht="15.75">
      <c r="A84" s="291">
        <v>120</v>
      </c>
      <c r="B84" s="292" t="s">
        <v>58</v>
      </c>
      <c r="C84" s="293">
        <v>1</v>
      </c>
      <c r="D84" s="291">
        <v>170</v>
      </c>
      <c r="E84" s="295" t="s">
        <v>211</v>
      </c>
      <c r="F84" s="293">
        <v>1</v>
      </c>
      <c r="G84" s="604"/>
      <c r="H84" s="604"/>
      <c r="I84" s="604"/>
    </row>
    <row r="85" spans="1:9" s="294" customFormat="1" ht="25.5">
      <c r="A85" s="291">
        <v>121</v>
      </c>
      <c r="B85" s="292" t="s">
        <v>57</v>
      </c>
      <c r="C85" s="293">
        <v>1</v>
      </c>
      <c r="D85" s="291">
        <v>171</v>
      </c>
      <c r="E85" s="295" t="s">
        <v>457</v>
      </c>
      <c r="F85" s="293">
        <v>1</v>
      </c>
      <c r="G85" s="604"/>
      <c r="H85" s="604"/>
      <c r="I85" s="604"/>
    </row>
    <row r="86" spans="1:9" s="294" customFormat="1" ht="25.5">
      <c r="A86" s="291">
        <v>122</v>
      </c>
      <c r="B86" s="292" t="s">
        <v>78</v>
      </c>
      <c r="C86" s="293">
        <v>1</v>
      </c>
      <c r="D86" s="291">
        <v>172</v>
      </c>
      <c r="E86" s="295" t="s">
        <v>458</v>
      </c>
      <c r="F86" s="293">
        <v>1</v>
      </c>
      <c r="G86" s="604"/>
      <c r="H86" s="604"/>
      <c r="I86" s="604"/>
    </row>
    <row r="87" spans="1:9" s="294" customFormat="1" ht="25.5">
      <c r="A87" s="291">
        <v>123</v>
      </c>
      <c r="B87" s="292" t="s">
        <v>79</v>
      </c>
      <c r="C87" s="293">
        <v>0.99424603174603177</v>
      </c>
      <c r="D87" s="291">
        <v>173</v>
      </c>
      <c r="E87" s="295" t="s">
        <v>459</v>
      </c>
      <c r="F87" s="293">
        <v>1</v>
      </c>
      <c r="G87" s="604"/>
      <c r="H87" s="604"/>
      <c r="I87" s="604"/>
    </row>
    <row r="88" spans="1:9" s="294" customFormat="1" ht="25.5">
      <c r="A88" s="291">
        <v>124</v>
      </c>
      <c r="B88" s="292" t="s">
        <v>82</v>
      </c>
      <c r="C88" s="293">
        <v>0.99409722222222219</v>
      </c>
      <c r="D88" s="291">
        <v>174</v>
      </c>
      <c r="E88" s="295" t="s">
        <v>460</v>
      </c>
      <c r="F88" s="293">
        <v>1</v>
      </c>
      <c r="G88" s="604"/>
      <c r="H88" s="604"/>
      <c r="I88" s="604"/>
    </row>
    <row r="89" spans="1:9" s="294" customFormat="1" ht="15.75">
      <c r="A89" s="291">
        <v>125</v>
      </c>
      <c r="B89" s="292" t="s">
        <v>88</v>
      </c>
      <c r="C89" s="293">
        <v>1</v>
      </c>
      <c r="D89" s="291">
        <v>175</v>
      </c>
      <c r="E89" s="295" t="s">
        <v>669</v>
      </c>
      <c r="F89" s="293">
        <v>1</v>
      </c>
      <c r="G89" s="604"/>
      <c r="H89" s="604"/>
      <c r="I89" s="604"/>
    </row>
    <row r="90" spans="1:9" s="294" customFormat="1" ht="15.75">
      <c r="A90" s="291">
        <v>126</v>
      </c>
      <c r="B90" s="292" t="s">
        <v>96</v>
      </c>
      <c r="C90" s="293">
        <v>1</v>
      </c>
      <c r="D90" s="291">
        <v>176</v>
      </c>
      <c r="E90" s="295" t="s">
        <v>670</v>
      </c>
      <c r="F90" s="293">
        <v>1</v>
      </c>
      <c r="G90" s="604"/>
      <c r="H90" s="604"/>
      <c r="I90" s="604"/>
    </row>
    <row r="91" spans="1:9" s="294" customFormat="1" ht="15.75">
      <c r="A91" s="291">
        <v>127</v>
      </c>
      <c r="B91" s="292" t="s">
        <v>97</v>
      </c>
      <c r="C91" s="293">
        <v>1</v>
      </c>
      <c r="D91" s="291">
        <v>177</v>
      </c>
      <c r="E91" s="295" t="s">
        <v>671</v>
      </c>
      <c r="F91" s="293">
        <v>1</v>
      </c>
      <c r="G91" s="604"/>
      <c r="H91" s="604"/>
      <c r="I91" s="604"/>
    </row>
    <row r="92" spans="1:9" s="294" customFormat="1" ht="25.5">
      <c r="A92" s="291">
        <v>128</v>
      </c>
      <c r="B92" s="292" t="s">
        <v>107</v>
      </c>
      <c r="C92" s="293">
        <v>0.99603174603174605</v>
      </c>
      <c r="D92" s="291">
        <v>178</v>
      </c>
      <c r="E92" s="295" t="s">
        <v>491</v>
      </c>
      <c r="F92" s="293">
        <v>1</v>
      </c>
      <c r="G92" s="604"/>
      <c r="H92" s="604"/>
      <c r="I92" s="604"/>
    </row>
    <row r="93" spans="1:9" s="294" customFormat="1" ht="25.5">
      <c r="A93" s="291">
        <v>129</v>
      </c>
      <c r="B93" s="292" t="s">
        <v>138</v>
      </c>
      <c r="C93" s="293">
        <v>1</v>
      </c>
      <c r="D93" s="291">
        <v>179</v>
      </c>
      <c r="E93" s="295" t="s">
        <v>492</v>
      </c>
      <c r="F93" s="293">
        <v>1</v>
      </c>
      <c r="G93" s="604"/>
      <c r="H93" s="604"/>
      <c r="I93" s="604"/>
    </row>
    <row r="94" spans="1:9" s="294" customFormat="1" ht="25.5">
      <c r="A94" s="291">
        <v>130</v>
      </c>
      <c r="B94" s="292" t="s">
        <v>145</v>
      </c>
      <c r="C94" s="293">
        <v>1</v>
      </c>
      <c r="D94" s="291">
        <v>180</v>
      </c>
      <c r="E94" s="295" t="s">
        <v>539</v>
      </c>
      <c r="F94" s="293">
        <v>1</v>
      </c>
      <c r="G94" s="604"/>
      <c r="H94" s="604"/>
      <c r="I94" s="604"/>
    </row>
    <row r="95" spans="1:9" s="294" customFormat="1" ht="15.75">
      <c r="A95" s="291">
        <v>131</v>
      </c>
      <c r="B95" s="292" t="s">
        <v>159</v>
      </c>
      <c r="C95" s="293">
        <v>1</v>
      </c>
      <c r="D95" s="291">
        <v>181</v>
      </c>
      <c r="E95" s="295" t="s">
        <v>494</v>
      </c>
      <c r="F95" s="293">
        <v>1</v>
      </c>
      <c r="G95" s="604"/>
      <c r="H95" s="604"/>
      <c r="I95" s="604"/>
    </row>
    <row r="96" spans="1:9" s="294" customFormat="1" ht="25.5">
      <c r="A96" s="291">
        <v>132</v>
      </c>
      <c r="B96" s="292" t="s">
        <v>160</v>
      </c>
      <c r="C96" s="293">
        <v>1</v>
      </c>
      <c r="D96" s="291">
        <v>182</v>
      </c>
      <c r="E96" s="295" t="s">
        <v>631</v>
      </c>
      <c r="F96" s="293">
        <v>1</v>
      </c>
      <c r="G96" s="604"/>
      <c r="H96" s="604"/>
      <c r="I96" s="604"/>
    </row>
    <row r="97" spans="1:9" s="294" customFormat="1" ht="15.75">
      <c r="A97" s="291">
        <v>133</v>
      </c>
      <c r="B97" s="292" t="s">
        <v>169</v>
      </c>
      <c r="C97" s="293">
        <v>1</v>
      </c>
      <c r="D97" s="291">
        <v>183</v>
      </c>
      <c r="E97" s="295" t="s">
        <v>632</v>
      </c>
      <c r="F97" s="293">
        <v>1</v>
      </c>
      <c r="G97" s="604"/>
      <c r="H97" s="604"/>
      <c r="I97" s="604"/>
    </row>
    <row r="98" spans="1:9" s="294" customFormat="1" ht="15.75">
      <c r="A98" s="291">
        <v>134</v>
      </c>
      <c r="B98" s="292" t="s">
        <v>170</v>
      </c>
      <c r="C98" s="293">
        <v>1</v>
      </c>
      <c r="D98" s="291">
        <v>184</v>
      </c>
      <c r="E98" s="295" t="s">
        <v>633</v>
      </c>
      <c r="F98" s="293">
        <v>1</v>
      </c>
      <c r="G98" s="604"/>
      <c r="H98" s="604"/>
      <c r="I98" s="604"/>
    </row>
    <row r="99" spans="1:9" s="294" customFormat="1" ht="39.950000000000003" customHeight="1">
      <c r="A99" s="937" t="s">
        <v>238</v>
      </c>
      <c r="B99" s="937"/>
      <c r="C99" s="937"/>
      <c r="D99" s="937"/>
      <c r="E99" s="937"/>
      <c r="F99" s="937"/>
      <c r="G99" s="604"/>
      <c r="H99" s="604"/>
      <c r="I99" s="604"/>
    </row>
    <row r="100" spans="1:9" s="294" customFormat="1" ht="59.25" customHeight="1">
      <c r="E100" s="296" t="s">
        <v>239</v>
      </c>
      <c r="G100" s="604"/>
      <c r="H100" s="604"/>
      <c r="I100" s="604"/>
    </row>
    <row r="101" spans="1:9" s="294" customFormat="1" ht="20.100000000000001" customHeight="1">
      <c r="G101" s="604"/>
      <c r="H101" s="604"/>
      <c r="I101" s="604"/>
    </row>
    <row r="102" spans="1:9" s="294" customFormat="1" ht="20.100000000000001" customHeight="1">
      <c r="G102" s="604"/>
      <c r="H102" s="604"/>
      <c r="I102" s="604"/>
    </row>
    <row r="103" spans="1:9" s="294" customFormat="1" ht="20.100000000000001" customHeight="1">
      <c r="G103" s="604"/>
      <c r="H103" s="604"/>
      <c r="I103" s="604"/>
    </row>
    <row r="104" spans="1:9" s="294" customFormat="1" ht="20.100000000000001" customHeight="1">
      <c r="G104" s="604"/>
      <c r="H104" s="604"/>
      <c r="I104" s="604"/>
    </row>
    <row r="105" spans="1:9" s="294" customFormat="1" ht="20.100000000000001" customHeight="1">
      <c r="G105" s="604"/>
      <c r="H105" s="604"/>
      <c r="I105" s="604"/>
    </row>
    <row r="106" spans="1:9" s="294" customFormat="1" ht="20.100000000000001" customHeight="1">
      <c r="G106" s="604"/>
      <c r="H106" s="604"/>
      <c r="I106" s="604"/>
    </row>
    <row r="107" spans="1:9" s="294" customFormat="1" ht="20.100000000000001" customHeight="1">
      <c r="G107" s="604"/>
      <c r="H107" s="604"/>
      <c r="I107" s="604"/>
    </row>
    <row r="108" spans="1:9" s="294" customFormat="1" ht="20.100000000000001" customHeight="1">
      <c r="G108" s="604"/>
      <c r="H108" s="604"/>
      <c r="I108" s="604"/>
    </row>
    <row r="109" spans="1:9" s="294" customFormat="1" ht="20.100000000000001" customHeight="1">
      <c r="G109" s="604"/>
      <c r="H109" s="604"/>
      <c r="I109" s="604"/>
    </row>
    <row r="110" spans="1:9" s="294" customFormat="1" ht="20.100000000000001" customHeight="1">
      <c r="G110" s="604"/>
      <c r="H110" s="604"/>
      <c r="I110" s="604"/>
    </row>
    <row r="111" spans="1:9" s="294" customFormat="1" ht="20.100000000000001" customHeight="1">
      <c r="G111" s="604"/>
      <c r="H111" s="604"/>
      <c r="I111" s="604"/>
    </row>
    <row r="112" spans="1:9" s="294" customFormat="1" ht="20.100000000000001" customHeight="1">
      <c r="G112" s="604"/>
      <c r="H112" s="604"/>
      <c r="I112" s="604"/>
    </row>
    <row r="113" spans="7:9" s="294" customFormat="1" ht="20.100000000000001" customHeight="1">
      <c r="G113" s="604"/>
      <c r="H113" s="604"/>
      <c r="I113" s="604"/>
    </row>
    <row r="114" spans="7:9" s="294" customFormat="1" ht="20.100000000000001" customHeight="1">
      <c r="G114" s="604"/>
      <c r="H114" s="604"/>
      <c r="I114" s="604"/>
    </row>
    <row r="115" spans="7:9" s="294" customFormat="1" ht="20.100000000000001" customHeight="1">
      <c r="G115" s="604"/>
      <c r="H115" s="604"/>
      <c r="I115" s="604"/>
    </row>
    <row r="116" spans="7:9" s="294" customFormat="1" ht="20.100000000000001" customHeight="1">
      <c r="G116" s="604"/>
      <c r="H116" s="604"/>
      <c r="I116" s="604"/>
    </row>
    <row r="117" spans="7:9" s="294" customFormat="1" ht="20.100000000000001" customHeight="1">
      <c r="G117" s="604"/>
      <c r="H117" s="604"/>
      <c r="I117" s="604"/>
    </row>
    <row r="118" spans="7:9" s="294" customFormat="1" ht="20.100000000000001" customHeight="1">
      <c r="G118" s="604"/>
      <c r="H118" s="604"/>
      <c r="I118" s="604"/>
    </row>
    <row r="119" spans="7:9" s="294" customFormat="1" ht="20.100000000000001" customHeight="1">
      <c r="G119" s="604"/>
      <c r="H119" s="604"/>
      <c r="I119" s="604"/>
    </row>
    <row r="120" spans="7:9" s="294" customFormat="1" ht="20.100000000000001" customHeight="1">
      <c r="G120" s="604"/>
      <c r="H120" s="604"/>
      <c r="I120" s="604"/>
    </row>
    <row r="121" spans="7:9" s="294" customFormat="1" ht="20.100000000000001" customHeight="1">
      <c r="G121" s="604"/>
      <c r="H121" s="604"/>
      <c r="I121" s="604"/>
    </row>
    <row r="122" spans="7:9" s="294" customFormat="1" ht="20.100000000000001" customHeight="1">
      <c r="G122" s="604"/>
      <c r="H122" s="604"/>
      <c r="I122" s="604"/>
    </row>
    <row r="123" spans="7:9" s="294" customFormat="1" ht="20.100000000000001" customHeight="1">
      <c r="G123" s="604"/>
      <c r="H123" s="604"/>
      <c r="I123" s="604"/>
    </row>
    <row r="124" spans="7:9" s="294" customFormat="1" ht="20.100000000000001" customHeight="1">
      <c r="G124" s="604"/>
      <c r="H124" s="604"/>
      <c r="I124" s="604"/>
    </row>
    <row r="125" spans="7:9" s="294" customFormat="1" ht="20.100000000000001" customHeight="1">
      <c r="G125" s="604"/>
      <c r="H125" s="604"/>
      <c r="I125" s="604"/>
    </row>
    <row r="126" spans="7:9" s="294" customFormat="1" ht="20.100000000000001" customHeight="1">
      <c r="G126" s="604"/>
      <c r="H126" s="604"/>
      <c r="I126" s="604"/>
    </row>
    <row r="127" spans="7:9" s="294" customFormat="1" ht="20.100000000000001" customHeight="1">
      <c r="G127" s="604"/>
      <c r="H127" s="604"/>
      <c r="I127" s="604"/>
    </row>
    <row r="128" spans="7:9" s="294" customFormat="1" ht="20.100000000000001" customHeight="1">
      <c r="G128" s="604"/>
      <c r="H128" s="604"/>
      <c r="I128" s="604"/>
    </row>
    <row r="129" spans="7:9" s="294" customFormat="1" ht="20.100000000000001" customHeight="1">
      <c r="G129" s="604"/>
      <c r="H129" s="604"/>
      <c r="I129" s="604"/>
    </row>
    <row r="130" spans="7:9" s="294" customFormat="1" ht="20.100000000000001" customHeight="1">
      <c r="G130" s="604"/>
      <c r="H130" s="604"/>
      <c r="I130" s="604"/>
    </row>
    <row r="131" spans="7:9" s="294" customFormat="1" ht="20.100000000000001" customHeight="1">
      <c r="G131" s="604"/>
      <c r="H131" s="604"/>
      <c r="I131" s="604"/>
    </row>
    <row r="132" spans="7:9" s="294" customFormat="1" ht="20.100000000000001" customHeight="1">
      <c r="G132" s="604"/>
      <c r="H132" s="604"/>
      <c r="I132" s="604"/>
    </row>
    <row r="133" spans="7:9" s="294" customFormat="1" ht="20.100000000000001" customHeight="1">
      <c r="G133" s="604"/>
      <c r="H133" s="604"/>
      <c r="I133" s="604"/>
    </row>
    <row r="134" spans="7:9" s="294" customFormat="1" ht="20.100000000000001" customHeight="1">
      <c r="G134" s="604"/>
      <c r="H134" s="604"/>
      <c r="I134" s="604"/>
    </row>
    <row r="135" spans="7:9" s="294" customFormat="1" ht="20.100000000000001" customHeight="1">
      <c r="G135" s="604"/>
      <c r="H135" s="604"/>
      <c r="I135" s="604"/>
    </row>
    <row r="136" spans="7:9" s="294" customFormat="1" ht="20.100000000000001" customHeight="1">
      <c r="G136" s="604"/>
      <c r="H136" s="604"/>
      <c r="I136" s="604"/>
    </row>
    <row r="137" spans="7:9" s="294" customFormat="1" ht="20.100000000000001" customHeight="1">
      <c r="G137" s="604"/>
      <c r="H137" s="604"/>
      <c r="I137" s="604"/>
    </row>
    <row r="138" spans="7:9" s="294" customFormat="1" ht="20.100000000000001" customHeight="1">
      <c r="G138" s="604"/>
      <c r="H138" s="604"/>
      <c r="I138" s="604"/>
    </row>
    <row r="139" spans="7:9" s="294" customFormat="1" ht="20.100000000000001" customHeight="1">
      <c r="G139" s="604"/>
      <c r="H139" s="604"/>
      <c r="I139" s="604"/>
    </row>
    <row r="140" spans="7:9" s="294" customFormat="1" ht="20.100000000000001" customHeight="1">
      <c r="G140" s="604"/>
      <c r="H140" s="604"/>
      <c r="I140" s="604"/>
    </row>
    <row r="141" spans="7:9" s="294" customFormat="1" ht="20.100000000000001" customHeight="1">
      <c r="G141" s="604"/>
      <c r="H141" s="604"/>
      <c r="I141" s="604"/>
    </row>
    <row r="142" spans="7:9" s="294" customFormat="1" ht="20.100000000000001" customHeight="1">
      <c r="G142" s="604"/>
      <c r="H142" s="604"/>
      <c r="I142" s="604"/>
    </row>
    <row r="143" spans="7:9" s="294" customFormat="1" ht="20.100000000000001" customHeight="1">
      <c r="G143" s="604"/>
      <c r="H143" s="604"/>
      <c r="I143" s="604"/>
    </row>
    <row r="144" spans="7:9" s="294" customFormat="1" ht="20.100000000000001" customHeight="1">
      <c r="G144" s="604"/>
      <c r="H144" s="604"/>
      <c r="I144" s="604"/>
    </row>
    <row r="145" spans="1:9" s="294" customFormat="1" ht="20.100000000000001" customHeight="1">
      <c r="G145" s="604"/>
      <c r="H145" s="604"/>
      <c r="I145" s="604"/>
    </row>
    <row r="146" spans="1:9" s="294" customFormat="1" ht="20.100000000000001" customHeight="1">
      <c r="G146" s="604"/>
      <c r="H146" s="604"/>
      <c r="I146" s="604"/>
    </row>
    <row r="147" spans="1:9" s="294" customFormat="1" ht="20.100000000000001" customHeight="1">
      <c r="G147" s="604"/>
      <c r="H147" s="604"/>
      <c r="I147" s="604"/>
    </row>
    <row r="148" spans="1:9" s="294" customFormat="1" ht="20.100000000000001" customHeight="1">
      <c r="G148" s="604"/>
      <c r="H148" s="604"/>
      <c r="I148" s="604"/>
    </row>
    <row r="149" spans="1:9" s="294" customFormat="1" ht="15.75">
      <c r="G149" s="604"/>
      <c r="H149" s="604"/>
      <c r="I149" s="604"/>
    </row>
    <row r="150" spans="1:9" s="294" customFormat="1" ht="20.100000000000001" customHeight="1">
      <c r="G150" s="604"/>
      <c r="H150" s="604"/>
      <c r="I150" s="604"/>
    </row>
    <row r="151" spans="1:9" s="294" customFormat="1" ht="20.100000000000001" customHeight="1">
      <c r="G151" s="604"/>
      <c r="H151" s="604"/>
      <c r="I151" s="604"/>
    </row>
    <row r="152" spans="1:9" s="294" customFormat="1" ht="20.100000000000001" customHeight="1">
      <c r="G152" s="604"/>
      <c r="H152" s="604"/>
      <c r="I152" s="604"/>
    </row>
    <row r="153" spans="1:9" s="294" customFormat="1" ht="20.100000000000001" customHeight="1">
      <c r="G153" s="604"/>
      <c r="H153" s="604"/>
      <c r="I153" s="604"/>
    </row>
    <row r="154" spans="1:9" s="294" customFormat="1" ht="20.100000000000001" customHeight="1">
      <c r="G154" s="604"/>
      <c r="H154" s="604"/>
      <c r="I154" s="604"/>
    </row>
    <row r="155" spans="1:9" s="294" customFormat="1" ht="20.100000000000001" customHeight="1">
      <c r="G155" s="604"/>
      <c r="H155" s="604"/>
      <c r="I155" s="604"/>
    </row>
    <row r="156" spans="1:9" s="294" customFormat="1" ht="20.100000000000001" customHeight="1">
      <c r="G156" s="604"/>
      <c r="H156" s="604"/>
      <c r="I156" s="604"/>
    </row>
    <row r="157" spans="1:9" s="294" customFormat="1" ht="20.100000000000001" customHeight="1">
      <c r="G157" s="604"/>
      <c r="H157" s="604"/>
      <c r="I157" s="604"/>
    </row>
    <row r="158" spans="1:9" ht="18">
      <c r="A158" s="297"/>
      <c r="B158" s="298"/>
    </row>
    <row r="159" spans="1:9" ht="18">
      <c r="A159" s="297"/>
      <c r="B159" s="300"/>
    </row>
    <row r="160" spans="1:9" ht="18">
      <c r="A160" s="301"/>
      <c r="B160" s="298"/>
    </row>
    <row r="161" spans="1:2" ht="18">
      <c r="A161" s="301"/>
      <c r="B161" s="302"/>
    </row>
    <row r="162" spans="1:2" ht="24.95" customHeight="1">
      <c r="A162" s="301"/>
      <c r="B162" s="303"/>
    </row>
    <row r="163" spans="1:2" ht="24.95" customHeight="1">
      <c r="A163" s="301"/>
      <c r="B163" s="302"/>
    </row>
    <row r="164" spans="1:2" ht="24.95" customHeight="1">
      <c r="A164" s="301"/>
    </row>
    <row r="165" spans="1:2" ht="24.95" customHeight="1">
      <c r="A165" s="301"/>
      <c r="B165" s="304" t="s">
        <v>240</v>
      </c>
    </row>
    <row r="166" spans="1:2" ht="24.95" customHeight="1">
      <c r="A166" s="301"/>
    </row>
    <row r="167" spans="1:2" ht="24.95" customHeight="1">
      <c r="A167" s="301"/>
      <c r="B167" s="305" t="s">
        <v>241</v>
      </c>
    </row>
    <row r="168" spans="1:2" ht="24.95" customHeight="1">
      <c r="A168" s="301"/>
    </row>
    <row r="172" spans="1:2" ht="18">
      <c r="A172" s="304"/>
      <c r="B172" s="306"/>
    </row>
    <row r="173" spans="1:2" ht="20.25">
      <c r="A173" s="305"/>
      <c r="B173" s="307"/>
    </row>
    <row r="174" spans="1:2" ht="18">
      <c r="A174" s="301"/>
    </row>
    <row r="175" spans="1:2" ht="20.25">
      <c r="A175" s="305"/>
    </row>
    <row r="176" spans="1:2" ht="33" customHeight="1">
      <c r="A176" s="308"/>
      <c r="B176" s="309"/>
    </row>
    <row r="177" spans="1:2" ht="33" customHeight="1">
      <c r="A177" s="308"/>
      <c r="B177" s="309"/>
    </row>
    <row r="178" spans="1:2" ht="33" customHeight="1">
      <c r="A178" s="308"/>
      <c r="B178" s="309"/>
    </row>
    <row r="179" spans="1:2" ht="33" customHeight="1">
      <c r="A179" s="308"/>
      <c r="B179" s="310"/>
    </row>
    <row r="180" spans="1:2" ht="33" customHeight="1">
      <c r="A180" s="308"/>
      <c r="B180" s="309"/>
    </row>
    <row r="181" spans="1:2" ht="33" customHeight="1">
      <c r="A181" s="308"/>
      <c r="B181" s="309"/>
    </row>
    <row r="182" spans="1:2" ht="33" customHeight="1">
      <c r="A182" s="308"/>
      <c r="B182" s="309"/>
    </row>
    <row r="183" spans="1:2" ht="33" customHeight="1">
      <c r="A183" s="308"/>
      <c r="B183" s="311"/>
    </row>
    <row r="184" spans="1:2" ht="33" customHeight="1">
      <c r="A184" s="308"/>
      <c r="B184" s="311"/>
    </row>
    <row r="185" spans="1:2" ht="33" customHeight="1">
      <c r="A185" s="308"/>
      <c r="B185" s="312"/>
    </row>
    <row r="186" spans="1:2" ht="33" customHeight="1"/>
    <row r="197" spans="1:9" s="314" customFormat="1">
      <c r="A197" s="313"/>
      <c r="B197" s="299"/>
      <c r="C197" s="299"/>
      <c r="D197" s="299"/>
      <c r="E197" s="299"/>
      <c r="F197" s="299"/>
      <c r="G197" s="605"/>
      <c r="H197" s="606"/>
      <c r="I197" s="606"/>
    </row>
    <row r="209" spans="1:9" s="314" customFormat="1">
      <c r="A209" s="313"/>
      <c r="B209" s="299"/>
      <c r="C209" s="299"/>
      <c r="D209" s="299"/>
      <c r="E209" s="299"/>
      <c r="F209" s="299"/>
      <c r="G209" s="605"/>
      <c r="H209" s="606"/>
      <c r="I209" s="606"/>
    </row>
  </sheetData>
  <sheetProtection sheet="1" objects="1" scenarios="1"/>
  <mergeCells count="6">
    <mergeCell ref="A99:F99"/>
    <mergeCell ref="B1:E1"/>
    <mergeCell ref="A2:F2"/>
    <mergeCell ref="A3:F3"/>
    <mergeCell ref="A4:F4"/>
    <mergeCell ref="A5:F5"/>
  </mergeCells>
  <printOptions horizontalCentered="1"/>
  <pageMargins left="0.51181102362204722" right="0.51181102362204722" top="0.19685039370078741" bottom="3.937007874015748E-2" header="0" footer="0"/>
  <pageSetup paperSize="9" scale="82" fitToWidth="4" fitToHeight="4" orientation="portrait" r:id="rId1"/>
  <headerFooter alignWithMargins="0">
    <oddFooter>&amp;R&amp;P</oddFooter>
  </headerFooter>
  <rowBreaks count="1" manualBreakCount="1">
    <brk id="48" max="5" man="1"/>
  </rowBreaks>
  <drawing r:id="rId2"/>
  <legacyDrawing r:id="rId3"/>
  <oleObjects>
    <oleObject progId="PBrush" shapeId="28673" r:id="rId4"/>
  </oleObjects>
</worksheet>
</file>

<file path=xl/worksheets/sheet3.xml><?xml version="1.0" encoding="utf-8"?>
<worksheet xmlns="http://schemas.openxmlformats.org/spreadsheetml/2006/main" xmlns:r="http://schemas.openxmlformats.org/officeDocument/2006/relationships">
  <dimension ref="A1:V276"/>
  <sheetViews>
    <sheetView showGridLines="0" view="pageBreakPreview" topLeftCell="A214" zoomScale="50" zoomScaleNormal="50" zoomScaleSheetLayoutView="50" workbookViewId="0">
      <pane xSplit="2" topLeftCell="Q1" activePane="topRight" state="frozen"/>
      <selection pane="topRight" activeCell="Q153" sqref="Q153:Q217"/>
    </sheetView>
  </sheetViews>
  <sheetFormatPr defaultRowHeight="25.5"/>
  <cols>
    <col min="1" max="1" width="8.28515625" style="904" customWidth="1"/>
    <col min="2" max="2" width="104.140625" style="685" bestFit="1" customWidth="1"/>
    <col min="3" max="3" width="14.7109375" style="687" hidden="1" customWidth="1"/>
    <col min="4" max="4" width="15.85546875" style="687" hidden="1" customWidth="1"/>
    <col min="5" max="5" width="19.85546875" style="687" hidden="1" customWidth="1"/>
    <col min="6" max="6" width="17.85546875" style="687" hidden="1" customWidth="1"/>
    <col min="7" max="7" width="23.140625" style="623" hidden="1" customWidth="1"/>
    <col min="8" max="9" width="21.85546875" style="623" hidden="1" customWidth="1"/>
    <col min="10" max="10" width="29.28515625" style="623" hidden="1" customWidth="1"/>
    <col min="11" max="11" width="16.28515625" style="624" hidden="1" customWidth="1"/>
    <col min="12" max="12" width="30.140625" style="623" hidden="1" customWidth="1"/>
    <col min="13" max="13" width="20.140625" style="623" hidden="1" customWidth="1"/>
    <col min="14" max="16" width="32.140625" style="623" hidden="1" customWidth="1"/>
    <col min="17" max="17" width="47" style="623" customWidth="1"/>
    <col min="18" max="18" width="44.140625" style="623" customWidth="1"/>
    <col min="19" max="19" width="69.5703125" style="625" customWidth="1"/>
    <col min="20" max="20" width="18.140625" style="626" customWidth="1"/>
    <col min="21" max="21" width="20.42578125" style="626" customWidth="1"/>
    <col min="22" max="22" width="17.140625" style="626" customWidth="1"/>
    <col min="23" max="257" width="9.140625" style="626"/>
    <col min="258" max="258" width="8.28515625" style="626" customWidth="1"/>
    <col min="259" max="259" width="104.140625" style="626" bestFit="1" customWidth="1"/>
    <col min="260" max="260" width="14.7109375" style="626" customWidth="1"/>
    <col min="261" max="261" width="15.85546875" style="626" customWidth="1"/>
    <col min="262" max="262" width="19.85546875" style="626" customWidth="1"/>
    <col min="263" max="263" width="17.85546875" style="626" customWidth="1"/>
    <col min="264" max="264" width="23.140625" style="626" customWidth="1"/>
    <col min="265" max="266" width="21.85546875" style="626" customWidth="1"/>
    <col min="267" max="267" width="29.28515625" style="626" customWidth="1"/>
    <col min="268" max="268" width="16.28515625" style="626" customWidth="1"/>
    <col min="269" max="269" width="30.140625" style="626" customWidth="1"/>
    <col min="270" max="270" width="20.140625" style="626" customWidth="1"/>
    <col min="271" max="273" width="32.140625" style="626" customWidth="1"/>
    <col min="274" max="274" width="24.7109375" style="626" customWidth="1"/>
    <col min="275" max="275" width="69.5703125" style="626" customWidth="1"/>
    <col min="276" max="276" width="18.140625" style="626" customWidth="1"/>
    <col min="277" max="277" width="20.42578125" style="626" customWidth="1"/>
    <col min="278" max="278" width="17.140625" style="626" customWidth="1"/>
    <col min="279" max="513" width="9.140625" style="626"/>
    <col min="514" max="514" width="8.28515625" style="626" customWidth="1"/>
    <col min="515" max="515" width="104.140625" style="626" bestFit="1" customWidth="1"/>
    <col min="516" max="516" width="14.7109375" style="626" customWidth="1"/>
    <col min="517" max="517" width="15.85546875" style="626" customWidth="1"/>
    <col min="518" max="518" width="19.85546875" style="626" customWidth="1"/>
    <col min="519" max="519" width="17.85546875" style="626" customWidth="1"/>
    <col min="520" max="520" width="23.140625" style="626" customWidth="1"/>
    <col min="521" max="522" width="21.85546875" style="626" customWidth="1"/>
    <col min="523" max="523" width="29.28515625" style="626" customWidth="1"/>
    <col min="524" max="524" width="16.28515625" style="626" customWidth="1"/>
    <col min="525" max="525" width="30.140625" style="626" customWidth="1"/>
    <col min="526" max="526" width="20.140625" style="626" customWidth="1"/>
    <col min="527" max="529" width="32.140625" style="626" customWidth="1"/>
    <col min="530" max="530" width="24.7109375" style="626" customWidth="1"/>
    <col min="531" max="531" width="69.5703125" style="626" customWidth="1"/>
    <col min="532" max="532" width="18.140625" style="626" customWidth="1"/>
    <col min="533" max="533" width="20.42578125" style="626" customWidth="1"/>
    <col min="534" max="534" width="17.140625" style="626" customWidth="1"/>
    <col min="535" max="769" width="9.140625" style="626"/>
    <col min="770" max="770" width="8.28515625" style="626" customWidth="1"/>
    <col min="771" max="771" width="104.140625" style="626" bestFit="1" customWidth="1"/>
    <col min="772" max="772" width="14.7109375" style="626" customWidth="1"/>
    <col min="773" max="773" width="15.85546875" style="626" customWidth="1"/>
    <col min="774" max="774" width="19.85546875" style="626" customWidth="1"/>
    <col min="775" max="775" width="17.85546875" style="626" customWidth="1"/>
    <col min="776" max="776" width="23.140625" style="626" customWidth="1"/>
    <col min="777" max="778" width="21.85546875" style="626" customWidth="1"/>
    <col min="779" max="779" width="29.28515625" style="626" customWidth="1"/>
    <col min="780" max="780" width="16.28515625" style="626" customWidth="1"/>
    <col min="781" max="781" width="30.140625" style="626" customWidth="1"/>
    <col min="782" max="782" width="20.140625" style="626" customWidth="1"/>
    <col min="783" max="785" width="32.140625" style="626" customWidth="1"/>
    <col min="786" max="786" width="24.7109375" style="626" customWidth="1"/>
    <col min="787" max="787" width="69.5703125" style="626" customWidth="1"/>
    <col min="788" max="788" width="18.140625" style="626" customWidth="1"/>
    <col min="789" max="789" width="20.42578125" style="626" customWidth="1"/>
    <col min="790" max="790" width="17.140625" style="626" customWidth="1"/>
    <col min="791" max="1025" width="9.140625" style="626"/>
    <col min="1026" max="1026" width="8.28515625" style="626" customWidth="1"/>
    <col min="1027" max="1027" width="104.140625" style="626" bestFit="1" customWidth="1"/>
    <col min="1028" max="1028" width="14.7109375" style="626" customWidth="1"/>
    <col min="1029" max="1029" width="15.85546875" style="626" customWidth="1"/>
    <col min="1030" max="1030" width="19.85546875" style="626" customWidth="1"/>
    <col min="1031" max="1031" width="17.85546875" style="626" customWidth="1"/>
    <col min="1032" max="1032" width="23.140625" style="626" customWidth="1"/>
    <col min="1033" max="1034" width="21.85546875" style="626" customWidth="1"/>
    <col min="1035" max="1035" width="29.28515625" style="626" customWidth="1"/>
    <col min="1036" max="1036" width="16.28515625" style="626" customWidth="1"/>
    <col min="1037" max="1037" width="30.140625" style="626" customWidth="1"/>
    <col min="1038" max="1038" width="20.140625" style="626" customWidth="1"/>
    <col min="1039" max="1041" width="32.140625" style="626" customWidth="1"/>
    <col min="1042" max="1042" width="24.7109375" style="626" customWidth="1"/>
    <col min="1043" max="1043" width="69.5703125" style="626" customWidth="1"/>
    <col min="1044" max="1044" width="18.140625" style="626" customWidth="1"/>
    <col min="1045" max="1045" width="20.42578125" style="626" customWidth="1"/>
    <col min="1046" max="1046" width="17.140625" style="626" customWidth="1"/>
    <col min="1047" max="1281" width="9.140625" style="626"/>
    <col min="1282" max="1282" width="8.28515625" style="626" customWidth="1"/>
    <col min="1283" max="1283" width="104.140625" style="626" bestFit="1" customWidth="1"/>
    <col min="1284" max="1284" width="14.7109375" style="626" customWidth="1"/>
    <col min="1285" max="1285" width="15.85546875" style="626" customWidth="1"/>
    <col min="1286" max="1286" width="19.85546875" style="626" customWidth="1"/>
    <col min="1287" max="1287" width="17.85546875" style="626" customWidth="1"/>
    <col min="1288" max="1288" width="23.140625" style="626" customWidth="1"/>
    <col min="1289" max="1290" width="21.85546875" style="626" customWidth="1"/>
    <col min="1291" max="1291" width="29.28515625" style="626" customWidth="1"/>
    <col min="1292" max="1292" width="16.28515625" style="626" customWidth="1"/>
    <col min="1293" max="1293" width="30.140625" style="626" customWidth="1"/>
    <col min="1294" max="1294" width="20.140625" style="626" customWidth="1"/>
    <col min="1295" max="1297" width="32.140625" style="626" customWidth="1"/>
    <col min="1298" max="1298" width="24.7109375" style="626" customWidth="1"/>
    <col min="1299" max="1299" width="69.5703125" style="626" customWidth="1"/>
    <col min="1300" max="1300" width="18.140625" style="626" customWidth="1"/>
    <col min="1301" max="1301" width="20.42578125" style="626" customWidth="1"/>
    <col min="1302" max="1302" width="17.140625" style="626" customWidth="1"/>
    <col min="1303" max="1537" width="9.140625" style="626"/>
    <col min="1538" max="1538" width="8.28515625" style="626" customWidth="1"/>
    <col min="1539" max="1539" width="104.140625" style="626" bestFit="1" customWidth="1"/>
    <col min="1540" max="1540" width="14.7109375" style="626" customWidth="1"/>
    <col min="1541" max="1541" width="15.85546875" style="626" customWidth="1"/>
    <col min="1542" max="1542" width="19.85546875" style="626" customWidth="1"/>
    <col min="1543" max="1543" width="17.85546875" style="626" customWidth="1"/>
    <col min="1544" max="1544" width="23.140625" style="626" customWidth="1"/>
    <col min="1545" max="1546" width="21.85546875" style="626" customWidth="1"/>
    <col min="1547" max="1547" width="29.28515625" style="626" customWidth="1"/>
    <col min="1548" max="1548" width="16.28515625" style="626" customWidth="1"/>
    <col min="1549" max="1549" width="30.140625" style="626" customWidth="1"/>
    <col min="1550" max="1550" width="20.140625" style="626" customWidth="1"/>
    <col min="1551" max="1553" width="32.140625" style="626" customWidth="1"/>
    <col min="1554" max="1554" width="24.7109375" style="626" customWidth="1"/>
    <col min="1555" max="1555" width="69.5703125" style="626" customWidth="1"/>
    <col min="1556" max="1556" width="18.140625" style="626" customWidth="1"/>
    <col min="1557" max="1557" width="20.42578125" style="626" customWidth="1"/>
    <col min="1558" max="1558" width="17.140625" style="626" customWidth="1"/>
    <col min="1559" max="1793" width="9.140625" style="626"/>
    <col min="1794" max="1794" width="8.28515625" style="626" customWidth="1"/>
    <col min="1795" max="1795" width="104.140625" style="626" bestFit="1" customWidth="1"/>
    <col min="1796" max="1796" width="14.7109375" style="626" customWidth="1"/>
    <col min="1797" max="1797" width="15.85546875" style="626" customWidth="1"/>
    <col min="1798" max="1798" width="19.85546875" style="626" customWidth="1"/>
    <col min="1799" max="1799" width="17.85546875" style="626" customWidth="1"/>
    <col min="1800" max="1800" width="23.140625" style="626" customWidth="1"/>
    <col min="1801" max="1802" width="21.85546875" style="626" customWidth="1"/>
    <col min="1803" max="1803" width="29.28515625" style="626" customWidth="1"/>
    <col min="1804" max="1804" width="16.28515625" style="626" customWidth="1"/>
    <col min="1805" max="1805" width="30.140625" style="626" customWidth="1"/>
    <col min="1806" max="1806" width="20.140625" style="626" customWidth="1"/>
    <col min="1807" max="1809" width="32.140625" style="626" customWidth="1"/>
    <col min="1810" max="1810" width="24.7109375" style="626" customWidth="1"/>
    <col min="1811" max="1811" width="69.5703125" style="626" customWidth="1"/>
    <col min="1812" max="1812" width="18.140625" style="626" customWidth="1"/>
    <col min="1813" max="1813" width="20.42578125" style="626" customWidth="1"/>
    <col min="1814" max="1814" width="17.140625" style="626" customWidth="1"/>
    <col min="1815" max="2049" width="9.140625" style="626"/>
    <col min="2050" max="2050" width="8.28515625" style="626" customWidth="1"/>
    <col min="2051" max="2051" width="104.140625" style="626" bestFit="1" customWidth="1"/>
    <col min="2052" max="2052" width="14.7109375" style="626" customWidth="1"/>
    <col min="2053" max="2053" width="15.85546875" style="626" customWidth="1"/>
    <col min="2054" max="2054" width="19.85546875" style="626" customWidth="1"/>
    <col min="2055" max="2055" width="17.85546875" style="626" customWidth="1"/>
    <col min="2056" max="2056" width="23.140625" style="626" customWidth="1"/>
    <col min="2057" max="2058" width="21.85546875" style="626" customWidth="1"/>
    <col min="2059" max="2059" width="29.28515625" style="626" customWidth="1"/>
    <col min="2060" max="2060" width="16.28515625" style="626" customWidth="1"/>
    <col min="2061" max="2061" width="30.140625" style="626" customWidth="1"/>
    <col min="2062" max="2062" width="20.140625" style="626" customWidth="1"/>
    <col min="2063" max="2065" width="32.140625" style="626" customWidth="1"/>
    <col min="2066" max="2066" width="24.7109375" style="626" customWidth="1"/>
    <col min="2067" max="2067" width="69.5703125" style="626" customWidth="1"/>
    <col min="2068" max="2068" width="18.140625" style="626" customWidth="1"/>
    <col min="2069" max="2069" width="20.42578125" style="626" customWidth="1"/>
    <col min="2070" max="2070" width="17.140625" style="626" customWidth="1"/>
    <col min="2071" max="2305" width="9.140625" style="626"/>
    <col min="2306" max="2306" width="8.28515625" style="626" customWidth="1"/>
    <col min="2307" max="2307" width="104.140625" style="626" bestFit="1" customWidth="1"/>
    <col min="2308" max="2308" width="14.7109375" style="626" customWidth="1"/>
    <col min="2309" max="2309" width="15.85546875" style="626" customWidth="1"/>
    <col min="2310" max="2310" width="19.85546875" style="626" customWidth="1"/>
    <col min="2311" max="2311" width="17.85546875" style="626" customWidth="1"/>
    <col min="2312" max="2312" width="23.140625" style="626" customWidth="1"/>
    <col min="2313" max="2314" width="21.85546875" style="626" customWidth="1"/>
    <col min="2315" max="2315" width="29.28515625" style="626" customWidth="1"/>
    <col min="2316" max="2316" width="16.28515625" style="626" customWidth="1"/>
    <col min="2317" max="2317" width="30.140625" style="626" customWidth="1"/>
    <col min="2318" max="2318" width="20.140625" style="626" customWidth="1"/>
    <col min="2319" max="2321" width="32.140625" style="626" customWidth="1"/>
    <col min="2322" max="2322" width="24.7109375" style="626" customWidth="1"/>
    <col min="2323" max="2323" width="69.5703125" style="626" customWidth="1"/>
    <col min="2324" max="2324" width="18.140625" style="626" customWidth="1"/>
    <col min="2325" max="2325" width="20.42578125" style="626" customWidth="1"/>
    <col min="2326" max="2326" width="17.140625" style="626" customWidth="1"/>
    <col min="2327" max="2561" width="9.140625" style="626"/>
    <col min="2562" max="2562" width="8.28515625" style="626" customWidth="1"/>
    <col min="2563" max="2563" width="104.140625" style="626" bestFit="1" customWidth="1"/>
    <col min="2564" max="2564" width="14.7109375" style="626" customWidth="1"/>
    <col min="2565" max="2565" width="15.85546875" style="626" customWidth="1"/>
    <col min="2566" max="2566" width="19.85546875" style="626" customWidth="1"/>
    <col min="2567" max="2567" width="17.85546875" style="626" customWidth="1"/>
    <col min="2568" max="2568" width="23.140625" style="626" customWidth="1"/>
    <col min="2569" max="2570" width="21.85546875" style="626" customWidth="1"/>
    <col min="2571" max="2571" width="29.28515625" style="626" customWidth="1"/>
    <col min="2572" max="2572" width="16.28515625" style="626" customWidth="1"/>
    <col min="2573" max="2573" width="30.140625" style="626" customWidth="1"/>
    <col min="2574" max="2574" width="20.140625" style="626" customWidth="1"/>
    <col min="2575" max="2577" width="32.140625" style="626" customWidth="1"/>
    <col min="2578" max="2578" width="24.7109375" style="626" customWidth="1"/>
    <col min="2579" max="2579" width="69.5703125" style="626" customWidth="1"/>
    <col min="2580" max="2580" width="18.140625" style="626" customWidth="1"/>
    <col min="2581" max="2581" width="20.42578125" style="626" customWidth="1"/>
    <col min="2582" max="2582" width="17.140625" style="626" customWidth="1"/>
    <col min="2583" max="2817" width="9.140625" style="626"/>
    <col min="2818" max="2818" width="8.28515625" style="626" customWidth="1"/>
    <col min="2819" max="2819" width="104.140625" style="626" bestFit="1" customWidth="1"/>
    <col min="2820" max="2820" width="14.7109375" style="626" customWidth="1"/>
    <col min="2821" max="2821" width="15.85546875" style="626" customWidth="1"/>
    <col min="2822" max="2822" width="19.85546875" style="626" customWidth="1"/>
    <col min="2823" max="2823" width="17.85546875" style="626" customWidth="1"/>
    <col min="2824" max="2824" width="23.140625" style="626" customWidth="1"/>
    <col min="2825" max="2826" width="21.85546875" style="626" customWidth="1"/>
    <col min="2827" max="2827" width="29.28515625" style="626" customWidth="1"/>
    <col min="2828" max="2828" width="16.28515625" style="626" customWidth="1"/>
    <col min="2829" max="2829" width="30.140625" style="626" customWidth="1"/>
    <col min="2830" max="2830" width="20.140625" style="626" customWidth="1"/>
    <col min="2831" max="2833" width="32.140625" style="626" customWidth="1"/>
    <col min="2834" max="2834" width="24.7109375" style="626" customWidth="1"/>
    <col min="2835" max="2835" width="69.5703125" style="626" customWidth="1"/>
    <col min="2836" max="2836" width="18.140625" style="626" customWidth="1"/>
    <col min="2837" max="2837" width="20.42578125" style="626" customWidth="1"/>
    <col min="2838" max="2838" width="17.140625" style="626" customWidth="1"/>
    <col min="2839" max="3073" width="9.140625" style="626"/>
    <col min="3074" max="3074" width="8.28515625" style="626" customWidth="1"/>
    <col min="3075" max="3075" width="104.140625" style="626" bestFit="1" customWidth="1"/>
    <col min="3076" max="3076" width="14.7109375" style="626" customWidth="1"/>
    <col min="3077" max="3077" width="15.85546875" style="626" customWidth="1"/>
    <col min="3078" max="3078" width="19.85546875" style="626" customWidth="1"/>
    <col min="3079" max="3079" width="17.85546875" style="626" customWidth="1"/>
    <col min="3080" max="3080" width="23.140625" style="626" customWidth="1"/>
    <col min="3081" max="3082" width="21.85546875" style="626" customWidth="1"/>
    <col min="3083" max="3083" width="29.28515625" style="626" customWidth="1"/>
    <col min="3084" max="3084" width="16.28515625" style="626" customWidth="1"/>
    <col min="3085" max="3085" width="30.140625" style="626" customWidth="1"/>
    <col min="3086" max="3086" width="20.140625" style="626" customWidth="1"/>
    <col min="3087" max="3089" width="32.140625" style="626" customWidth="1"/>
    <col min="3090" max="3090" width="24.7109375" style="626" customWidth="1"/>
    <col min="3091" max="3091" width="69.5703125" style="626" customWidth="1"/>
    <col min="3092" max="3092" width="18.140625" style="626" customWidth="1"/>
    <col min="3093" max="3093" width="20.42578125" style="626" customWidth="1"/>
    <col min="3094" max="3094" width="17.140625" style="626" customWidth="1"/>
    <col min="3095" max="3329" width="9.140625" style="626"/>
    <col min="3330" max="3330" width="8.28515625" style="626" customWidth="1"/>
    <col min="3331" max="3331" width="104.140625" style="626" bestFit="1" customWidth="1"/>
    <col min="3332" max="3332" width="14.7109375" style="626" customWidth="1"/>
    <col min="3333" max="3333" width="15.85546875" style="626" customWidth="1"/>
    <col min="3334" max="3334" width="19.85546875" style="626" customWidth="1"/>
    <col min="3335" max="3335" width="17.85546875" style="626" customWidth="1"/>
    <col min="3336" max="3336" width="23.140625" style="626" customWidth="1"/>
    <col min="3337" max="3338" width="21.85546875" style="626" customWidth="1"/>
    <col min="3339" max="3339" width="29.28515625" style="626" customWidth="1"/>
    <col min="3340" max="3340" width="16.28515625" style="626" customWidth="1"/>
    <col min="3341" max="3341" width="30.140625" style="626" customWidth="1"/>
    <col min="3342" max="3342" width="20.140625" style="626" customWidth="1"/>
    <col min="3343" max="3345" width="32.140625" style="626" customWidth="1"/>
    <col min="3346" max="3346" width="24.7109375" style="626" customWidth="1"/>
    <col min="3347" max="3347" width="69.5703125" style="626" customWidth="1"/>
    <col min="3348" max="3348" width="18.140625" style="626" customWidth="1"/>
    <col min="3349" max="3349" width="20.42578125" style="626" customWidth="1"/>
    <col min="3350" max="3350" width="17.140625" style="626" customWidth="1"/>
    <col min="3351" max="3585" width="9.140625" style="626"/>
    <col min="3586" max="3586" width="8.28515625" style="626" customWidth="1"/>
    <col min="3587" max="3587" width="104.140625" style="626" bestFit="1" customWidth="1"/>
    <col min="3588" max="3588" width="14.7109375" style="626" customWidth="1"/>
    <col min="3589" max="3589" width="15.85546875" style="626" customWidth="1"/>
    <col min="3590" max="3590" width="19.85546875" style="626" customWidth="1"/>
    <col min="3591" max="3591" width="17.85546875" style="626" customWidth="1"/>
    <col min="3592" max="3592" width="23.140625" style="626" customWidth="1"/>
    <col min="3593" max="3594" width="21.85546875" style="626" customWidth="1"/>
    <col min="3595" max="3595" width="29.28515625" style="626" customWidth="1"/>
    <col min="3596" max="3596" width="16.28515625" style="626" customWidth="1"/>
    <col min="3597" max="3597" width="30.140625" style="626" customWidth="1"/>
    <col min="3598" max="3598" width="20.140625" style="626" customWidth="1"/>
    <col min="3599" max="3601" width="32.140625" style="626" customWidth="1"/>
    <col min="3602" max="3602" width="24.7109375" style="626" customWidth="1"/>
    <col min="3603" max="3603" width="69.5703125" style="626" customWidth="1"/>
    <col min="3604" max="3604" width="18.140625" style="626" customWidth="1"/>
    <col min="3605" max="3605" width="20.42578125" style="626" customWidth="1"/>
    <col min="3606" max="3606" width="17.140625" style="626" customWidth="1"/>
    <col min="3607" max="3841" width="9.140625" style="626"/>
    <col min="3842" max="3842" width="8.28515625" style="626" customWidth="1"/>
    <col min="3843" max="3843" width="104.140625" style="626" bestFit="1" customWidth="1"/>
    <col min="3844" max="3844" width="14.7109375" style="626" customWidth="1"/>
    <col min="3845" max="3845" width="15.85546875" style="626" customWidth="1"/>
    <col min="3846" max="3846" width="19.85546875" style="626" customWidth="1"/>
    <col min="3847" max="3847" width="17.85546875" style="626" customWidth="1"/>
    <col min="3848" max="3848" width="23.140625" style="626" customWidth="1"/>
    <col min="3849" max="3850" width="21.85546875" style="626" customWidth="1"/>
    <col min="3851" max="3851" width="29.28515625" style="626" customWidth="1"/>
    <col min="3852" max="3852" width="16.28515625" style="626" customWidth="1"/>
    <col min="3853" max="3853" width="30.140625" style="626" customWidth="1"/>
    <col min="3854" max="3854" width="20.140625" style="626" customWidth="1"/>
    <col min="3855" max="3857" width="32.140625" style="626" customWidth="1"/>
    <col min="3858" max="3858" width="24.7109375" style="626" customWidth="1"/>
    <col min="3859" max="3859" width="69.5703125" style="626" customWidth="1"/>
    <col min="3860" max="3860" width="18.140625" style="626" customWidth="1"/>
    <col min="3861" max="3861" width="20.42578125" style="626" customWidth="1"/>
    <col min="3862" max="3862" width="17.140625" style="626" customWidth="1"/>
    <col min="3863" max="4097" width="9.140625" style="626"/>
    <col min="4098" max="4098" width="8.28515625" style="626" customWidth="1"/>
    <col min="4099" max="4099" width="104.140625" style="626" bestFit="1" customWidth="1"/>
    <col min="4100" max="4100" width="14.7109375" style="626" customWidth="1"/>
    <col min="4101" max="4101" width="15.85546875" style="626" customWidth="1"/>
    <col min="4102" max="4102" width="19.85546875" style="626" customWidth="1"/>
    <col min="4103" max="4103" width="17.85546875" style="626" customWidth="1"/>
    <col min="4104" max="4104" width="23.140625" style="626" customWidth="1"/>
    <col min="4105" max="4106" width="21.85546875" style="626" customWidth="1"/>
    <col min="4107" max="4107" width="29.28515625" style="626" customWidth="1"/>
    <col min="4108" max="4108" width="16.28515625" style="626" customWidth="1"/>
    <col min="4109" max="4109" width="30.140625" style="626" customWidth="1"/>
    <col min="4110" max="4110" width="20.140625" style="626" customWidth="1"/>
    <col min="4111" max="4113" width="32.140625" style="626" customWidth="1"/>
    <col min="4114" max="4114" width="24.7109375" style="626" customWidth="1"/>
    <col min="4115" max="4115" width="69.5703125" style="626" customWidth="1"/>
    <col min="4116" max="4116" width="18.140625" style="626" customWidth="1"/>
    <col min="4117" max="4117" width="20.42578125" style="626" customWidth="1"/>
    <col min="4118" max="4118" width="17.140625" style="626" customWidth="1"/>
    <col min="4119" max="4353" width="9.140625" style="626"/>
    <col min="4354" max="4354" width="8.28515625" style="626" customWidth="1"/>
    <col min="4355" max="4355" width="104.140625" style="626" bestFit="1" customWidth="1"/>
    <col min="4356" max="4356" width="14.7109375" style="626" customWidth="1"/>
    <col min="4357" max="4357" width="15.85546875" style="626" customWidth="1"/>
    <col min="4358" max="4358" width="19.85546875" style="626" customWidth="1"/>
    <col min="4359" max="4359" width="17.85546875" style="626" customWidth="1"/>
    <col min="4360" max="4360" width="23.140625" style="626" customWidth="1"/>
    <col min="4361" max="4362" width="21.85546875" style="626" customWidth="1"/>
    <col min="4363" max="4363" width="29.28515625" style="626" customWidth="1"/>
    <col min="4364" max="4364" width="16.28515625" style="626" customWidth="1"/>
    <col min="4365" max="4365" width="30.140625" style="626" customWidth="1"/>
    <col min="4366" max="4366" width="20.140625" style="626" customWidth="1"/>
    <col min="4367" max="4369" width="32.140625" style="626" customWidth="1"/>
    <col min="4370" max="4370" width="24.7109375" style="626" customWidth="1"/>
    <col min="4371" max="4371" width="69.5703125" style="626" customWidth="1"/>
    <col min="4372" max="4372" width="18.140625" style="626" customWidth="1"/>
    <col min="4373" max="4373" width="20.42578125" style="626" customWidth="1"/>
    <col min="4374" max="4374" width="17.140625" style="626" customWidth="1"/>
    <col min="4375" max="4609" width="9.140625" style="626"/>
    <col min="4610" max="4610" width="8.28515625" style="626" customWidth="1"/>
    <col min="4611" max="4611" width="104.140625" style="626" bestFit="1" customWidth="1"/>
    <col min="4612" max="4612" width="14.7109375" style="626" customWidth="1"/>
    <col min="4613" max="4613" width="15.85546875" style="626" customWidth="1"/>
    <col min="4614" max="4614" width="19.85546875" style="626" customWidth="1"/>
    <col min="4615" max="4615" width="17.85546875" style="626" customWidth="1"/>
    <col min="4616" max="4616" width="23.140625" style="626" customWidth="1"/>
    <col min="4617" max="4618" width="21.85546875" style="626" customWidth="1"/>
    <col min="4619" max="4619" width="29.28515625" style="626" customWidth="1"/>
    <col min="4620" max="4620" width="16.28515625" style="626" customWidth="1"/>
    <col min="4621" max="4621" width="30.140625" style="626" customWidth="1"/>
    <col min="4622" max="4622" width="20.140625" style="626" customWidth="1"/>
    <col min="4623" max="4625" width="32.140625" style="626" customWidth="1"/>
    <col min="4626" max="4626" width="24.7109375" style="626" customWidth="1"/>
    <col min="4627" max="4627" width="69.5703125" style="626" customWidth="1"/>
    <col min="4628" max="4628" width="18.140625" style="626" customWidth="1"/>
    <col min="4629" max="4629" width="20.42578125" style="626" customWidth="1"/>
    <col min="4630" max="4630" width="17.140625" style="626" customWidth="1"/>
    <col min="4631" max="4865" width="9.140625" style="626"/>
    <col min="4866" max="4866" width="8.28515625" style="626" customWidth="1"/>
    <col min="4867" max="4867" width="104.140625" style="626" bestFit="1" customWidth="1"/>
    <col min="4868" max="4868" width="14.7109375" style="626" customWidth="1"/>
    <col min="4869" max="4869" width="15.85546875" style="626" customWidth="1"/>
    <col min="4870" max="4870" width="19.85546875" style="626" customWidth="1"/>
    <col min="4871" max="4871" width="17.85546875" style="626" customWidth="1"/>
    <col min="4872" max="4872" width="23.140625" style="626" customWidth="1"/>
    <col min="4873" max="4874" width="21.85546875" style="626" customWidth="1"/>
    <col min="4875" max="4875" width="29.28515625" style="626" customWidth="1"/>
    <col min="4876" max="4876" width="16.28515625" style="626" customWidth="1"/>
    <col min="4877" max="4877" width="30.140625" style="626" customWidth="1"/>
    <col min="4878" max="4878" width="20.140625" style="626" customWidth="1"/>
    <col min="4879" max="4881" width="32.140625" style="626" customWidth="1"/>
    <col min="4882" max="4882" width="24.7109375" style="626" customWidth="1"/>
    <col min="4883" max="4883" width="69.5703125" style="626" customWidth="1"/>
    <col min="4884" max="4884" width="18.140625" style="626" customWidth="1"/>
    <col min="4885" max="4885" width="20.42578125" style="626" customWidth="1"/>
    <col min="4886" max="4886" width="17.140625" style="626" customWidth="1"/>
    <col min="4887" max="5121" width="9.140625" style="626"/>
    <col min="5122" max="5122" width="8.28515625" style="626" customWidth="1"/>
    <col min="5123" max="5123" width="104.140625" style="626" bestFit="1" customWidth="1"/>
    <col min="5124" max="5124" width="14.7109375" style="626" customWidth="1"/>
    <col min="5125" max="5125" width="15.85546875" style="626" customWidth="1"/>
    <col min="5126" max="5126" width="19.85546875" style="626" customWidth="1"/>
    <col min="5127" max="5127" width="17.85546875" style="626" customWidth="1"/>
    <col min="5128" max="5128" width="23.140625" style="626" customWidth="1"/>
    <col min="5129" max="5130" width="21.85546875" style="626" customWidth="1"/>
    <col min="5131" max="5131" width="29.28515625" style="626" customWidth="1"/>
    <col min="5132" max="5132" width="16.28515625" style="626" customWidth="1"/>
    <col min="5133" max="5133" width="30.140625" style="626" customWidth="1"/>
    <col min="5134" max="5134" width="20.140625" style="626" customWidth="1"/>
    <col min="5135" max="5137" width="32.140625" style="626" customWidth="1"/>
    <col min="5138" max="5138" width="24.7109375" style="626" customWidth="1"/>
    <col min="5139" max="5139" width="69.5703125" style="626" customWidth="1"/>
    <col min="5140" max="5140" width="18.140625" style="626" customWidth="1"/>
    <col min="5141" max="5141" width="20.42578125" style="626" customWidth="1"/>
    <col min="5142" max="5142" width="17.140625" style="626" customWidth="1"/>
    <col min="5143" max="5377" width="9.140625" style="626"/>
    <col min="5378" max="5378" width="8.28515625" style="626" customWidth="1"/>
    <col min="5379" max="5379" width="104.140625" style="626" bestFit="1" customWidth="1"/>
    <col min="5380" max="5380" width="14.7109375" style="626" customWidth="1"/>
    <col min="5381" max="5381" width="15.85546875" style="626" customWidth="1"/>
    <col min="5382" max="5382" width="19.85546875" style="626" customWidth="1"/>
    <col min="5383" max="5383" width="17.85546875" style="626" customWidth="1"/>
    <col min="5384" max="5384" width="23.140625" style="626" customWidth="1"/>
    <col min="5385" max="5386" width="21.85546875" style="626" customWidth="1"/>
    <col min="5387" max="5387" width="29.28515625" style="626" customWidth="1"/>
    <col min="5388" max="5388" width="16.28515625" style="626" customWidth="1"/>
    <col min="5389" max="5389" width="30.140625" style="626" customWidth="1"/>
    <col min="5390" max="5390" width="20.140625" style="626" customWidth="1"/>
    <col min="5391" max="5393" width="32.140625" style="626" customWidth="1"/>
    <col min="5394" max="5394" width="24.7109375" style="626" customWidth="1"/>
    <col min="5395" max="5395" width="69.5703125" style="626" customWidth="1"/>
    <col min="5396" max="5396" width="18.140625" style="626" customWidth="1"/>
    <col min="5397" max="5397" width="20.42578125" style="626" customWidth="1"/>
    <col min="5398" max="5398" width="17.140625" style="626" customWidth="1"/>
    <col min="5399" max="5633" width="9.140625" style="626"/>
    <col min="5634" max="5634" width="8.28515625" style="626" customWidth="1"/>
    <col min="5635" max="5635" width="104.140625" style="626" bestFit="1" customWidth="1"/>
    <col min="5636" max="5636" width="14.7109375" style="626" customWidth="1"/>
    <col min="5637" max="5637" width="15.85546875" style="626" customWidth="1"/>
    <col min="5638" max="5638" width="19.85546875" style="626" customWidth="1"/>
    <col min="5639" max="5639" width="17.85546875" style="626" customWidth="1"/>
    <col min="5640" max="5640" width="23.140625" style="626" customWidth="1"/>
    <col min="5641" max="5642" width="21.85546875" style="626" customWidth="1"/>
    <col min="5643" max="5643" width="29.28515625" style="626" customWidth="1"/>
    <col min="5644" max="5644" width="16.28515625" style="626" customWidth="1"/>
    <col min="5645" max="5645" width="30.140625" style="626" customWidth="1"/>
    <col min="5646" max="5646" width="20.140625" style="626" customWidth="1"/>
    <col min="5647" max="5649" width="32.140625" style="626" customWidth="1"/>
    <col min="5650" max="5650" width="24.7109375" style="626" customWidth="1"/>
    <col min="5651" max="5651" width="69.5703125" style="626" customWidth="1"/>
    <col min="5652" max="5652" width="18.140625" style="626" customWidth="1"/>
    <col min="5653" max="5653" width="20.42578125" style="626" customWidth="1"/>
    <col min="5654" max="5654" width="17.140625" style="626" customWidth="1"/>
    <col min="5655" max="5889" width="9.140625" style="626"/>
    <col min="5890" max="5890" width="8.28515625" style="626" customWidth="1"/>
    <col min="5891" max="5891" width="104.140625" style="626" bestFit="1" customWidth="1"/>
    <col min="5892" max="5892" width="14.7109375" style="626" customWidth="1"/>
    <col min="5893" max="5893" width="15.85546875" style="626" customWidth="1"/>
    <col min="5894" max="5894" width="19.85546875" style="626" customWidth="1"/>
    <col min="5895" max="5895" width="17.85546875" style="626" customWidth="1"/>
    <col min="5896" max="5896" width="23.140625" style="626" customWidth="1"/>
    <col min="5897" max="5898" width="21.85546875" style="626" customWidth="1"/>
    <col min="5899" max="5899" width="29.28515625" style="626" customWidth="1"/>
    <col min="5900" max="5900" width="16.28515625" style="626" customWidth="1"/>
    <col min="5901" max="5901" width="30.140625" style="626" customWidth="1"/>
    <col min="5902" max="5902" width="20.140625" style="626" customWidth="1"/>
    <col min="5903" max="5905" width="32.140625" style="626" customWidth="1"/>
    <col min="5906" max="5906" width="24.7109375" style="626" customWidth="1"/>
    <col min="5907" max="5907" width="69.5703125" style="626" customWidth="1"/>
    <col min="5908" max="5908" width="18.140625" style="626" customWidth="1"/>
    <col min="5909" max="5909" width="20.42578125" style="626" customWidth="1"/>
    <col min="5910" max="5910" width="17.140625" style="626" customWidth="1"/>
    <col min="5911" max="6145" width="9.140625" style="626"/>
    <col min="6146" max="6146" width="8.28515625" style="626" customWidth="1"/>
    <col min="6147" max="6147" width="104.140625" style="626" bestFit="1" customWidth="1"/>
    <col min="6148" max="6148" width="14.7109375" style="626" customWidth="1"/>
    <col min="6149" max="6149" width="15.85546875" style="626" customWidth="1"/>
    <col min="6150" max="6150" width="19.85546875" style="626" customWidth="1"/>
    <col min="6151" max="6151" width="17.85546875" style="626" customWidth="1"/>
    <col min="6152" max="6152" width="23.140625" style="626" customWidth="1"/>
    <col min="6153" max="6154" width="21.85546875" style="626" customWidth="1"/>
    <col min="6155" max="6155" width="29.28515625" style="626" customWidth="1"/>
    <col min="6156" max="6156" width="16.28515625" style="626" customWidth="1"/>
    <col min="6157" max="6157" width="30.140625" style="626" customWidth="1"/>
    <col min="6158" max="6158" width="20.140625" style="626" customWidth="1"/>
    <col min="6159" max="6161" width="32.140625" style="626" customWidth="1"/>
    <col min="6162" max="6162" width="24.7109375" style="626" customWidth="1"/>
    <col min="6163" max="6163" width="69.5703125" style="626" customWidth="1"/>
    <col min="6164" max="6164" width="18.140625" style="626" customWidth="1"/>
    <col min="6165" max="6165" width="20.42578125" style="626" customWidth="1"/>
    <col min="6166" max="6166" width="17.140625" style="626" customWidth="1"/>
    <col min="6167" max="6401" width="9.140625" style="626"/>
    <col min="6402" max="6402" width="8.28515625" style="626" customWidth="1"/>
    <col min="6403" max="6403" width="104.140625" style="626" bestFit="1" customWidth="1"/>
    <col min="6404" max="6404" width="14.7109375" style="626" customWidth="1"/>
    <col min="6405" max="6405" width="15.85546875" style="626" customWidth="1"/>
    <col min="6406" max="6406" width="19.85546875" style="626" customWidth="1"/>
    <col min="6407" max="6407" width="17.85546875" style="626" customWidth="1"/>
    <col min="6408" max="6408" width="23.140625" style="626" customWidth="1"/>
    <col min="6409" max="6410" width="21.85546875" style="626" customWidth="1"/>
    <col min="6411" max="6411" width="29.28515625" style="626" customWidth="1"/>
    <col min="6412" max="6412" width="16.28515625" style="626" customWidth="1"/>
    <col min="6413" max="6413" width="30.140625" style="626" customWidth="1"/>
    <col min="6414" max="6414" width="20.140625" style="626" customWidth="1"/>
    <col min="6415" max="6417" width="32.140625" style="626" customWidth="1"/>
    <col min="6418" max="6418" width="24.7109375" style="626" customWidth="1"/>
    <col min="6419" max="6419" width="69.5703125" style="626" customWidth="1"/>
    <col min="6420" max="6420" width="18.140625" style="626" customWidth="1"/>
    <col min="6421" max="6421" width="20.42578125" style="626" customWidth="1"/>
    <col min="6422" max="6422" width="17.140625" style="626" customWidth="1"/>
    <col min="6423" max="6657" width="9.140625" style="626"/>
    <col min="6658" max="6658" width="8.28515625" style="626" customWidth="1"/>
    <col min="6659" max="6659" width="104.140625" style="626" bestFit="1" customWidth="1"/>
    <col min="6660" max="6660" width="14.7109375" style="626" customWidth="1"/>
    <col min="6661" max="6661" width="15.85546875" style="626" customWidth="1"/>
    <col min="6662" max="6662" width="19.85546875" style="626" customWidth="1"/>
    <col min="6663" max="6663" width="17.85546875" style="626" customWidth="1"/>
    <col min="6664" max="6664" width="23.140625" style="626" customWidth="1"/>
    <col min="6665" max="6666" width="21.85546875" style="626" customWidth="1"/>
    <col min="6667" max="6667" width="29.28515625" style="626" customWidth="1"/>
    <col min="6668" max="6668" width="16.28515625" style="626" customWidth="1"/>
    <col min="6669" max="6669" width="30.140625" style="626" customWidth="1"/>
    <col min="6670" max="6670" width="20.140625" style="626" customWidth="1"/>
    <col min="6671" max="6673" width="32.140625" style="626" customWidth="1"/>
    <col min="6674" max="6674" width="24.7109375" style="626" customWidth="1"/>
    <col min="6675" max="6675" width="69.5703125" style="626" customWidth="1"/>
    <col min="6676" max="6676" width="18.140625" style="626" customWidth="1"/>
    <col min="6677" max="6677" width="20.42578125" style="626" customWidth="1"/>
    <col min="6678" max="6678" width="17.140625" style="626" customWidth="1"/>
    <col min="6679" max="6913" width="9.140625" style="626"/>
    <col min="6914" max="6914" width="8.28515625" style="626" customWidth="1"/>
    <col min="6915" max="6915" width="104.140625" style="626" bestFit="1" customWidth="1"/>
    <col min="6916" max="6916" width="14.7109375" style="626" customWidth="1"/>
    <col min="6917" max="6917" width="15.85546875" style="626" customWidth="1"/>
    <col min="6918" max="6918" width="19.85546875" style="626" customWidth="1"/>
    <col min="6919" max="6919" width="17.85546875" style="626" customWidth="1"/>
    <col min="6920" max="6920" width="23.140625" style="626" customWidth="1"/>
    <col min="6921" max="6922" width="21.85546875" style="626" customWidth="1"/>
    <col min="6923" max="6923" width="29.28515625" style="626" customWidth="1"/>
    <col min="6924" max="6924" width="16.28515625" style="626" customWidth="1"/>
    <col min="6925" max="6925" width="30.140625" style="626" customWidth="1"/>
    <col min="6926" max="6926" width="20.140625" style="626" customWidth="1"/>
    <col min="6927" max="6929" width="32.140625" style="626" customWidth="1"/>
    <col min="6930" max="6930" width="24.7109375" style="626" customWidth="1"/>
    <col min="6931" max="6931" width="69.5703125" style="626" customWidth="1"/>
    <col min="6932" max="6932" width="18.140625" style="626" customWidth="1"/>
    <col min="6933" max="6933" width="20.42578125" style="626" customWidth="1"/>
    <col min="6934" max="6934" width="17.140625" style="626" customWidth="1"/>
    <col min="6935" max="7169" width="9.140625" style="626"/>
    <col min="7170" max="7170" width="8.28515625" style="626" customWidth="1"/>
    <col min="7171" max="7171" width="104.140625" style="626" bestFit="1" customWidth="1"/>
    <col min="7172" max="7172" width="14.7109375" style="626" customWidth="1"/>
    <col min="7173" max="7173" width="15.85546875" style="626" customWidth="1"/>
    <col min="7174" max="7174" width="19.85546875" style="626" customWidth="1"/>
    <col min="7175" max="7175" width="17.85546875" style="626" customWidth="1"/>
    <col min="7176" max="7176" width="23.140625" style="626" customWidth="1"/>
    <col min="7177" max="7178" width="21.85546875" style="626" customWidth="1"/>
    <col min="7179" max="7179" width="29.28515625" style="626" customWidth="1"/>
    <col min="7180" max="7180" width="16.28515625" style="626" customWidth="1"/>
    <col min="7181" max="7181" width="30.140625" style="626" customWidth="1"/>
    <col min="7182" max="7182" width="20.140625" style="626" customWidth="1"/>
    <col min="7183" max="7185" width="32.140625" style="626" customWidth="1"/>
    <col min="7186" max="7186" width="24.7109375" style="626" customWidth="1"/>
    <col min="7187" max="7187" width="69.5703125" style="626" customWidth="1"/>
    <col min="7188" max="7188" width="18.140625" style="626" customWidth="1"/>
    <col min="7189" max="7189" width="20.42578125" style="626" customWidth="1"/>
    <col min="7190" max="7190" width="17.140625" style="626" customWidth="1"/>
    <col min="7191" max="7425" width="9.140625" style="626"/>
    <col min="7426" max="7426" width="8.28515625" style="626" customWidth="1"/>
    <col min="7427" max="7427" width="104.140625" style="626" bestFit="1" customWidth="1"/>
    <col min="7428" max="7428" width="14.7109375" style="626" customWidth="1"/>
    <col min="7429" max="7429" width="15.85546875" style="626" customWidth="1"/>
    <col min="7430" max="7430" width="19.85546875" style="626" customWidth="1"/>
    <col min="7431" max="7431" width="17.85546875" style="626" customWidth="1"/>
    <col min="7432" max="7432" width="23.140625" style="626" customWidth="1"/>
    <col min="7433" max="7434" width="21.85546875" style="626" customWidth="1"/>
    <col min="7435" max="7435" width="29.28515625" style="626" customWidth="1"/>
    <col min="7436" max="7436" width="16.28515625" style="626" customWidth="1"/>
    <col min="7437" max="7437" width="30.140625" style="626" customWidth="1"/>
    <col min="7438" max="7438" width="20.140625" style="626" customWidth="1"/>
    <col min="7439" max="7441" width="32.140625" style="626" customWidth="1"/>
    <col min="7442" max="7442" width="24.7109375" style="626" customWidth="1"/>
    <col min="7443" max="7443" width="69.5703125" style="626" customWidth="1"/>
    <col min="7444" max="7444" width="18.140625" style="626" customWidth="1"/>
    <col min="7445" max="7445" width="20.42578125" style="626" customWidth="1"/>
    <col min="7446" max="7446" width="17.140625" style="626" customWidth="1"/>
    <col min="7447" max="7681" width="9.140625" style="626"/>
    <col min="7682" max="7682" width="8.28515625" style="626" customWidth="1"/>
    <col min="7683" max="7683" width="104.140625" style="626" bestFit="1" customWidth="1"/>
    <col min="7684" max="7684" width="14.7109375" style="626" customWidth="1"/>
    <col min="7685" max="7685" width="15.85546875" style="626" customWidth="1"/>
    <col min="7686" max="7686" width="19.85546875" style="626" customWidth="1"/>
    <col min="7687" max="7687" width="17.85546875" style="626" customWidth="1"/>
    <col min="7688" max="7688" width="23.140625" style="626" customWidth="1"/>
    <col min="7689" max="7690" width="21.85546875" style="626" customWidth="1"/>
    <col min="7691" max="7691" width="29.28515625" style="626" customWidth="1"/>
    <col min="7692" max="7692" width="16.28515625" style="626" customWidth="1"/>
    <col min="7693" max="7693" width="30.140625" style="626" customWidth="1"/>
    <col min="7694" max="7694" width="20.140625" style="626" customWidth="1"/>
    <col min="7695" max="7697" width="32.140625" style="626" customWidth="1"/>
    <col min="7698" max="7698" width="24.7109375" style="626" customWidth="1"/>
    <col min="7699" max="7699" width="69.5703125" style="626" customWidth="1"/>
    <col min="7700" max="7700" width="18.140625" style="626" customWidth="1"/>
    <col min="7701" max="7701" width="20.42578125" style="626" customWidth="1"/>
    <col min="7702" max="7702" width="17.140625" style="626" customWidth="1"/>
    <col min="7703" max="7937" width="9.140625" style="626"/>
    <col min="7938" max="7938" width="8.28515625" style="626" customWidth="1"/>
    <col min="7939" max="7939" width="104.140625" style="626" bestFit="1" customWidth="1"/>
    <col min="7940" max="7940" width="14.7109375" style="626" customWidth="1"/>
    <col min="7941" max="7941" width="15.85546875" style="626" customWidth="1"/>
    <col min="7942" max="7942" width="19.85546875" style="626" customWidth="1"/>
    <col min="7943" max="7943" width="17.85546875" style="626" customWidth="1"/>
    <col min="7944" max="7944" width="23.140625" style="626" customWidth="1"/>
    <col min="7945" max="7946" width="21.85546875" style="626" customWidth="1"/>
    <col min="7947" max="7947" width="29.28515625" style="626" customWidth="1"/>
    <col min="7948" max="7948" width="16.28515625" style="626" customWidth="1"/>
    <col min="7949" max="7949" width="30.140625" style="626" customWidth="1"/>
    <col min="7950" max="7950" width="20.140625" style="626" customWidth="1"/>
    <col min="7951" max="7953" width="32.140625" style="626" customWidth="1"/>
    <col min="7954" max="7954" width="24.7109375" style="626" customWidth="1"/>
    <col min="7955" max="7955" width="69.5703125" style="626" customWidth="1"/>
    <col min="7956" max="7956" width="18.140625" style="626" customWidth="1"/>
    <col min="7957" max="7957" width="20.42578125" style="626" customWidth="1"/>
    <col min="7958" max="7958" width="17.140625" style="626" customWidth="1"/>
    <col min="7959" max="8193" width="9.140625" style="626"/>
    <col min="8194" max="8194" width="8.28515625" style="626" customWidth="1"/>
    <col min="8195" max="8195" width="104.140625" style="626" bestFit="1" customWidth="1"/>
    <col min="8196" max="8196" width="14.7109375" style="626" customWidth="1"/>
    <col min="8197" max="8197" width="15.85546875" style="626" customWidth="1"/>
    <col min="8198" max="8198" width="19.85546875" style="626" customWidth="1"/>
    <col min="8199" max="8199" width="17.85546875" style="626" customWidth="1"/>
    <col min="8200" max="8200" width="23.140625" style="626" customWidth="1"/>
    <col min="8201" max="8202" width="21.85546875" style="626" customWidth="1"/>
    <col min="8203" max="8203" width="29.28515625" style="626" customWidth="1"/>
    <col min="8204" max="8204" width="16.28515625" style="626" customWidth="1"/>
    <col min="8205" max="8205" width="30.140625" style="626" customWidth="1"/>
    <col min="8206" max="8206" width="20.140625" style="626" customWidth="1"/>
    <col min="8207" max="8209" width="32.140625" style="626" customWidth="1"/>
    <col min="8210" max="8210" width="24.7109375" style="626" customWidth="1"/>
    <col min="8211" max="8211" width="69.5703125" style="626" customWidth="1"/>
    <col min="8212" max="8212" width="18.140625" style="626" customWidth="1"/>
    <col min="8213" max="8213" width="20.42578125" style="626" customWidth="1"/>
    <col min="8214" max="8214" width="17.140625" style="626" customWidth="1"/>
    <col min="8215" max="8449" width="9.140625" style="626"/>
    <col min="8450" max="8450" width="8.28515625" style="626" customWidth="1"/>
    <col min="8451" max="8451" width="104.140625" style="626" bestFit="1" customWidth="1"/>
    <col min="8452" max="8452" width="14.7109375" style="626" customWidth="1"/>
    <col min="8453" max="8453" width="15.85546875" style="626" customWidth="1"/>
    <col min="8454" max="8454" width="19.85546875" style="626" customWidth="1"/>
    <col min="8455" max="8455" width="17.85546875" style="626" customWidth="1"/>
    <col min="8456" max="8456" width="23.140625" style="626" customWidth="1"/>
    <col min="8457" max="8458" width="21.85546875" style="626" customWidth="1"/>
    <col min="8459" max="8459" width="29.28515625" style="626" customWidth="1"/>
    <col min="8460" max="8460" width="16.28515625" style="626" customWidth="1"/>
    <col min="8461" max="8461" width="30.140625" style="626" customWidth="1"/>
    <col min="8462" max="8462" width="20.140625" style="626" customWidth="1"/>
    <col min="8463" max="8465" width="32.140625" style="626" customWidth="1"/>
    <col min="8466" max="8466" width="24.7109375" style="626" customWidth="1"/>
    <col min="8467" max="8467" width="69.5703125" style="626" customWidth="1"/>
    <col min="8468" max="8468" width="18.140625" style="626" customWidth="1"/>
    <col min="8469" max="8469" width="20.42578125" style="626" customWidth="1"/>
    <col min="8470" max="8470" width="17.140625" style="626" customWidth="1"/>
    <col min="8471" max="8705" width="9.140625" style="626"/>
    <col min="8706" max="8706" width="8.28515625" style="626" customWidth="1"/>
    <col min="8707" max="8707" width="104.140625" style="626" bestFit="1" customWidth="1"/>
    <col min="8708" max="8708" width="14.7109375" style="626" customWidth="1"/>
    <col min="8709" max="8709" width="15.85546875" style="626" customWidth="1"/>
    <col min="8710" max="8710" width="19.85546875" style="626" customWidth="1"/>
    <col min="8711" max="8711" width="17.85546875" style="626" customWidth="1"/>
    <col min="8712" max="8712" width="23.140625" style="626" customWidth="1"/>
    <col min="8713" max="8714" width="21.85546875" style="626" customWidth="1"/>
    <col min="8715" max="8715" width="29.28515625" style="626" customWidth="1"/>
    <col min="8716" max="8716" width="16.28515625" style="626" customWidth="1"/>
    <col min="8717" max="8717" width="30.140625" style="626" customWidth="1"/>
    <col min="8718" max="8718" width="20.140625" style="626" customWidth="1"/>
    <col min="8719" max="8721" width="32.140625" style="626" customWidth="1"/>
    <col min="8722" max="8722" width="24.7109375" style="626" customWidth="1"/>
    <col min="8723" max="8723" width="69.5703125" style="626" customWidth="1"/>
    <col min="8724" max="8724" width="18.140625" style="626" customWidth="1"/>
    <col min="8725" max="8725" width="20.42578125" style="626" customWidth="1"/>
    <col min="8726" max="8726" width="17.140625" style="626" customWidth="1"/>
    <col min="8727" max="8961" width="9.140625" style="626"/>
    <col min="8962" max="8962" width="8.28515625" style="626" customWidth="1"/>
    <col min="8963" max="8963" width="104.140625" style="626" bestFit="1" customWidth="1"/>
    <col min="8964" max="8964" width="14.7109375" style="626" customWidth="1"/>
    <col min="8965" max="8965" width="15.85546875" style="626" customWidth="1"/>
    <col min="8966" max="8966" width="19.85546875" style="626" customWidth="1"/>
    <col min="8967" max="8967" width="17.85546875" style="626" customWidth="1"/>
    <col min="8968" max="8968" width="23.140625" style="626" customWidth="1"/>
    <col min="8969" max="8970" width="21.85546875" style="626" customWidth="1"/>
    <col min="8971" max="8971" width="29.28515625" style="626" customWidth="1"/>
    <col min="8972" max="8972" width="16.28515625" style="626" customWidth="1"/>
    <col min="8973" max="8973" width="30.140625" style="626" customWidth="1"/>
    <col min="8974" max="8974" width="20.140625" style="626" customWidth="1"/>
    <col min="8975" max="8977" width="32.140625" style="626" customWidth="1"/>
    <col min="8978" max="8978" width="24.7109375" style="626" customWidth="1"/>
    <col min="8979" max="8979" width="69.5703125" style="626" customWidth="1"/>
    <col min="8980" max="8980" width="18.140625" style="626" customWidth="1"/>
    <col min="8981" max="8981" width="20.42578125" style="626" customWidth="1"/>
    <col min="8982" max="8982" width="17.140625" style="626" customWidth="1"/>
    <col min="8983" max="9217" width="9.140625" style="626"/>
    <col min="9218" max="9218" width="8.28515625" style="626" customWidth="1"/>
    <col min="9219" max="9219" width="104.140625" style="626" bestFit="1" customWidth="1"/>
    <col min="9220" max="9220" width="14.7109375" style="626" customWidth="1"/>
    <col min="9221" max="9221" width="15.85546875" style="626" customWidth="1"/>
    <col min="9222" max="9222" width="19.85546875" style="626" customWidth="1"/>
    <col min="9223" max="9223" width="17.85546875" style="626" customWidth="1"/>
    <col min="9224" max="9224" width="23.140625" style="626" customWidth="1"/>
    <col min="9225" max="9226" width="21.85546875" style="626" customWidth="1"/>
    <col min="9227" max="9227" width="29.28515625" style="626" customWidth="1"/>
    <col min="9228" max="9228" width="16.28515625" style="626" customWidth="1"/>
    <col min="9229" max="9229" width="30.140625" style="626" customWidth="1"/>
    <col min="9230" max="9230" width="20.140625" style="626" customWidth="1"/>
    <col min="9231" max="9233" width="32.140625" style="626" customWidth="1"/>
    <col min="9234" max="9234" width="24.7109375" style="626" customWidth="1"/>
    <col min="9235" max="9235" width="69.5703125" style="626" customWidth="1"/>
    <col min="9236" max="9236" width="18.140625" style="626" customWidth="1"/>
    <col min="9237" max="9237" width="20.42578125" style="626" customWidth="1"/>
    <col min="9238" max="9238" width="17.140625" style="626" customWidth="1"/>
    <col min="9239" max="9473" width="9.140625" style="626"/>
    <col min="9474" max="9474" width="8.28515625" style="626" customWidth="1"/>
    <col min="9475" max="9475" width="104.140625" style="626" bestFit="1" customWidth="1"/>
    <col min="9476" max="9476" width="14.7109375" style="626" customWidth="1"/>
    <col min="9477" max="9477" width="15.85546875" style="626" customWidth="1"/>
    <col min="9478" max="9478" width="19.85546875" style="626" customWidth="1"/>
    <col min="9479" max="9479" width="17.85546875" style="626" customWidth="1"/>
    <col min="9480" max="9480" width="23.140625" style="626" customWidth="1"/>
    <col min="9481" max="9482" width="21.85546875" style="626" customWidth="1"/>
    <col min="9483" max="9483" width="29.28515625" style="626" customWidth="1"/>
    <col min="9484" max="9484" width="16.28515625" style="626" customWidth="1"/>
    <col min="9485" max="9485" width="30.140625" style="626" customWidth="1"/>
    <col min="9486" max="9486" width="20.140625" style="626" customWidth="1"/>
    <col min="9487" max="9489" width="32.140625" style="626" customWidth="1"/>
    <col min="9490" max="9490" width="24.7109375" style="626" customWidth="1"/>
    <col min="9491" max="9491" width="69.5703125" style="626" customWidth="1"/>
    <col min="9492" max="9492" width="18.140625" style="626" customWidth="1"/>
    <col min="9493" max="9493" width="20.42578125" style="626" customWidth="1"/>
    <col min="9494" max="9494" width="17.140625" style="626" customWidth="1"/>
    <col min="9495" max="9729" width="9.140625" style="626"/>
    <col min="9730" max="9730" width="8.28515625" style="626" customWidth="1"/>
    <col min="9731" max="9731" width="104.140625" style="626" bestFit="1" customWidth="1"/>
    <col min="9732" max="9732" width="14.7109375" style="626" customWidth="1"/>
    <col min="9733" max="9733" width="15.85546875" style="626" customWidth="1"/>
    <col min="9734" max="9734" width="19.85546875" style="626" customWidth="1"/>
    <col min="9735" max="9735" width="17.85546875" style="626" customWidth="1"/>
    <col min="9736" max="9736" width="23.140625" style="626" customWidth="1"/>
    <col min="9737" max="9738" width="21.85546875" style="626" customWidth="1"/>
    <col min="9739" max="9739" width="29.28515625" style="626" customWidth="1"/>
    <col min="9740" max="9740" width="16.28515625" style="626" customWidth="1"/>
    <col min="9741" max="9741" width="30.140625" style="626" customWidth="1"/>
    <col min="9742" max="9742" width="20.140625" style="626" customWidth="1"/>
    <col min="9743" max="9745" width="32.140625" style="626" customWidth="1"/>
    <col min="9746" max="9746" width="24.7109375" style="626" customWidth="1"/>
    <col min="9747" max="9747" width="69.5703125" style="626" customWidth="1"/>
    <col min="9748" max="9748" width="18.140625" style="626" customWidth="1"/>
    <col min="9749" max="9749" width="20.42578125" style="626" customWidth="1"/>
    <col min="9750" max="9750" width="17.140625" style="626" customWidth="1"/>
    <col min="9751" max="9985" width="9.140625" style="626"/>
    <col min="9986" max="9986" width="8.28515625" style="626" customWidth="1"/>
    <col min="9987" max="9987" width="104.140625" style="626" bestFit="1" customWidth="1"/>
    <col min="9988" max="9988" width="14.7109375" style="626" customWidth="1"/>
    <col min="9989" max="9989" width="15.85546875" style="626" customWidth="1"/>
    <col min="9990" max="9990" width="19.85546875" style="626" customWidth="1"/>
    <col min="9991" max="9991" width="17.85546875" style="626" customWidth="1"/>
    <col min="9992" max="9992" width="23.140625" style="626" customWidth="1"/>
    <col min="9993" max="9994" width="21.85546875" style="626" customWidth="1"/>
    <col min="9995" max="9995" width="29.28515625" style="626" customWidth="1"/>
    <col min="9996" max="9996" width="16.28515625" style="626" customWidth="1"/>
    <col min="9997" max="9997" width="30.140625" style="626" customWidth="1"/>
    <col min="9998" max="9998" width="20.140625" style="626" customWidth="1"/>
    <col min="9999" max="10001" width="32.140625" style="626" customWidth="1"/>
    <col min="10002" max="10002" width="24.7109375" style="626" customWidth="1"/>
    <col min="10003" max="10003" width="69.5703125" style="626" customWidth="1"/>
    <col min="10004" max="10004" width="18.140625" style="626" customWidth="1"/>
    <col min="10005" max="10005" width="20.42578125" style="626" customWidth="1"/>
    <col min="10006" max="10006" width="17.140625" style="626" customWidth="1"/>
    <col min="10007" max="10241" width="9.140625" style="626"/>
    <col min="10242" max="10242" width="8.28515625" style="626" customWidth="1"/>
    <col min="10243" max="10243" width="104.140625" style="626" bestFit="1" customWidth="1"/>
    <col min="10244" max="10244" width="14.7109375" style="626" customWidth="1"/>
    <col min="10245" max="10245" width="15.85546875" style="626" customWidth="1"/>
    <col min="10246" max="10246" width="19.85546875" style="626" customWidth="1"/>
    <col min="10247" max="10247" width="17.85546875" style="626" customWidth="1"/>
    <col min="10248" max="10248" width="23.140625" style="626" customWidth="1"/>
    <col min="10249" max="10250" width="21.85546875" style="626" customWidth="1"/>
    <col min="10251" max="10251" width="29.28515625" style="626" customWidth="1"/>
    <col min="10252" max="10252" width="16.28515625" style="626" customWidth="1"/>
    <col min="10253" max="10253" width="30.140625" style="626" customWidth="1"/>
    <col min="10254" max="10254" width="20.140625" style="626" customWidth="1"/>
    <col min="10255" max="10257" width="32.140625" style="626" customWidth="1"/>
    <col min="10258" max="10258" width="24.7109375" style="626" customWidth="1"/>
    <col min="10259" max="10259" width="69.5703125" style="626" customWidth="1"/>
    <col min="10260" max="10260" width="18.140625" style="626" customWidth="1"/>
    <col min="10261" max="10261" width="20.42578125" style="626" customWidth="1"/>
    <col min="10262" max="10262" width="17.140625" style="626" customWidth="1"/>
    <col min="10263" max="10497" width="9.140625" style="626"/>
    <col min="10498" max="10498" width="8.28515625" style="626" customWidth="1"/>
    <col min="10499" max="10499" width="104.140625" style="626" bestFit="1" customWidth="1"/>
    <col min="10500" max="10500" width="14.7109375" style="626" customWidth="1"/>
    <col min="10501" max="10501" width="15.85546875" style="626" customWidth="1"/>
    <col min="10502" max="10502" width="19.85546875" style="626" customWidth="1"/>
    <col min="10503" max="10503" width="17.85546875" style="626" customWidth="1"/>
    <col min="10504" max="10504" width="23.140625" style="626" customWidth="1"/>
    <col min="10505" max="10506" width="21.85546875" style="626" customWidth="1"/>
    <col min="10507" max="10507" width="29.28515625" style="626" customWidth="1"/>
    <col min="10508" max="10508" width="16.28515625" style="626" customWidth="1"/>
    <col min="10509" max="10509" width="30.140625" style="626" customWidth="1"/>
    <col min="10510" max="10510" width="20.140625" style="626" customWidth="1"/>
    <col min="10511" max="10513" width="32.140625" style="626" customWidth="1"/>
    <col min="10514" max="10514" width="24.7109375" style="626" customWidth="1"/>
    <col min="10515" max="10515" width="69.5703125" style="626" customWidth="1"/>
    <col min="10516" max="10516" width="18.140625" style="626" customWidth="1"/>
    <col min="10517" max="10517" width="20.42578125" style="626" customWidth="1"/>
    <col min="10518" max="10518" width="17.140625" style="626" customWidth="1"/>
    <col min="10519" max="10753" width="9.140625" style="626"/>
    <col min="10754" max="10754" width="8.28515625" style="626" customWidth="1"/>
    <col min="10755" max="10755" width="104.140625" style="626" bestFit="1" customWidth="1"/>
    <col min="10756" max="10756" width="14.7109375" style="626" customWidth="1"/>
    <col min="10757" max="10757" width="15.85546875" style="626" customWidth="1"/>
    <col min="10758" max="10758" width="19.85546875" style="626" customWidth="1"/>
    <col min="10759" max="10759" width="17.85546875" style="626" customWidth="1"/>
    <col min="10760" max="10760" width="23.140625" style="626" customWidth="1"/>
    <col min="10761" max="10762" width="21.85546875" style="626" customWidth="1"/>
    <col min="10763" max="10763" width="29.28515625" style="626" customWidth="1"/>
    <col min="10764" max="10764" width="16.28515625" style="626" customWidth="1"/>
    <col min="10765" max="10765" width="30.140625" style="626" customWidth="1"/>
    <col min="10766" max="10766" width="20.140625" style="626" customWidth="1"/>
    <col min="10767" max="10769" width="32.140625" style="626" customWidth="1"/>
    <col min="10770" max="10770" width="24.7109375" style="626" customWidth="1"/>
    <col min="10771" max="10771" width="69.5703125" style="626" customWidth="1"/>
    <col min="10772" max="10772" width="18.140625" style="626" customWidth="1"/>
    <col min="10773" max="10773" width="20.42578125" style="626" customWidth="1"/>
    <col min="10774" max="10774" width="17.140625" style="626" customWidth="1"/>
    <col min="10775" max="11009" width="9.140625" style="626"/>
    <col min="11010" max="11010" width="8.28515625" style="626" customWidth="1"/>
    <col min="11011" max="11011" width="104.140625" style="626" bestFit="1" customWidth="1"/>
    <col min="11012" max="11012" width="14.7109375" style="626" customWidth="1"/>
    <col min="11013" max="11013" width="15.85546875" style="626" customWidth="1"/>
    <col min="11014" max="11014" width="19.85546875" style="626" customWidth="1"/>
    <col min="11015" max="11015" width="17.85546875" style="626" customWidth="1"/>
    <col min="11016" max="11016" width="23.140625" style="626" customWidth="1"/>
    <col min="11017" max="11018" width="21.85546875" style="626" customWidth="1"/>
    <col min="11019" max="11019" width="29.28515625" style="626" customWidth="1"/>
    <col min="11020" max="11020" width="16.28515625" style="626" customWidth="1"/>
    <col min="11021" max="11021" width="30.140625" style="626" customWidth="1"/>
    <col min="11022" max="11022" width="20.140625" style="626" customWidth="1"/>
    <col min="11023" max="11025" width="32.140625" style="626" customWidth="1"/>
    <col min="11026" max="11026" width="24.7109375" style="626" customWidth="1"/>
    <col min="11027" max="11027" width="69.5703125" style="626" customWidth="1"/>
    <col min="11028" max="11028" width="18.140625" style="626" customWidth="1"/>
    <col min="11029" max="11029" width="20.42578125" style="626" customWidth="1"/>
    <col min="11030" max="11030" width="17.140625" style="626" customWidth="1"/>
    <col min="11031" max="11265" width="9.140625" style="626"/>
    <col min="11266" max="11266" width="8.28515625" style="626" customWidth="1"/>
    <col min="11267" max="11267" width="104.140625" style="626" bestFit="1" customWidth="1"/>
    <col min="11268" max="11268" width="14.7109375" style="626" customWidth="1"/>
    <col min="11269" max="11269" width="15.85546875" style="626" customWidth="1"/>
    <col min="11270" max="11270" width="19.85546875" style="626" customWidth="1"/>
    <col min="11271" max="11271" width="17.85546875" style="626" customWidth="1"/>
    <col min="11272" max="11272" width="23.140625" style="626" customWidth="1"/>
    <col min="11273" max="11274" width="21.85546875" style="626" customWidth="1"/>
    <col min="11275" max="11275" width="29.28515625" style="626" customWidth="1"/>
    <col min="11276" max="11276" width="16.28515625" style="626" customWidth="1"/>
    <col min="11277" max="11277" width="30.140625" style="626" customWidth="1"/>
    <col min="11278" max="11278" width="20.140625" style="626" customWidth="1"/>
    <col min="11279" max="11281" width="32.140625" style="626" customWidth="1"/>
    <col min="11282" max="11282" width="24.7109375" style="626" customWidth="1"/>
    <col min="11283" max="11283" width="69.5703125" style="626" customWidth="1"/>
    <col min="11284" max="11284" width="18.140625" style="626" customWidth="1"/>
    <col min="11285" max="11285" width="20.42578125" style="626" customWidth="1"/>
    <col min="11286" max="11286" width="17.140625" style="626" customWidth="1"/>
    <col min="11287" max="11521" width="9.140625" style="626"/>
    <col min="11522" max="11522" width="8.28515625" style="626" customWidth="1"/>
    <col min="11523" max="11523" width="104.140625" style="626" bestFit="1" customWidth="1"/>
    <col min="11524" max="11524" width="14.7109375" style="626" customWidth="1"/>
    <col min="11525" max="11525" width="15.85546875" style="626" customWidth="1"/>
    <col min="11526" max="11526" width="19.85546875" style="626" customWidth="1"/>
    <col min="11527" max="11527" width="17.85546875" style="626" customWidth="1"/>
    <col min="11528" max="11528" width="23.140625" style="626" customWidth="1"/>
    <col min="11529" max="11530" width="21.85546875" style="626" customWidth="1"/>
    <col min="11531" max="11531" width="29.28515625" style="626" customWidth="1"/>
    <col min="11532" max="11532" width="16.28515625" style="626" customWidth="1"/>
    <col min="11533" max="11533" width="30.140625" style="626" customWidth="1"/>
    <col min="11534" max="11534" width="20.140625" style="626" customWidth="1"/>
    <col min="11535" max="11537" width="32.140625" style="626" customWidth="1"/>
    <col min="11538" max="11538" width="24.7109375" style="626" customWidth="1"/>
    <col min="11539" max="11539" width="69.5703125" style="626" customWidth="1"/>
    <col min="11540" max="11540" width="18.140625" style="626" customWidth="1"/>
    <col min="11541" max="11541" width="20.42578125" style="626" customWidth="1"/>
    <col min="11542" max="11542" width="17.140625" style="626" customWidth="1"/>
    <col min="11543" max="11777" width="9.140625" style="626"/>
    <col min="11778" max="11778" width="8.28515625" style="626" customWidth="1"/>
    <col min="11779" max="11779" width="104.140625" style="626" bestFit="1" customWidth="1"/>
    <col min="11780" max="11780" width="14.7109375" style="626" customWidth="1"/>
    <col min="11781" max="11781" width="15.85546875" style="626" customWidth="1"/>
    <col min="11782" max="11782" width="19.85546875" style="626" customWidth="1"/>
    <col min="11783" max="11783" width="17.85546875" style="626" customWidth="1"/>
    <col min="11784" max="11784" width="23.140625" style="626" customWidth="1"/>
    <col min="11785" max="11786" width="21.85546875" style="626" customWidth="1"/>
    <col min="11787" max="11787" width="29.28515625" style="626" customWidth="1"/>
    <col min="11788" max="11788" width="16.28515625" style="626" customWidth="1"/>
    <col min="11789" max="11789" width="30.140625" style="626" customWidth="1"/>
    <col min="11790" max="11790" width="20.140625" style="626" customWidth="1"/>
    <col min="11791" max="11793" width="32.140625" style="626" customWidth="1"/>
    <col min="11794" max="11794" width="24.7109375" style="626" customWidth="1"/>
    <col min="11795" max="11795" width="69.5703125" style="626" customWidth="1"/>
    <col min="11796" max="11796" width="18.140625" style="626" customWidth="1"/>
    <col min="11797" max="11797" width="20.42578125" style="626" customWidth="1"/>
    <col min="11798" max="11798" width="17.140625" style="626" customWidth="1"/>
    <col min="11799" max="12033" width="9.140625" style="626"/>
    <col min="12034" max="12034" width="8.28515625" style="626" customWidth="1"/>
    <col min="12035" max="12035" width="104.140625" style="626" bestFit="1" customWidth="1"/>
    <col min="12036" max="12036" width="14.7109375" style="626" customWidth="1"/>
    <col min="12037" max="12037" width="15.85546875" style="626" customWidth="1"/>
    <col min="12038" max="12038" width="19.85546875" style="626" customWidth="1"/>
    <col min="12039" max="12039" width="17.85546875" style="626" customWidth="1"/>
    <col min="12040" max="12040" width="23.140625" style="626" customWidth="1"/>
    <col min="12041" max="12042" width="21.85546875" style="626" customWidth="1"/>
    <col min="12043" max="12043" width="29.28515625" style="626" customWidth="1"/>
    <col min="12044" max="12044" width="16.28515625" style="626" customWidth="1"/>
    <col min="12045" max="12045" width="30.140625" style="626" customWidth="1"/>
    <col min="12046" max="12046" width="20.140625" style="626" customWidth="1"/>
    <col min="12047" max="12049" width="32.140625" style="626" customWidth="1"/>
    <col min="12050" max="12050" width="24.7109375" style="626" customWidth="1"/>
    <col min="12051" max="12051" width="69.5703125" style="626" customWidth="1"/>
    <col min="12052" max="12052" width="18.140625" style="626" customWidth="1"/>
    <col min="12053" max="12053" width="20.42578125" style="626" customWidth="1"/>
    <col min="12054" max="12054" width="17.140625" style="626" customWidth="1"/>
    <col min="12055" max="12289" width="9.140625" style="626"/>
    <col min="12290" max="12290" width="8.28515625" style="626" customWidth="1"/>
    <col min="12291" max="12291" width="104.140625" style="626" bestFit="1" customWidth="1"/>
    <col min="12292" max="12292" width="14.7109375" style="626" customWidth="1"/>
    <col min="12293" max="12293" width="15.85546875" style="626" customWidth="1"/>
    <col min="12294" max="12294" width="19.85546875" style="626" customWidth="1"/>
    <col min="12295" max="12295" width="17.85546875" style="626" customWidth="1"/>
    <col min="12296" max="12296" width="23.140625" style="626" customWidth="1"/>
    <col min="12297" max="12298" width="21.85546875" style="626" customWidth="1"/>
    <col min="12299" max="12299" width="29.28515625" style="626" customWidth="1"/>
    <col min="12300" max="12300" width="16.28515625" style="626" customWidth="1"/>
    <col min="12301" max="12301" width="30.140625" style="626" customWidth="1"/>
    <col min="12302" max="12302" width="20.140625" style="626" customWidth="1"/>
    <col min="12303" max="12305" width="32.140625" style="626" customWidth="1"/>
    <col min="12306" max="12306" width="24.7109375" style="626" customWidth="1"/>
    <col min="12307" max="12307" width="69.5703125" style="626" customWidth="1"/>
    <col min="12308" max="12308" width="18.140625" style="626" customWidth="1"/>
    <col min="12309" max="12309" width="20.42578125" style="626" customWidth="1"/>
    <col min="12310" max="12310" width="17.140625" style="626" customWidth="1"/>
    <col min="12311" max="12545" width="9.140625" style="626"/>
    <col min="12546" max="12546" width="8.28515625" style="626" customWidth="1"/>
    <col min="12547" max="12547" width="104.140625" style="626" bestFit="1" customWidth="1"/>
    <col min="12548" max="12548" width="14.7109375" style="626" customWidth="1"/>
    <col min="12549" max="12549" width="15.85546875" style="626" customWidth="1"/>
    <col min="12550" max="12550" width="19.85546875" style="626" customWidth="1"/>
    <col min="12551" max="12551" width="17.85546875" style="626" customWidth="1"/>
    <col min="12552" max="12552" width="23.140625" style="626" customWidth="1"/>
    <col min="12553" max="12554" width="21.85546875" style="626" customWidth="1"/>
    <col min="12555" max="12555" width="29.28515625" style="626" customWidth="1"/>
    <col min="12556" max="12556" width="16.28515625" style="626" customWidth="1"/>
    <col min="12557" max="12557" width="30.140625" style="626" customWidth="1"/>
    <col min="12558" max="12558" width="20.140625" style="626" customWidth="1"/>
    <col min="12559" max="12561" width="32.140625" style="626" customWidth="1"/>
    <col min="12562" max="12562" width="24.7109375" style="626" customWidth="1"/>
    <col min="12563" max="12563" width="69.5703125" style="626" customWidth="1"/>
    <col min="12564" max="12564" width="18.140625" style="626" customWidth="1"/>
    <col min="12565" max="12565" width="20.42578125" style="626" customWidth="1"/>
    <col min="12566" max="12566" width="17.140625" style="626" customWidth="1"/>
    <col min="12567" max="12801" width="9.140625" style="626"/>
    <col min="12802" max="12802" width="8.28515625" style="626" customWidth="1"/>
    <col min="12803" max="12803" width="104.140625" style="626" bestFit="1" customWidth="1"/>
    <col min="12804" max="12804" width="14.7109375" style="626" customWidth="1"/>
    <col min="12805" max="12805" width="15.85546875" style="626" customWidth="1"/>
    <col min="12806" max="12806" width="19.85546875" style="626" customWidth="1"/>
    <col min="12807" max="12807" width="17.85546875" style="626" customWidth="1"/>
    <col min="12808" max="12808" width="23.140625" style="626" customWidth="1"/>
    <col min="12809" max="12810" width="21.85546875" style="626" customWidth="1"/>
    <col min="12811" max="12811" width="29.28515625" style="626" customWidth="1"/>
    <col min="12812" max="12812" width="16.28515625" style="626" customWidth="1"/>
    <col min="12813" max="12813" width="30.140625" style="626" customWidth="1"/>
    <col min="12814" max="12814" width="20.140625" style="626" customWidth="1"/>
    <col min="12815" max="12817" width="32.140625" style="626" customWidth="1"/>
    <col min="12818" max="12818" width="24.7109375" style="626" customWidth="1"/>
    <col min="12819" max="12819" width="69.5703125" style="626" customWidth="1"/>
    <col min="12820" max="12820" width="18.140625" style="626" customWidth="1"/>
    <col min="12821" max="12821" width="20.42578125" style="626" customWidth="1"/>
    <col min="12822" max="12822" width="17.140625" style="626" customWidth="1"/>
    <col min="12823" max="13057" width="9.140625" style="626"/>
    <col min="13058" max="13058" width="8.28515625" style="626" customWidth="1"/>
    <col min="13059" max="13059" width="104.140625" style="626" bestFit="1" customWidth="1"/>
    <col min="13060" max="13060" width="14.7109375" style="626" customWidth="1"/>
    <col min="13061" max="13061" width="15.85546875" style="626" customWidth="1"/>
    <col min="13062" max="13062" width="19.85546875" style="626" customWidth="1"/>
    <col min="13063" max="13063" width="17.85546875" style="626" customWidth="1"/>
    <col min="13064" max="13064" width="23.140625" style="626" customWidth="1"/>
    <col min="13065" max="13066" width="21.85546875" style="626" customWidth="1"/>
    <col min="13067" max="13067" width="29.28515625" style="626" customWidth="1"/>
    <col min="13068" max="13068" width="16.28515625" style="626" customWidth="1"/>
    <col min="13069" max="13069" width="30.140625" style="626" customWidth="1"/>
    <col min="13070" max="13070" width="20.140625" style="626" customWidth="1"/>
    <col min="13071" max="13073" width="32.140625" style="626" customWidth="1"/>
    <col min="13074" max="13074" width="24.7109375" style="626" customWidth="1"/>
    <col min="13075" max="13075" width="69.5703125" style="626" customWidth="1"/>
    <col min="13076" max="13076" width="18.140625" style="626" customWidth="1"/>
    <col min="13077" max="13077" width="20.42578125" style="626" customWidth="1"/>
    <col min="13078" max="13078" width="17.140625" style="626" customWidth="1"/>
    <col min="13079" max="13313" width="9.140625" style="626"/>
    <col min="13314" max="13314" width="8.28515625" style="626" customWidth="1"/>
    <col min="13315" max="13315" width="104.140625" style="626" bestFit="1" customWidth="1"/>
    <col min="13316" max="13316" width="14.7109375" style="626" customWidth="1"/>
    <col min="13317" max="13317" width="15.85546875" style="626" customWidth="1"/>
    <col min="13318" max="13318" width="19.85546875" style="626" customWidth="1"/>
    <col min="13319" max="13319" width="17.85546875" style="626" customWidth="1"/>
    <col min="13320" max="13320" width="23.140625" style="626" customWidth="1"/>
    <col min="13321" max="13322" width="21.85546875" style="626" customWidth="1"/>
    <col min="13323" max="13323" width="29.28515625" style="626" customWidth="1"/>
    <col min="13324" max="13324" width="16.28515625" style="626" customWidth="1"/>
    <col min="13325" max="13325" width="30.140625" style="626" customWidth="1"/>
    <col min="13326" max="13326" width="20.140625" style="626" customWidth="1"/>
    <col min="13327" max="13329" width="32.140625" style="626" customWidth="1"/>
    <col min="13330" max="13330" width="24.7109375" style="626" customWidth="1"/>
    <col min="13331" max="13331" width="69.5703125" style="626" customWidth="1"/>
    <col min="13332" max="13332" width="18.140625" style="626" customWidth="1"/>
    <col min="13333" max="13333" width="20.42578125" style="626" customWidth="1"/>
    <col min="13334" max="13334" width="17.140625" style="626" customWidth="1"/>
    <col min="13335" max="13569" width="9.140625" style="626"/>
    <col min="13570" max="13570" width="8.28515625" style="626" customWidth="1"/>
    <col min="13571" max="13571" width="104.140625" style="626" bestFit="1" customWidth="1"/>
    <col min="13572" max="13572" width="14.7109375" style="626" customWidth="1"/>
    <col min="13573" max="13573" width="15.85546875" style="626" customWidth="1"/>
    <col min="13574" max="13574" width="19.85546875" style="626" customWidth="1"/>
    <col min="13575" max="13575" width="17.85546875" style="626" customWidth="1"/>
    <col min="13576" max="13576" width="23.140625" style="626" customWidth="1"/>
    <col min="13577" max="13578" width="21.85546875" style="626" customWidth="1"/>
    <col min="13579" max="13579" width="29.28515625" style="626" customWidth="1"/>
    <col min="13580" max="13580" width="16.28515625" style="626" customWidth="1"/>
    <col min="13581" max="13581" width="30.140625" style="626" customWidth="1"/>
    <col min="13582" max="13582" width="20.140625" style="626" customWidth="1"/>
    <col min="13583" max="13585" width="32.140625" style="626" customWidth="1"/>
    <col min="13586" max="13586" width="24.7109375" style="626" customWidth="1"/>
    <col min="13587" max="13587" width="69.5703125" style="626" customWidth="1"/>
    <col min="13588" max="13588" width="18.140625" style="626" customWidth="1"/>
    <col min="13589" max="13589" width="20.42578125" style="626" customWidth="1"/>
    <col min="13590" max="13590" width="17.140625" style="626" customWidth="1"/>
    <col min="13591" max="13825" width="9.140625" style="626"/>
    <col min="13826" max="13826" width="8.28515625" style="626" customWidth="1"/>
    <col min="13827" max="13827" width="104.140625" style="626" bestFit="1" customWidth="1"/>
    <col min="13828" max="13828" width="14.7109375" style="626" customWidth="1"/>
    <col min="13829" max="13829" width="15.85546875" style="626" customWidth="1"/>
    <col min="13830" max="13830" width="19.85546875" style="626" customWidth="1"/>
    <col min="13831" max="13831" width="17.85546875" style="626" customWidth="1"/>
    <col min="13832" max="13832" width="23.140625" style="626" customWidth="1"/>
    <col min="13833" max="13834" width="21.85546875" style="626" customWidth="1"/>
    <col min="13835" max="13835" width="29.28515625" style="626" customWidth="1"/>
    <col min="13836" max="13836" width="16.28515625" style="626" customWidth="1"/>
    <col min="13837" max="13837" width="30.140625" style="626" customWidth="1"/>
    <col min="13838" max="13838" width="20.140625" style="626" customWidth="1"/>
    <col min="13839" max="13841" width="32.140625" style="626" customWidth="1"/>
    <col min="13842" max="13842" width="24.7109375" style="626" customWidth="1"/>
    <col min="13843" max="13843" width="69.5703125" style="626" customWidth="1"/>
    <col min="13844" max="13844" width="18.140625" style="626" customWidth="1"/>
    <col min="13845" max="13845" width="20.42578125" style="626" customWidth="1"/>
    <col min="13846" max="13846" width="17.140625" style="626" customWidth="1"/>
    <col min="13847" max="14081" width="9.140625" style="626"/>
    <col min="14082" max="14082" width="8.28515625" style="626" customWidth="1"/>
    <col min="14083" max="14083" width="104.140625" style="626" bestFit="1" customWidth="1"/>
    <col min="14084" max="14084" width="14.7109375" style="626" customWidth="1"/>
    <col min="14085" max="14085" width="15.85546875" style="626" customWidth="1"/>
    <col min="14086" max="14086" width="19.85546875" style="626" customWidth="1"/>
    <col min="14087" max="14087" width="17.85546875" style="626" customWidth="1"/>
    <col min="14088" max="14088" width="23.140625" style="626" customWidth="1"/>
    <col min="14089" max="14090" width="21.85546875" style="626" customWidth="1"/>
    <col min="14091" max="14091" width="29.28515625" style="626" customWidth="1"/>
    <col min="14092" max="14092" width="16.28515625" style="626" customWidth="1"/>
    <col min="14093" max="14093" width="30.140625" style="626" customWidth="1"/>
    <col min="14094" max="14094" width="20.140625" style="626" customWidth="1"/>
    <col min="14095" max="14097" width="32.140625" style="626" customWidth="1"/>
    <col min="14098" max="14098" width="24.7109375" style="626" customWidth="1"/>
    <col min="14099" max="14099" width="69.5703125" style="626" customWidth="1"/>
    <col min="14100" max="14100" width="18.140625" style="626" customWidth="1"/>
    <col min="14101" max="14101" width="20.42578125" style="626" customWidth="1"/>
    <col min="14102" max="14102" width="17.140625" style="626" customWidth="1"/>
    <col min="14103" max="14337" width="9.140625" style="626"/>
    <col min="14338" max="14338" width="8.28515625" style="626" customWidth="1"/>
    <col min="14339" max="14339" width="104.140625" style="626" bestFit="1" customWidth="1"/>
    <col min="14340" max="14340" width="14.7109375" style="626" customWidth="1"/>
    <col min="14341" max="14341" width="15.85546875" style="626" customWidth="1"/>
    <col min="14342" max="14342" width="19.85546875" style="626" customWidth="1"/>
    <col min="14343" max="14343" width="17.85546875" style="626" customWidth="1"/>
    <col min="14344" max="14344" width="23.140625" style="626" customWidth="1"/>
    <col min="14345" max="14346" width="21.85546875" style="626" customWidth="1"/>
    <col min="14347" max="14347" width="29.28515625" style="626" customWidth="1"/>
    <col min="14348" max="14348" width="16.28515625" style="626" customWidth="1"/>
    <col min="14349" max="14349" width="30.140625" style="626" customWidth="1"/>
    <col min="14350" max="14350" width="20.140625" style="626" customWidth="1"/>
    <col min="14351" max="14353" width="32.140625" style="626" customWidth="1"/>
    <col min="14354" max="14354" width="24.7109375" style="626" customWidth="1"/>
    <col min="14355" max="14355" width="69.5703125" style="626" customWidth="1"/>
    <col min="14356" max="14356" width="18.140625" style="626" customWidth="1"/>
    <col min="14357" max="14357" width="20.42578125" style="626" customWidth="1"/>
    <col min="14358" max="14358" width="17.140625" style="626" customWidth="1"/>
    <col min="14359" max="14593" width="9.140625" style="626"/>
    <col min="14594" max="14594" width="8.28515625" style="626" customWidth="1"/>
    <col min="14595" max="14595" width="104.140625" style="626" bestFit="1" customWidth="1"/>
    <col min="14596" max="14596" width="14.7109375" style="626" customWidth="1"/>
    <col min="14597" max="14597" width="15.85546875" style="626" customWidth="1"/>
    <col min="14598" max="14598" width="19.85546875" style="626" customWidth="1"/>
    <col min="14599" max="14599" width="17.85546875" style="626" customWidth="1"/>
    <col min="14600" max="14600" width="23.140625" style="626" customWidth="1"/>
    <col min="14601" max="14602" width="21.85546875" style="626" customWidth="1"/>
    <col min="14603" max="14603" width="29.28515625" style="626" customWidth="1"/>
    <col min="14604" max="14604" width="16.28515625" style="626" customWidth="1"/>
    <col min="14605" max="14605" width="30.140625" style="626" customWidth="1"/>
    <col min="14606" max="14606" width="20.140625" style="626" customWidth="1"/>
    <col min="14607" max="14609" width="32.140625" style="626" customWidth="1"/>
    <col min="14610" max="14610" width="24.7109375" style="626" customWidth="1"/>
    <col min="14611" max="14611" width="69.5703125" style="626" customWidth="1"/>
    <col min="14612" max="14612" width="18.140625" style="626" customWidth="1"/>
    <col min="14613" max="14613" width="20.42578125" style="626" customWidth="1"/>
    <col min="14614" max="14614" width="17.140625" style="626" customWidth="1"/>
    <col min="14615" max="14849" width="9.140625" style="626"/>
    <col min="14850" max="14850" width="8.28515625" style="626" customWidth="1"/>
    <col min="14851" max="14851" width="104.140625" style="626" bestFit="1" customWidth="1"/>
    <col min="14852" max="14852" width="14.7109375" style="626" customWidth="1"/>
    <col min="14853" max="14853" width="15.85546875" style="626" customWidth="1"/>
    <col min="14854" max="14854" width="19.85546875" style="626" customWidth="1"/>
    <col min="14855" max="14855" width="17.85546875" style="626" customWidth="1"/>
    <col min="14856" max="14856" width="23.140625" style="626" customWidth="1"/>
    <col min="14857" max="14858" width="21.85546875" style="626" customWidth="1"/>
    <col min="14859" max="14859" width="29.28515625" style="626" customWidth="1"/>
    <col min="14860" max="14860" width="16.28515625" style="626" customWidth="1"/>
    <col min="14861" max="14861" width="30.140625" style="626" customWidth="1"/>
    <col min="14862" max="14862" width="20.140625" style="626" customWidth="1"/>
    <col min="14863" max="14865" width="32.140625" style="626" customWidth="1"/>
    <col min="14866" max="14866" width="24.7109375" style="626" customWidth="1"/>
    <col min="14867" max="14867" width="69.5703125" style="626" customWidth="1"/>
    <col min="14868" max="14868" width="18.140625" style="626" customWidth="1"/>
    <col min="14869" max="14869" width="20.42578125" style="626" customWidth="1"/>
    <col min="14870" max="14870" width="17.140625" style="626" customWidth="1"/>
    <col min="14871" max="15105" width="9.140625" style="626"/>
    <col min="15106" max="15106" width="8.28515625" style="626" customWidth="1"/>
    <col min="15107" max="15107" width="104.140625" style="626" bestFit="1" customWidth="1"/>
    <col min="15108" max="15108" width="14.7109375" style="626" customWidth="1"/>
    <col min="15109" max="15109" width="15.85546875" style="626" customWidth="1"/>
    <col min="15110" max="15110" width="19.85546875" style="626" customWidth="1"/>
    <col min="15111" max="15111" width="17.85546875" style="626" customWidth="1"/>
    <col min="15112" max="15112" width="23.140625" style="626" customWidth="1"/>
    <col min="15113" max="15114" width="21.85546875" style="626" customWidth="1"/>
    <col min="15115" max="15115" width="29.28515625" style="626" customWidth="1"/>
    <col min="15116" max="15116" width="16.28515625" style="626" customWidth="1"/>
    <col min="15117" max="15117" width="30.140625" style="626" customWidth="1"/>
    <col min="15118" max="15118" width="20.140625" style="626" customWidth="1"/>
    <col min="15119" max="15121" width="32.140625" style="626" customWidth="1"/>
    <col min="15122" max="15122" width="24.7109375" style="626" customWidth="1"/>
    <col min="15123" max="15123" width="69.5703125" style="626" customWidth="1"/>
    <col min="15124" max="15124" width="18.140625" style="626" customWidth="1"/>
    <col min="15125" max="15125" width="20.42578125" style="626" customWidth="1"/>
    <col min="15126" max="15126" width="17.140625" style="626" customWidth="1"/>
    <col min="15127" max="15361" width="9.140625" style="626"/>
    <col min="15362" max="15362" width="8.28515625" style="626" customWidth="1"/>
    <col min="15363" max="15363" width="104.140625" style="626" bestFit="1" customWidth="1"/>
    <col min="15364" max="15364" width="14.7109375" style="626" customWidth="1"/>
    <col min="15365" max="15365" width="15.85546875" style="626" customWidth="1"/>
    <col min="15366" max="15366" width="19.85546875" style="626" customWidth="1"/>
    <col min="15367" max="15367" width="17.85546875" style="626" customWidth="1"/>
    <col min="15368" max="15368" width="23.140625" style="626" customWidth="1"/>
    <col min="15369" max="15370" width="21.85546875" style="626" customWidth="1"/>
    <col min="15371" max="15371" width="29.28515625" style="626" customWidth="1"/>
    <col min="15372" max="15372" width="16.28515625" style="626" customWidth="1"/>
    <col min="15373" max="15373" width="30.140625" style="626" customWidth="1"/>
    <col min="15374" max="15374" width="20.140625" style="626" customWidth="1"/>
    <col min="15375" max="15377" width="32.140625" style="626" customWidth="1"/>
    <col min="15378" max="15378" width="24.7109375" style="626" customWidth="1"/>
    <col min="15379" max="15379" width="69.5703125" style="626" customWidth="1"/>
    <col min="15380" max="15380" width="18.140625" style="626" customWidth="1"/>
    <col min="15381" max="15381" width="20.42578125" style="626" customWidth="1"/>
    <col min="15382" max="15382" width="17.140625" style="626" customWidth="1"/>
    <col min="15383" max="15617" width="9.140625" style="626"/>
    <col min="15618" max="15618" width="8.28515625" style="626" customWidth="1"/>
    <col min="15619" max="15619" width="104.140625" style="626" bestFit="1" customWidth="1"/>
    <col min="15620" max="15620" width="14.7109375" style="626" customWidth="1"/>
    <col min="15621" max="15621" width="15.85546875" style="626" customWidth="1"/>
    <col min="15622" max="15622" width="19.85546875" style="626" customWidth="1"/>
    <col min="15623" max="15623" width="17.85546875" style="626" customWidth="1"/>
    <col min="15624" max="15624" width="23.140625" style="626" customWidth="1"/>
    <col min="15625" max="15626" width="21.85546875" style="626" customWidth="1"/>
    <col min="15627" max="15627" width="29.28515625" style="626" customWidth="1"/>
    <col min="15628" max="15628" width="16.28515625" style="626" customWidth="1"/>
    <col min="15629" max="15629" width="30.140625" style="626" customWidth="1"/>
    <col min="15630" max="15630" width="20.140625" style="626" customWidth="1"/>
    <col min="15631" max="15633" width="32.140625" style="626" customWidth="1"/>
    <col min="15634" max="15634" width="24.7109375" style="626" customWidth="1"/>
    <col min="15635" max="15635" width="69.5703125" style="626" customWidth="1"/>
    <col min="15636" max="15636" width="18.140625" style="626" customWidth="1"/>
    <col min="15637" max="15637" width="20.42578125" style="626" customWidth="1"/>
    <col min="15638" max="15638" width="17.140625" style="626" customWidth="1"/>
    <col min="15639" max="15873" width="9.140625" style="626"/>
    <col min="15874" max="15874" width="8.28515625" style="626" customWidth="1"/>
    <col min="15875" max="15875" width="104.140625" style="626" bestFit="1" customWidth="1"/>
    <col min="15876" max="15876" width="14.7109375" style="626" customWidth="1"/>
    <col min="15877" max="15877" width="15.85546875" style="626" customWidth="1"/>
    <col min="15878" max="15878" width="19.85546875" style="626" customWidth="1"/>
    <col min="15879" max="15879" width="17.85546875" style="626" customWidth="1"/>
    <col min="15880" max="15880" width="23.140625" style="626" customWidth="1"/>
    <col min="15881" max="15882" width="21.85546875" style="626" customWidth="1"/>
    <col min="15883" max="15883" width="29.28515625" style="626" customWidth="1"/>
    <col min="15884" max="15884" width="16.28515625" style="626" customWidth="1"/>
    <col min="15885" max="15885" width="30.140625" style="626" customWidth="1"/>
    <col min="15886" max="15886" width="20.140625" style="626" customWidth="1"/>
    <col min="15887" max="15889" width="32.140625" style="626" customWidth="1"/>
    <col min="15890" max="15890" width="24.7109375" style="626" customWidth="1"/>
    <col min="15891" max="15891" width="69.5703125" style="626" customWidth="1"/>
    <col min="15892" max="15892" width="18.140625" style="626" customWidth="1"/>
    <col min="15893" max="15893" width="20.42578125" style="626" customWidth="1"/>
    <col min="15894" max="15894" width="17.140625" style="626" customWidth="1"/>
    <col min="15895" max="16129" width="9.140625" style="626"/>
    <col min="16130" max="16130" width="8.28515625" style="626" customWidth="1"/>
    <col min="16131" max="16131" width="104.140625" style="626" bestFit="1" customWidth="1"/>
    <col min="16132" max="16132" width="14.7109375" style="626" customWidth="1"/>
    <col min="16133" max="16133" width="15.85546875" style="626" customWidth="1"/>
    <col min="16134" max="16134" width="19.85546875" style="626" customWidth="1"/>
    <col min="16135" max="16135" width="17.85546875" style="626" customWidth="1"/>
    <col min="16136" max="16136" width="23.140625" style="626" customWidth="1"/>
    <col min="16137" max="16138" width="21.85546875" style="626" customWidth="1"/>
    <col min="16139" max="16139" width="29.28515625" style="626" customWidth="1"/>
    <col min="16140" max="16140" width="16.28515625" style="626" customWidth="1"/>
    <col min="16141" max="16141" width="30.140625" style="626" customWidth="1"/>
    <col min="16142" max="16142" width="20.140625" style="626" customWidth="1"/>
    <col min="16143" max="16145" width="32.140625" style="626" customWidth="1"/>
    <col min="16146" max="16146" width="24.7109375" style="626" customWidth="1"/>
    <col min="16147" max="16147" width="69.5703125" style="626" customWidth="1"/>
    <col min="16148" max="16148" width="18.140625" style="626" customWidth="1"/>
    <col min="16149" max="16149" width="20.42578125" style="626" customWidth="1"/>
    <col min="16150" max="16150" width="17.140625" style="626" customWidth="1"/>
    <col min="16151" max="16384" width="9.140625" style="626"/>
  </cols>
  <sheetData>
    <row r="1" spans="1:21" ht="12.75" customHeight="1">
      <c r="A1" s="896"/>
      <c r="B1" s="620"/>
      <c r="C1" s="621"/>
      <c r="D1" s="621"/>
      <c r="E1" s="621"/>
      <c r="F1" s="621"/>
      <c r="G1" s="622"/>
      <c r="H1" s="622"/>
      <c r="I1" s="622"/>
    </row>
    <row r="2" spans="1:21" ht="23.25" customHeight="1">
      <c r="A2" s="994" t="s">
        <v>119</v>
      </c>
      <c r="B2" s="994"/>
      <c r="C2" s="994"/>
      <c r="D2" s="994"/>
      <c r="E2" s="994"/>
      <c r="F2" s="994"/>
      <c r="G2" s="994"/>
      <c r="H2" s="994"/>
      <c r="I2" s="994"/>
      <c r="J2" s="994"/>
      <c r="K2" s="994"/>
      <c r="L2" s="994"/>
      <c r="M2" s="994"/>
      <c r="N2" s="627"/>
      <c r="O2" s="627"/>
      <c r="P2" s="627"/>
      <c r="Q2" s="622"/>
      <c r="R2" s="622"/>
    </row>
    <row r="3" spans="1:21" ht="36.75" customHeight="1">
      <c r="A3" s="995" t="s">
        <v>672</v>
      </c>
      <c r="B3" s="996"/>
      <c r="C3" s="996"/>
      <c r="D3" s="996"/>
      <c r="E3" s="996"/>
      <c r="F3" s="996"/>
      <c r="G3" s="996"/>
      <c r="H3" s="996"/>
      <c r="I3" s="996"/>
      <c r="J3" s="996"/>
      <c r="K3" s="996"/>
      <c r="L3" s="996"/>
      <c r="M3" s="996"/>
    </row>
    <row r="4" spans="1:21">
      <c r="A4" s="896"/>
      <c r="B4" s="628"/>
      <c r="C4" s="629"/>
      <c r="D4" s="629"/>
      <c r="E4" s="629"/>
      <c r="F4" s="629"/>
      <c r="G4" s="630"/>
      <c r="H4" s="630"/>
      <c r="I4" s="630"/>
    </row>
    <row r="5" spans="1:21" s="636" customFormat="1" ht="32.25" customHeight="1">
      <c r="A5" s="943" t="s">
        <v>19</v>
      </c>
      <c r="B5" s="943" t="s">
        <v>30</v>
      </c>
      <c r="C5" s="943" t="s">
        <v>111</v>
      </c>
      <c r="D5" s="943"/>
      <c r="E5" s="943" t="s">
        <v>108</v>
      </c>
      <c r="F5" s="943"/>
      <c r="G5" s="943" t="s">
        <v>17</v>
      </c>
      <c r="H5" s="943" t="s">
        <v>17</v>
      </c>
      <c r="I5" s="943"/>
      <c r="J5" s="943" t="s">
        <v>27</v>
      </c>
      <c r="K5" s="943"/>
      <c r="L5" s="943"/>
      <c r="M5" s="943"/>
      <c r="N5" s="943"/>
      <c r="O5" s="943"/>
      <c r="P5" s="943"/>
      <c r="Q5" s="943" t="s">
        <v>242</v>
      </c>
      <c r="R5" s="943" t="s">
        <v>441</v>
      </c>
      <c r="S5" s="818"/>
      <c r="T5" s="819"/>
    </row>
    <row r="6" spans="1:21" s="636" customFormat="1" ht="38.25" customHeight="1">
      <c r="A6" s="943" t="s">
        <v>20</v>
      </c>
      <c r="B6" s="943"/>
      <c r="C6" s="943"/>
      <c r="D6" s="943"/>
      <c r="E6" s="943"/>
      <c r="F6" s="943"/>
      <c r="G6" s="943" t="s">
        <v>18</v>
      </c>
      <c r="H6" s="943" t="s">
        <v>18</v>
      </c>
      <c r="I6" s="943" t="s">
        <v>112</v>
      </c>
      <c r="J6" s="943"/>
      <c r="K6" s="943"/>
      <c r="L6" s="943"/>
      <c r="M6" s="943"/>
      <c r="N6" s="943"/>
      <c r="O6" s="943"/>
      <c r="P6" s="943"/>
      <c r="Q6" s="943"/>
      <c r="R6" s="943"/>
      <c r="S6" s="818"/>
      <c r="T6" s="819"/>
    </row>
    <row r="7" spans="1:21" s="636" customFormat="1" ht="18">
      <c r="A7" s="943"/>
      <c r="B7" s="943"/>
      <c r="C7" s="943"/>
      <c r="D7" s="943"/>
      <c r="E7" s="943"/>
      <c r="F7" s="943"/>
      <c r="G7" s="943" t="s">
        <v>11</v>
      </c>
      <c r="H7" s="943" t="s">
        <v>109</v>
      </c>
      <c r="I7" s="943" t="s">
        <v>101</v>
      </c>
      <c r="J7" s="943" t="s">
        <v>28</v>
      </c>
      <c r="K7" s="943" t="s">
        <v>99</v>
      </c>
      <c r="L7" s="943" t="s">
        <v>105</v>
      </c>
      <c r="M7" s="943" t="s">
        <v>100</v>
      </c>
      <c r="N7" s="943" t="s">
        <v>113</v>
      </c>
      <c r="O7" s="943" t="s">
        <v>102</v>
      </c>
      <c r="P7" s="943" t="s">
        <v>243</v>
      </c>
      <c r="Q7" s="943"/>
      <c r="R7" s="943"/>
      <c r="S7" s="818"/>
      <c r="T7" s="820"/>
      <c r="U7" s="642"/>
    </row>
    <row r="8" spans="1:21" s="636" customFormat="1" ht="18">
      <c r="A8" s="943"/>
      <c r="B8" s="943"/>
      <c r="C8" s="943" t="s">
        <v>26</v>
      </c>
      <c r="D8" s="943" t="s">
        <v>49</v>
      </c>
      <c r="E8" s="943" t="s">
        <v>26</v>
      </c>
      <c r="F8" s="943" t="s">
        <v>49</v>
      </c>
      <c r="G8" s="943" t="s">
        <v>26</v>
      </c>
      <c r="H8" s="943" t="s">
        <v>110</v>
      </c>
      <c r="I8" s="943" t="s">
        <v>673</v>
      </c>
      <c r="J8" s="943"/>
      <c r="K8" s="943"/>
      <c r="L8" s="943"/>
      <c r="M8" s="943"/>
      <c r="N8" s="943"/>
      <c r="O8" s="943"/>
      <c r="P8" s="943" t="s">
        <v>244</v>
      </c>
      <c r="Q8" s="943"/>
      <c r="R8" s="943"/>
      <c r="S8" s="818"/>
      <c r="T8" s="819"/>
    </row>
    <row r="9" spans="1:21" s="636" customFormat="1" ht="18">
      <c r="A9" s="943"/>
      <c r="B9" s="943"/>
      <c r="C9" s="943"/>
      <c r="D9" s="943"/>
      <c r="E9" s="943"/>
      <c r="F9" s="943"/>
      <c r="G9" s="943"/>
      <c r="H9" s="943" t="s">
        <v>26</v>
      </c>
      <c r="I9" s="943"/>
      <c r="J9" s="943"/>
      <c r="K9" s="943"/>
      <c r="L9" s="943"/>
      <c r="M9" s="943"/>
      <c r="N9" s="943"/>
      <c r="O9" s="943"/>
      <c r="P9" s="943"/>
      <c r="Q9" s="943"/>
      <c r="R9" s="943"/>
      <c r="S9" s="818"/>
      <c r="T9" s="819"/>
    </row>
    <row r="10" spans="1:21" ht="51.75" customHeight="1">
      <c r="A10" s="897">
        <v>1</v>
      </c>
      <c r="B10" s="648" t="s">
        <v>0</v>
      </c>
      <c r="C10" s="649"/>
      <c r="D10" s="649"/>
      <c r="E10" s="650"/>
      <c r="F10" s="650"/>
      <c r="G10" s="651">
        <f t="shared" ref="G10:G35" si="0">C10+(D10/60)</f>
        <v>0</v>
      </c>
      <c r="H10" s="652">
        <f t="shared" ref="H10:H35" si="1">E10+F10/60</f>
        <v>0</v>
      </c>
      <c r="I10" s="653">
        <f t="shared" ref="I10:I29" si="2">28*24-H10</f>
        <v>672</v>
      </c>
      <c r="J10" s="654">
        <v>79</v>
      </c>
      <c r="K10" s="654">
        <v>2</v>
      </c>
      <c r="L10" s="653">
        <f>G10*J10*K10</f>
        <v>0</v>
      </c>
      <c r="M10" s="654">
        <f>J10*K10</f>
        <v>158</v>
      </c>
      <c r="N10" s="655">
        <f>I10*M10</f>
        <v>106176</v>
      </c>
      <c r="O10" s="588">
        <f t="shared" ref="O10:O73" si="3">L10/N10</f>
        <v>0</v>
      </c>
      <c r="P10" s="654">
        <f t="shared" ref="P10:P73" si="4">100-100*O10</f>
        <v>100</v>
      </c>
      <c r="Q10" s="822">
        <f t="shared" ref="Q10:Q73" si="5">1-L10/N10</f>
        <v>1</v>
      </c>
      <c r="R10" s="589">
        <v>0.9</v>
      </c>
      <c r="S10" s="818"/>
    </row>
    <row r="11" spans="1:21" ht="55.5" customHeight="1">
      <c r="A11" s="897">
        <v>2</v>
      </c>
      <c r="B11" s="648" t="s">
        <v>1</v>
      </c>
      <c r="C11" s="649"/>
      <c r="D11" s="649"/>
      <c r="E11" s="649"/>
      <c r="F11" s="649"/>
      <c r="G11" s="651">
        <f t="shared" si="0"/>
        <v>0</v>
      </c>
      <c r="H11" s="652">
        <f t="shared" si="1"/>
        <v>0</v>
      </c>
      <c r="I11" s="653">
        <f t="shared" si="2"/>
        <v>672</v>
      </c>
      <c r="J11" s="654">
        <v>207</v>
      </c>
      <c r="K11" s="654">
        <v>2</v>
      </c>
      <c r="L11" s="653">
        <f t="shared" ref="L11:L75" si="6">G11*J11*K11</f>
        <v>0</v>
      </c>
      <c r="M11" s="654">
        <f t="shared" ref="M11:M75" si="7">J11*K11</f>
        <v>414</v>
      </c>
      <c r="N11" s="655">
        <f t="shared" ref="N11:N75" si="8">I11*M11</f>
        <v>278208</v>
      </c>
      <c r="O11" s="588">
        <f t="shared" si="3"/>
        <v>0</v>
      </c>
      <c r="P11" s="654">
        <f t="shared" si="4"/>
        <v>100</v>
      </c>
      <c r="Q11" s="822">
        <f t="shared" si="5"/>
        <v>1</v>
      </c>
      <c r="R11" s="589">
        <v>0.9</v>
      </c>
      <c r="S11" s="818"/>
    </row>
    <row r="12" spans="1:21" ht="67.5" customHeight="1">
      <c r="A12" s="897">
        <v>3</v>
      </c>
      <c r="B12" s="648" t="s">
        <v>2</v>
      </c>
      <c r="C12" s="649"/>
      <c r="D12" s="649"/>
      <c r="E12" s="650"/>
      <c r="F12" s="649"/>
      <c r="G12" s="651">
        <f t="shared" si="0"/>
        <v>0</v>
      </c>
      <c r="H12" s="652">
        <f t="shared" si="1"/>
        <v>0</v>
      </c>
      <c r="I12" s="653">
        <f t="shared" si="2"/>
        <v>672</v>
      </c>
      <c r="J12" s="654">
        <v>214</v>
      </c>
      <c r="K12" s="654">
        <v>2</v>
      </c>
      <c r="L12" s="653">
        <f t="shared" si="6"/>
        <v>0</v>
      </c>
      <c r="M12" s="654">
        <f t="shared" si="7"/>
        <v>428</v>
      </c>
      <c r="N12" s="655">
        <f t="shared" si="8"/>
        <v>287616</v>
      </c>
      <c r="O12" s="588">
        <f t="shared" si="3"/>
        <v>0</v>
      </c>
      <c r="P12" s="654">
        <f t="shared" si="4"/>
        <v>100</v>
      </c>
      <c r="Q12" s="822">
        <f t="shared" si="5"/>
        <v>1</v>
      </c>
      <c r="R12" s="589">
        <v>0.9</v>
      </c>
      <c r="S12" s="818"/>
    </row>
    <row r="13" spans="1:21" ht="55.5" customHeight="1">
      <c r="A13" s="897">
        <v>4</v>
      </c>
      <c r="B13" s="648" t="s">
        <v>29</v>
      </c>
      <c r="C13" s="649"/>
      <c r="D13" s="649"/>
      <c r="E13" s="650"/>
      <c r="F13" s="650"/>
      <c r="G13" s="651">
        <f t="shared" si="0"/>
        <v>0</v>
      </c>
      <c r="H13" s="652">
        <f t="shared" si="1"/>
        <v>0</v>
      </c>
      <c r="I13" s="653">
        <f t="shared" si="2"/>
        <v>672</v>
      </c>
      <c r="J13" s="654">
        <v>289</v>
      </c>
      <c r="K13" s="654">
        <v>2</v>
      </c>
      <c r="L13" s="653">
        <f t="shared" si="6"/>
        <v>0</v>
      </c>
      <c r="M13" s="654">
        <f t="shared" si="7"/>
        <v>578</v>
      </c>
      <c r="N13" s="655">
        <f t="shared" si="8"/>
        <v>388416</v>
      </c>
      <c r="O13" s="588">
        <f t="shared" si="3"/>
        <v>0</v>
      </c>
      <c r="P13" s="654">
        <f t="shared" si="4"/>
        <v>100</v>
      </c>
      <c r="Q13" s="822">
        <f t="shared" si="5"/>
        <v>1</v>
      </c>
      <c r="R13" s="589">
        <v>0.9</v>
      </c>
      <c r="S13" s="818"/>
    </row>
    <row r="14" spans="1:21" ht="63" customHeight="1">
      <c r="A14" s="897">
        <v>5</v>
      </c>
      <c r="B14" s="648" t="s">
        <v>52</v>
      </c>
      <c r="C14" s="649"/>
      <c r="D14" s="649"/>
      <c r="E14" s="650"/>
      <c r="F14" s="650"/>
      <c r="G14" s="651">
        <f t="shared" si="0"/>
        <v>0</v>
      </c>
      <c r="H14" s="652">
        <f t="shared" si="1"/>
        <v>0</v>
      </c>
      <c r="I14" s="653">
        <f t="shared" si="2"/>
        <v>672</v>
      </c>
      <c r="J14" s="654">
        <v>273</v>
      </c>
      <c r="K14" s="654">
        <v>2</v>
      </c>
      <c r="L14" s="653">
        <f t="shared" si="6"/>
        <v>0</v>
      </c>
      <c r="M14" s="654">
        <f t="shared" si="7"/>
        <v>546</v>
      </c>
      <c r="N14" s="655">
        <f t="shared" si="8"/>
        <v>366912</v>
      </c>
      <c r="O14" s="588">
        <f t="shared" si="3"/>
        <v>0</v>
      </c>
      <c r="P14" s="654">
        <f t="shared" si="4"/>
        <v>100</v>
      </c>
      <c r="Q14" s="822">
        <f t="shared" si="5"/>
        <v>1</v>
      </c>
      <c r="R14" s="589">
        <v>0.9</v>
      </c>
      <c r="S14" s="818"/>
    </row>
    <row r="15" spans="1:21" ht="53.25" customHeight="1">
      <c r="A15" s="897">
        <v>6</v>
      </c>
      <c r="B15" s="648" t="s">
        <v>3</v>
      </c>
      <c r="C15" s="649"/>
      <c r="D15" s="649"/>
      <c r="E15" s="650"/>
      <c r="F15" s="650"/>
      <c r="G15" s="651">
        <f t="shared" si="0"/>
        <v>0</v>
      </c>
      <c r="H15" s="652">
        <f t="shared" si="1"/>
        <v>0</v>
      </c>
      <c r="I15" s="653">
        <f t="shared" si="2"/>
        <v>672</v>
      </c>
      <c r="J15" s="654">
        <v>360</v>
      </c>
      <c r="K15" s="654">
        <v>2</v>
      </c>
      <c r="L15" s="653">
        <f t="shared" si="6"/>
        <v>0</v>
      </c>
      <c r="M15" s="654">
        <f t="shared" si="7"/>
        <v>720</v>
      </c>
      <c r="N15" s="655">
        <f t="shared" si="8"/>
        <v>483840</v>
      </c>
      <c r="O15" s="588">
        <f t="shared" si="3"/>
        <v>0</v>
      </c>
      <c r="P15" s="654">
        <f t="shared" si="4"/>
        <v>100</v>
      </c>
      <c r="Q15" s="822">
        <f t="shared" si="5"/>
        <v>1</v>
      </c>
      <c r="R15" s="589">
        <v>0.9</v>
      </c>
      <c r="S15" s="818"/>
    </row>
    <row r="16" spans="1:21" ht="59.25" customHeight="1">
      <c r="A16" s="897">
        <v>7</v>
      </c>
      <c r="B16" s="648" t="s">
        <v>4</v>
      </c>
      <c r="C16" s="649"/>
      <c r="D16" s="649"/>
      <c r="E16" s="650"/>
      <c r="F16" s="650"/>
      <c r="G16" s="651">
        <f t="shared" si="0"/>
        <v>0</v>
      </c>
      <c r="H16" s="652">
        <f t="shared" si="1"/>
        <v>0</v>
      </c>
      <c r="I16" s="653">
        <f t="shared" si="2"/>
        <v>672</v>
      </c>
      <c r="J16" s="654">
        <v>360</v>
      </c>
      <c r="K16" s="654">
        <v>2</v>
      </c>
      <c r="L16" s="653">
        <f t="shared" si="6"/>
        <v>0</v>
      </c>
      <c r="M16" s="654">
        <f t="shared" si="7"/>
        <v>720</v>
      </c>
      <c r="N16" s="655">
        <f t="shared" si="8"/>
        <v>483840</v>
      </c>
      <c r="O16" s="588">
        <f t="shared" si="3"/>
        <v>0</v>
      </c>
      <c r="P16" s="654">
        <f t="shared" si="4"/>
        <v>100</v>
      </c>
      <c r="Q16" s="822">
        <f t="shared" si="5"/>
        <v>1</v>
      </c>
      <c r="R16" s="589">
        <v>0.9</v>
      </c>
      <c r="S16" s="818"/>
    </row>
    <row r="17" spans="1:19" ht="55.5" customHeight="1">
      <c r="A17" s="897">
        <v>8</v>
      </c>
      <c r="B17" s="648" t="s">
        <v>5</v>
      </c>
      <c r="C17" s="649">
        <v>3</v>
      </c>
      <c r="D17" s="649">
        <v>2</v>
      </c>
      <c r="E17" s="650"/>
      <c r="F17" s="649"/>
      <c r="G17" s="651">
        <f t="shared" si="0"/>
        <v>3.0333333333333332</v>
      </c>
      <c r="H17" s="652">
        <f t="shared" si="1"/>
        <v>0</v>
      </c>
      <c r="I17" s="653">
        <f t="shared" si="2"/>
        <v>672</v>
      </c>
      <c r="J17" s="654">
        <v>232</v>
      </c>
      <c r="K17" s="654">
        <v>2</v>
      </c>
      <c r="L17" s="653">
        <f t="shared" si="6"/>
        <v>1407.4666666666667</v>
      </c>
      <c r="M17" s="654">
        <f t="shared" si="7"/>
        <v>464</v>
      </c>
      <c r="N17" s="655">
        <f t="shared" si="8"/>
        <v>311808</v>
      </c>
      <c r="O17" s="588">
        <f t="shared" si="3"/>
        <v>4.5138888888888893E-3</v>
      </c>
      <c r="P17" s="654">
        <f t="shared" si="4"/>
        <v>99.548611111111114</v>
      </c>
      <c r="Q17" s="822">
        <f t="shared" si="5"/>
        <v>0.99548611111111107</v>
      </c>
      <c r="R17" s="589">
        <v>0.9</v>
      </c>
      <c r="S17" s="818"/>
    </row>
    <row r="18" spans="1:19" ht="57" customHeight="1">
      <c r="A18" s="897">
        <v>9</v>
      </c>
      <c r="B18" s="648" t="s">
        <v>6</v>
      </c>
      <c r="C18" s="649"/>
      <c r="D18" s="649"/>
      <c r="E18" s="650"/>
      <c r="F18" s="650"/>
      <c r="G18" s="651">
        <f t="shared" si="0"/>
        <v>0</v>
      </c>
      <c r="H18" s="652">
        <f t="shared" si="1"/>
        <v>0</v>
      </c>
      <c r="I18" s="653">
        <f t="shared" si="2"/>
        <v>672</v>
      </c>
      <c r="J18" s="654">
        <v>232</v>
      </c>
      <c r="K18" s="654">
        <v>2</v>
      </c>
      <c r="L18" s="653">
        <f t="shared" si="6"/>
        <v>0</v>
      </c>
      <c r="M18" s="654">
        <f t="shared" si="7"/>
        <v>464</v>
      </c>
      <c r="N18" s="655">
        <f t="shared" si="8"/>
        <v>311808</v>
      </c>
      <c r="O18" s="588">
        <f t="shared" si="3"/>
        <v>0</v>
      </c>
      <c r="P18" s="654">
        <f t="shared" si="4"/>
        <v>100</v>
      </c>
      <c r="Q18" s="822">
        <f t="shared" si="5"/>
        <v>1</v>
      </c>
      <c r="R18" s="589">
        <v>0.9</v>
      </c>
      <c r="S18" s="818"/>
    </row>
    <row r="19" spans="1:19" ht="59.25" customHeight="1">
      <c r="A19" s="897">
        <v>10</v>
      </c>
      <c r="B19" s="648" t="s">
        <v>150</v>
      </c>
      <c r="C19" s="649"/>
      <c r="D19" s="649"/>
      <c r="E19" s="650"/>
      <c r="F19" s="650"/>
      <c r="G19" s="651">
        <f t="shared" si="0"/>
        <v>0</v>
      </c>
      <c r="H19" s="652">
        <f t="shared" si="1"/>
        <v>0</v>
      </c>
      <c r="I19" s="653">
        <f t="shared" si="2"/>
        <v>672</v>
      </c>
      <c r="J19" s="654">
        <v>157</v>
      </c>
      <c r="K19" s="654">
        <v>2</v>
      </c>
      <c r="L19" s="653">
        <f t="shared" si="6"/>
        <v>0</v>
      </c>
      <c r="M19" s="654">
        <f t="shared" si="7"/>
        <v>314</v>
      </c>
      <c r="N19" s="655">
        <f t="shared" si="8"/>
        <v>211008</v>
      </c>
      <c r="O19" s="588">
        <f t="shared" si="3"/>
        <v>0</v>
      </c>
      <c r="P19" s="654">
        <f t="shared" si="4"/>
        <v>100</v>
      </c>
      <c r="Q19" s="822">
        <f t="shared" si="5"/>
        <v>1</v>
      </c>
      <c r="R19" s="589">
        <v>0.9</v>
      </c>
      <c r="S19" s="818"/>
    </row>
    <row r="20" spans="1:19" ht="64.5" customHeight="1">
      <c r="A20" s="897">
        <v>11</v>
      </c>
      <c r="B20" s="648" t="s">
        <v>151</v>
      </c>
      <c r="C20" s="649"/>
      <c r="D20" s="649"/>
      <c r="E20" s="650"/>
      <c r="F20" s="650"/>
      <c r="G20" s="651">
        <f t="shared" si="0"/>
        <v>0</v>
      </c>
      <c r="H20" s="652">
        <f t="shared" si="1"/>
        <v>0</v>
      </c>
      <c r="I20" s="653">
        <f t="shared" si="2"/>
        <v>672</v>
      </c>
      <c r="J20" s="654">
        <v>157</v>
      </c>
      <c r="K20" s="654">
        <v>2</v>
      </c>
      <c r="L20" s="653">
        <f t="shared" si="6"/>
        <v>0</v>
      </c>
      <c r="M20" s="654">
        <f t="shared" si="7"/>
        <v>314</v>
      </c>
      <c r="N20" s="655">
        <f t="shared" si="8"/>
        <v>211008</v>
      </c>
      <c r="O20" s="588">
        <f t="shared" si="3"/>
        <v>0</v>
      </c>
      <c r="P20" s="654">
        <f t="shared" si="4"/>
        <v>100</v>
      </c>
      <c r="Q20" s="822">
        <f t="shared" si="5"/>
        <v>1</v>
      </c>
      <c r="R20" s="589">
        <v>0.9</v>
      </c>
      <c r="S20" s="818"/>
    </row>
    <row r="21" spans="1:19" ht="74.25" customHeight="1">
      <c r="A21" s="897">
        <v>12</v>
      </c>
      <c r="B21" s="648" t="s">
        <v>196</v>
      </c>
      <c r="C21" s="649"/>
      <c r="D21" s="649"/>
      <c r="E21" s="650">
        <v>0</v>
      </c>
      <c r="F21" s="650">
        <v>53</v>
      </c>
      <c r="G21" s="651">
        <f t="shared" si="0"/>
        <v>0</v>
      </c>
      <c r="H21" s="652">
        <f t="shared" si="1"/>
        <v>0.8833333333333333</v>
      </c>
      <c r="I21" s="653">
        <f t="shared" si="2"/>
        <v>671.11666666666667</v>
      </c>
      <c r="J21" s="654">
        <v>376</v>
      </c>
      <c r="K21" s="654">
        <v>2</v>
      </c>
      <c r="L21" s="653">
        <f t="shared" si="6"/>
        <v>0</v>
      </c>
      <c r="M21" s="654">
        <f t="shared" si="7"/>
        <v>752</v>
      </c>
      <c r="N21" s="655">
        <f t="shared" si="8"/>
        <v>504679.73333333334</v>
      </c>
      <c r="O21" s="588">
        <f t="shared" si="3"/>
        <v>0</v>
      </c>
      <c r="P21" s="654">
        <f t="shared" si="4"/>
        <v>100</v>
      </c>
      <c r="Q21" s="822">
        <f t="shared" si="5"/>
        <v>1</v>
      </c>
      <c r="R21" s="589">
        <v>0.9</v>
      </c>
      <c r="S21" s="818"/>
    </row>
    <row r="22" spans="1:19" ht="74.25" customHeight="1">
      <c r="A22" s="897">
        <v>13</v>
      </c>
      <c r="B22" s="648" t="s">
        <v>197</v>
      </c>
      <c r="C22" s="649"/>
      <c r="D22" s="649"/>
      <c r="E22" s="650"/>
      <c r="F22" s="650"/>
      <c r="G22" s="651">
        <f>C22+(D22/60)</f>
        <v>0</v>
      </c>
      <c r="H22" s="652">
        <f>E22+F22/60</f>
        <v>0</v>
      </c>
      <c r="I22" s="653">
        <f t="shared" si="2"/>
        <v>672</v>
      </c>
      <c r="J22" s="654">
        <v>21</v>
      </c>
      <c r="K22" s="654">
        <v>2</v>
      </c>
      <c r="L22" s="653">
        <f t="shared" si="6"/>
        <v>0</v>
      </c>
      <c r="M22" s="654">
        <f t="shared" si="7"/>
        <v>42</v>
      </c>
      <c r="N22" s="655">
        <f t="shared" si="8"/>
        <v>28224</v>
      </c>
      <c r="O22" s="588">
        <f t="shared" si="3"/>
        <v>0</v>
      </c>
      <c r="P22" s="654">
        <f t="shared" si="4"/>
        <v>100</v>
      </c>
      <c r="Q22" s="822">
        <f t="shared" si="5"/>
        <v>1</v>
      </c>
      <c r="R22" s="589">
        <v>0.9</v>
      </c>
      <c r="S22" s="818"/>
    </row>
    <row r="23" spans="1:19" ht="65.25" customHeight="1">
      <c r="A23" s="897">
        <v>14</v>
      </c>
      <c r="B23" s="648" t="s">
        <v>8</v>
      </c>
      <c r="C23" s="649">
        <f>0+2+5</f>
        <v>7</v>
      </c>
      <c r="D23" s="649">
        <f>10+1+45</f>
        <v>56</v>
      </c>
      <c r="E23" s="650">
        <f>5+1+4</f>
        <v>10</v>
      </c>
      <c r="F23" s="650">
        <f>14+38+24</f>
        <v>76</v>
      </c>
      <c r="G23" s="651">
        <f t="shared" si="0"/>
        <v>7.9333333333333336</v>
      </c>
      <c r="H23" s="652">
        <f t="shared" si="1"/>
        <v>11.266666666666666</v>
      </c>
      <c r="I23" s="653">
        <f t="shared" si="2"/>
        <v>660.73333333333335</v>
      </c>
      <c r="J23" s="654">
        <v>389</v>
      </c>
      <c r="K23" s="654">
        <v>2</v>
      </c>
      <c r="L23" s="653">
        <f t="shared" si="6"/>
        <v>6172.1333333333332</v>
      </c>
      <c r="M23" s="654">
        <f t="shared" si="7"/>
        <v>778</v>
      </c>
      <c r="N23" s="655">
        <f t="shared" si="8"/>
        <v>514050.53333333333</v>
      </c>
      <c r="O23" s="588">
        <f t="shared" si="3"/>
        <v>1.2006861063464836E-2</v>
      </c>
      <c r="P23" s="654">
        <f t="shared" si="4"/>
        <v>98.799313893653519</v>
      </c>
      <c r="Q23" s="822">
        <f t="shared" si="5"/>
        <v>0.98799313893653518</v>
      </c>
      <c r="R23" s="589">
        <v>0.9</v>
      </c>
      <c r="S23" s="818"/>
    </row>
    <row r="24" spans="1:19" ht="65.25" customHeight="1">
      <c r="A24" s="897">
        <v>15</v>
      </c>
      <c r="B24" s="648" t="s">
        <v>9</v>
      </c>
      <c r="C24" s="649"/>
      <c r="D24" s="649"/>
      <c r="E24" s="650"/>
      <c r="F24" s="650"/>
      <c r="G24" s="651">
        <f t="shared" si="0"/>
        <v>0</v>
      </c>
      <c r="H24" s="652">
        <f t="shared" si="1"/>
        <v>0</v>
      </c>
      <c r="I24" s="653">
        <f t="shared" si="2"/>
        <v>672</v>
      </c>
      <c r="J24" s="654">
        <v>234</v>
      </c>
      <c r="K24" s="654">
        <v>2</v>
      </c>
      <c r="L24" s="653">
        <f t="shared" si="6"/>
        <v>0</v>
      </c>
      <c r="M24" s="654">
        <f t="shared" si="7"/>
        <v>468</v>
      </c>
      <c r="N24" s="655">
        <f t="shared" si="8"/>
        <v>314496</v>
      </c>
      <c r="O24" s="588">
        <f t="shared" si="3"/>
        <v>0</v>
      </c>
      <c r="P24" s="654">
        <f t="shared" si="4"/>
        <v>100</v>
      </c>
      <c r="Q24" s="822">
        <f t="shared" si="5"/>
        <v>1</v>
      </c>
      <c r="R24" s="589">
        <v>0.9</v>
      </c>
      <c r="S24" s="818"/>
    </row>
    <row r="25" spans="1:19" ht="57" customHeight="1">
      <c r="A25" s="897">
        <v>16</v>
      </c>
      <c r="B25" s="648" t="s">
        <v>10</v>
      </c>
      <c r="C25" s="649">
        <v>0</v>
      </c>
      <c r="D25" s="649">
        <v>10</v>
      </c>
      <c r="E25" s="650">
        <v>0</v>
      </c>
      <c r="F25" s="650">
        <v>6</v>
      </c>
      <c r="G25" s="651">
        <f t="shared" si="0"/>
        <v>0.16666666666666666</v>
      </c>
      <c r="H25" s="652">
        <f t="shared" si="1"/>
        <v>0.1</v>
      </c>
      <c r="I25" s="653">
        <f t="shared" si="2"/>
        <v>671.9</v>
      </c>
      <c r="J25" s="654">
        <v>234</v>
      </c>
      <c r="K25" s="654">
        <v>2</v>
      </c>
      <c r="L25" s="653">
        <f t="shared" si="6"/>
        <v>78</v>
      </c>
      <c r="M25" s="654">
        <f t="shared" si="7"/>
        <v>468</v>
      </c>
      <c r="N25" s="655">
        <f t="shared" si="8"/>
        <v>314449.2</v>
      </c>
      <c r="O25" s="588">
        <f t="shared" si="3"/>
        <v>2.4805278563278264E-4</v>
      </c>
      <c r="P25" s="654">
        <f t="shared" si="4"/>
        <v>99.975194721436722</v>
      </c>
      <c r="Q25" s="822">
        <f t="shared" si="5"/>
        <v>0.99975194721436722</v>
      </c>
      <c r="R25" s="589">
        <v>0.9</v>
      </c>
      <c r="S25" s="818"/>
    </row>
    <row r="26" spans="1:19" ht="64.5" customHeight="1">
      <c r="A26" s="897">
        <v>17</v>
      </c>
      <c r="B26" s="648" t="s">
        <v>53</v>
      </c>
      <c r="C26" s="649"/>
      <c r="D26" s="649"/>
      <c r="E26" s="649"/>
      <c r="F26" s="649"/>
      <c r="G26" s="651">
        <f t="shared" si="0"/>
        <v>0</v>
      </c>
      <c r="H26" s="652">
        <f t="shared" si="1"/>
        <v>0</v>
      </c>
      <c r="I26" s="653">
        <f t="shared" si="2"/>
        <v>672</v>
      </c>
      <c r="J26" s="654">
        <v>196.64</v>
      </c>
      <c r="K26" s="654">
        <v>2</v>
      </c>
      <c r="L26" s="653">
        <f t="shared" si="6"/>
        <v>0</v>
      </c>
      <c r="M26" s="654">
        <f t="shared" si="7"/>
        <v>393.28</v>
      </c>
      <c r="N26" s="655">
        <f t="shared" si="8"/>
        <v>264284.15999999997</v>
      </c>
      <c r="O26" s="588">
        <f t="shared" si="3"/>
        <v>0</v>
      </c>
      <c r="P26" s="654">
        <f t="shared" si="4"/>
        <v>100</v>
      </c>
      <c r="Q26" s="822">
        <f t="shared" si="5"/>
        <v>1</v>
      </c>
      <c r="R26" s="589">
        <v>0.9</v>
      </c>
      <c r="S26" s="818"/>
    </row>
    <row r="27" spans="1:19" ht="60.75" customHeight="1">
      <c r="A27" s="897">
        <v>18</v>
      </c>
      <c r="B27" s="648" t="s">
        <v>54</v>
      </c>
      <c r="C27" s="649"/>
      <c r="D27" s="649"/>
      <c r="E27" s="650"/>
      <c r="F27" s="650"/>
      <c r="G27" s="651">
        <f t="shared" si="0"/>
        <v>0</v>
      </c>
      <c r="H27" s="652">
        <f t="shared" si="1"/>
        <v>0</v>
      </c>
      <c r="I27" s="653">
        <f t="shared" si="2"/>
        <v>672</v>
      </c>
      <c r="J27" s="654">
        <v>196.64</v>
      </c>
      <c r="K27" s="654">
        <v>2</v>
      </c>
      <c r="L27" s="653">
        <f t="shared" si="6"/>
        <v>0</v>
      </c>
      <c r="M27" s="654">
        <f t="shared" si="7"/>
        <v>393.28</v>
      </c>
      <c r="N27" s="655">
        <f t="shared" si="8"/>
        <v>264284.15999999997</v>
      </c>
      <c r="O27" s="588">
        <f t="shared" si="3"/>
        <v>0</v>
      </c>
      <c r="P27" s="654">
        <f t="shared" si="4"/>
        <v>100</v>
      </c>
      <c r="Q27" s="822">
        <f t="shared" si="5"/>
        <v>1</v>
      </c>
      <c r="R27" s="589">
        <v>0.9</v>
      </c>
      <c r="S27" s="818"/>
    </row>
    <row r="28" spans="1:19" ht="54.75" customHeight="1">
      <c r="A28" s="897">
        <v>19</v>
      </c>
      <c r="B28" s="648" t="s">
        <v>55</v>
      </c>
      <c r="C28" s="649"/>
      <c r="D28" s="649"/>
      <c r="E28" s="650"/>
      <c r="F28" s="650"/>
      <c r="G28" s="651">
        <f t="shared" si="0"/>
        <v>0</v>
      </c>
      <c r="H28" s="652">
        <f t="shared" si="1"/>
        <v>0</v>
      </c>
      <c r="I28" s="653">
        <f t="shared" si="2"/>
        <v>672</v>
      </c>
      <c r="J28" s="654">
        <v>261.77999999999997</v>
      </c>
      <c r="K28" s="654">
        <v>2</v>
      </c>
      <c r="L28" s="653">
        <f t="shared" si="6"/>
        <v>0</v>
      </c>
      <c r="M28" s="654">
        <f t="shared" si="7"/>
        <v>523.55999999999995</v>
      </c>
      <c r="N28" s="655">
        <f t="shared" si="8"/>
        <v>351832.31999999995</v>
      </c>
      <c r="O28" s="588">
        <f t="shared" si="3"/>
        <v>0</v>
      </c>
      <c r="P28" s="654">
        <f t="shared" si="4"/>
        <v>100</v>
      </c>
      <c r="Q28" s="822">
        <f t="shared" si="5"/>
        <v>1</v>
      </c>
      <c r="R28" s="589">
        <v>0.9</v>
      </c>
      <c r="S28" s="818"/>
    </row>
    <row r="29" spans="1:19" ht="42.75" customHeight="1">
      <c r="A29" s="897">
        <v>20</v>
      </c>
      <c r="B29" s="648" t="s">
        <v>56</v>
      </c>
      <c r="C29" s="649">
        <v>6</v>
      </c>
      <c r="D29" s="649">
        <v>52</v>
      </c>
      <c r="E29" s="649">
        <v>12</v>
      </c>
      <c r="F29" s="649">
        <v>0</v>
      </c>
      <c r="G29" s="651">
        <f t="shared" si="0"/>
        <v>6.8666666666666671</v>
      </c>
      <c r="H29" s="652">
        <f t="shared" si="1"/>
        <v>12</v>
      </c>
      <c r="I29" s="653">
        <f t="shared" si="2"/>
        <v>660</v>
      </c>
      <c r="J29" s="654">
        <v>261.77999999999997</v>
      </c>
      <c r="K29" s="654">
        <v>2</v>
      </c>
      <c r="L29" s="653">
        <f t="shared" si="6"/>
        <v>3595.1120000000001</v>
      </c>
      <c r="M29" s="654">
        <f t="shared" si="7"/>
        <v>523.55999999999995</v>
      </c>
      <c r="N29" s="655">
        <f t="shared" si="8"/>
        <v>345549.6</v>
      </c>
      <c r="O29" s="588">
        <f t="shared" si="3"/>
        <v>1.0404040404040405E-2</v>
      </c>
      <c r="P29" s="654">
        <f t="shared" si="4"/>
        <v>98.959595959595958</v>
      </c>
      <c r="Q29" s="822">
        <f t="shared" si="5"/>
        <v>0.98959595959595958</v>
      </c>
      <c r="R29" s="589">
        <v>0.9</v>
      </c>
      <c r="S29" s="818"/>
    </row>
    <row r="30" spans="1:19" ht="59.25" customHeight="1">
      <c r="A30" s="897">
        <v>21</v>
      </c>
      <c r="B30" s="648" t="s">
        <v>152</v>
      </c>
      <c r="C30" s="649"/>
      <c r="D30" s="649"/>
      <c r="E30" s="650"/>
      <c r="F30" s="650"/>
      <c r="G30" s="651">
        <f t="shared" si="0"/>
        <v>0</v>
      </c>
      <c r="H30" s="652">
        <f t="shared" si="1"/>
        <v>0</v>
      </c>
      <c r="I30" s="653">
        <f>28*24-H28</f>
        <v>672</v>
      </c>
      <c r="J30" s="657">
        <v>57</v>
      </c>
      <c r="K30" s="654">
        <v>2</v>
      </c>
      <c r="L30" s="653">
        <f t="shared" si="6"/>
        <v>0</v>
      </c>
      <c r="M30" s="654">
        <f t="shared" si="7"/>
        <v>114</v>
      </c>
      <c r="N30" s="655">
        <f t="shared" si="8"/>
        <v>76608</v>
      </c>
      <c r="O30" s="588">
        <f t="shared" si="3"/>
        <v>0</v>
      </c>
      <c r="P30" s="654">
        <f t="shared" si="4"/>
        <v>100</v>
      </c>
      <c r="Q30" s="822">
        <f t="shared" si="5"/>
        <v>1</v>
      </c>
      <c r="R30" s="589">
        <v>0.9</v>
      </c>
      <c r="S30" s="818"/>
    </row>
    <row r="31" spans="1:19" ht="49.5" customHeight="1">
      <c r="A31" s="897">
        <v>22</v>
      </c>
      <c r="B31" s="648" t="s">
        <v>124</v>
      </c>
      <c r="C31" s="659"/>
      <c r="D31" s="659"/>
      <c r="E31" s="650">
        <v>0</v>
      </c>
      <c r="F31" s="650">
        <v>55</v>
      </c>
      <c r="G31" s="651">
        <f t="shared" si="0"/>
        <v>0</v>
      </c>
      <c r="H31" s="652">
        <f t="shared" si="1"/>
        <v>0.91666666666666663</v>
      </c>
      <c r="I31" s="653">
        <f>28*24-H28</f>
        <v>672</v>
      </c>
      <c r="J31" s="657">
        <v>110</v>
      </c>
      <c r="K31" s="654">
        <v>2</v>
      </c>
      <c r="L31" s="653">
        <f t="shared" si="6"/>
        <v>0</v>
      </c>
      <c r="M31" s="654">
        <f t="shared" si="7"/>
        <v>220</v>
      </c>
      <c r="N31" s="655">
        <f t="shared" si="8"/>
        <v>147840</v>
      </c>
      <c r="O31" s="588">
        <f t="shared" si="3"/>
        <v>0</v>
      </c>
      <c r="P31" s="654">
        <f t="shared" si="4"/>
        <v>100</v>
      </c>
      <c r="Q31" s="822">
        <f t="shared" si="5"/>
        <v>1</v>
      </c>
      <c r="R31" s="589">
        <v>0.9</v>
      </c>
      <c r="S31" s="818"/>
    </row>
    <row r="32" spans="1:19" ht="52.5" customHeight="1">
      <c r="A32" s="897">
        <v>23</v>
      </c>
      <c r="B32" s="648" t="s">
        <v>95</v>
      </c>
      <c r="C32" s="649"/>
      <c r="D32" s="649"/>
      <c r="E32" s="650"/>
      <c r="F32" s="650"/>
      <c r="G32" s="651">
        <f t="shared" si="0"/>
        <v>0</v>
      </c>
      <c r="H32" s="652">
        <f t="shared" si="1"/>
        <v>0</v>
      </c>
      <c r="I32" s="653">
        <f t="shared" ref="I32:I95" si="9">28*24-H32</f>
        <v>672</v>
      </c>
      <c r="J32" s="654">
        <v>13</v>
      </c>
      <c r="K32" s="654">
        <v>2</v>
      </c>
      <c r="L32" s="653">
        <f t="shared" si="6"/>
        <v>0</v>
      </c>
      <c r="M32" s="654">
        <f t="shared" si="7"/>
        <v>26</v>
      </c>
      <c r="N32" s="655">
        <f t="shared" si="8"/>
        <v>17472</v>
      </c>
      <c r="O32" s="588">
        <f t="shared" si="3"/>
        <v>0</v>
      </c>
      <c r="P32" s="654">
        <f t="shared" si="4"/>
        <v>100</v>
      </c>
      <c r="Q32" s="822">
        <f t="shared" si="5"/>
        <v>1</v>
      </c>
      <c r="R32" s="589">
        <v>0.9</v>
      </c>
      <c r="S32" s="818"/>
    </row>
    <row r="33" spans="1:19" ht="82.5" customHeight="1">
      <c r="A33" s="897">
        <v>24</v>
      </c>
      <c r="B33" s="648" t="s">
        <v>70</v>
      </c>
      <c r="C33" s="658"/>
      <c r="D33" s="658"/>
      <c r="E33" s="650"/>
      <c r="F33" s="650"/>
      <c r="G33" s="651">
        <f t="shared" si="0"/>
        <v>0</v>
      </c>
      <c r="H33" s="652">
        <f t="shared" si="1"/>
        <v>0</v>
      </c>
      <c r="I33" s="653">
        <f t="shared" si="9"/>
        <v>672</v>
      </c>
      <c r="J33" s="654">
        <v>13</v>
      </c>
      <c r="K33" s="654">
        <v>1</v>
      </c>
      <c r="L33" s="653">
        <f t="shared" si="6"/>
        <v>0</v>
      </c>
      <c r="M33" s="654">
        <f t="shared" si="7"/>
        <v>13</v>
      </c>
      <c r="N33" s="655">
        <f t="shared" si="8"/>
        <v>8736</v>
      </c>
      <c r="O33" s="588">
        <f t="shared" si="3"/>
        <v>0</v>
      </c>
      <c r="P33" s="654">
        <f t="shared" si="4"/>
        <v>100</v>
      </c>
      <c r="Q33" s="822">
        <f t="shared" si="5"/>
        <v>1</v>
      </c>
      <c r="R33" s="589">
        <v>0.9</v>
      </c>
      <c r="S33" s="818"/>
    </row>
    <row r="34" spans="1:19" ht="84" customHeight="1">
      <c r="A34" s="897">
        <v>25</v>
      </c>
      <c r="B34" s="648" t="s">
        <v>71</v>
      </c>
      <c r="C34" s="659"/>
      <c r="D34" s="659"/>
      <c r="E34" s="650"/>
      <c r="F34" s="650"/>
      <c r="G34" s="651">
        <f t="shared" si="0"/>
        <v>0</v>
      </c>
      <c r="H34" s="652">
        <f t="shared" si="1"/>
        <v>0</v>
      </c>
      <c r="I34" s="653">
        <f t="shared" si="9"/>
        <v>672</v>
      </c>
      <c r="J34" s="654">
        <v>13</v>
      </c>
      <c r="K34" s="654">
        <v>1</v>
      </c>
      <c r="L34" s="653">
        <f t="shared" si="6"/>
        <v>0</v>
      </c>
      <c r="M34" s="654">
        <f t="shared" si="7"/>
        <v>13</v>
      </c>
      <c r="N34" s="655">
        <f t="shared" si="8"/>
        <v>8736</v>
      </c>
      <c r="O34" s="588">
        <f t="shared" si="3"/>
        <v>0</v>
      </c>
      <c r="P34" s="654">
        <f t="shared" si="4"/>
        <v>100</v>
      </c>
      <c r="Q34" s="822">
        <f t="shared" si="5"/>
        <v>1</v>
      </c>
      <c r="R34" s="589">
        <v>0.9</v>
      </c>
      <c r="S34" s="818"/>
    </row>
    <row r="35" spans="1:19" ht="66.75" customHeight="1">
      <c r="A35" s="897">
        <v>26</v>
      </c>
      <c r="B35" s="648" t="s">
        <v>190</v>
      </c>
      <c r="C35" s="649"/>
      <c r="D35" s="649"/>
      <c r="E35" s="649"/>
      <c r="F35" s="649"/>
      <c r="G35" s="651">
        <f t="shared" si="0"/>
        <v>0</v>
      </c>
      <c r="H35" s="652">
        <f t="shared" si="1"/>
        <v>0</v>
      </c>
      <c r="I35" s="653">
        <f t="shared" si="9"/>
        <v>672</v>
      </c>
      <c r="J35" s="654">
        <v>58.149000000000001</v>
      </c>
      <c r="K35" s="654">
        <v>1</v>
      </c>
      <c r="L35" s="653">
        <f t="shared" si="6"/>
        <v>0</v>
      </c>
      <c r="M35" s="654">
        <f t="shared" si="7"/>
        <v>58.149000000000001</v>
      </c>
      <c r="N35" s="655">
        <f t="shared" si="8"/>
        <v>39076.127999999997</v>
      </c>
      <c r="O35" s="588">
        <f t="shared" si="3"/>
        <v>0</v>
      </c>
      <c r="P35" s="654">
        <f t="shared" si="4"/>
        <v>100</v>
      </c>
      <c r="Q35" s="822">
        <f t="shared" si="5"/>
        <v>1</v>
      </c>
      <c r="R35" s="589">
        <v>0.9</v>
      </c>
      <c r="S35" s="818"/>
    </row>
    <row r="36" spans="1:19" ht="63" customHeight="1">
      <c r="A36" s="897">
        <v>27</v>
      </c>
      <c r="B36" s="648" t="s">
        <v>191</v>
      </c>
      <c r="C36" s="649"/>
      <c r="D36" s="649"/>
      <c r="E36" s="650"/>
      <c r="F36" s="650"/>
      <c r="G36" s="651">
        <f>C36+(D36/60)</f>
        <v>0</v>
      </c>
      <c r="H36" s="652">
        <f>E36+F36/60</f>
        <v>0</v>
      </c>
      <c r="I36" s="653">
        <f t="shared" si="9"/>
        <v>672</v>
      </c>
      <c r="J36" s="654">
        <v>58.149000000000001</v>
      </c>
      <c r="K36" s="654">
        <v>1</v>
      </c>
      <c r="L36" s="653">
        <f t="shared" si="6"/>
        <v>0</v>
      </c>
      <c r="M36" s="654">
        <f t="shared" si="7"/>
        <v>58.149000000000001</v>
      </c>
      <c r="N36" s="655">
        <f t="shared" si="8"/>
        <v>39076.127999999997</v>
      </c>
      <c r="O36" s="588">
        <f t="shared" si="3"/>
        <v>0</v>
      </c>
      <c r="P36" s="654">
        <f t="shared" si="4"/>
        <v>100</v>
      </c>
      <c r="Q36" s="822">
        <f t="shared" si="5"/>
        <v>1</v>
      </c>
      <c r="R36" s="589">
        <v>0.9</v>
      </c>
      <c r="S36" s="818"/>
    </row>
    <row r="37" spans="1:19" ht="66.75" customHeight="1">
      <c r="A37" s="897">
        <v>28</v>
      </c>
      <c r="B37" s="648" t="s">
        <v>192</v>
      </c>
      <c r="C37" s="649"/>
      <c r="D37" s="649"/>
      <c r="E37" s="650"/>
      <c r="F37" s="650"/>
      <c r="G37" s="651">
        <f>C37+(D37/60)</f>
        <v>0</v>
      </c>
      <c r="H37" s="652">
        <f>E37+F37/60</f>
        <v>0</v>
      </c>
      <c r="I37" s="653">
        <f t="shared" si="9"/>
        <v>672</v>
      </c>
      <c r="J37" s="654">
        <v>31.334</v>
      </c>
      <c r="K37" s="654">
        <v>1</v>
      </c>
      <c r="L37" s="653">
        <f t="shared" si="6"/>
        <v>0</v>
      </c>
      <c r="M37" s="654">
        <f t="shared" si="7"/>
        <v>31.334</v>
      </c>
      <c r="N37" s="655">
        <f t="shared" si="8"/>
        <v>21056.448</v>
      </c>
      <c r="O37" s="588">
        <f t="shared" si="3"/>
        <v>0</v>
      </c>
      <c r="P37" s="654">
        <f t="shared" si="4"/>
        <v>100</v>
      </c>
      <c r="Q37" s="822">
        <f t="shared" si="5"/>
        <v>1</v>
      </c>
      <c r="R37" s="589">
        <v>0.9</v>
      </c>
      <c r="S37" s="818"/>
    </row>
    <row r="38" spans="1:19" ht="57.75" customHeight="1">
      <c r="A38" s="897">
        <v>29</v>
      </c>
      <c r="B38" s="648" t="s">
        <v>195</v>
      </c>
      <c r="C38" s="649"/>
      <c r="D38" s="649"/>
      <c r="E38" s="650"/>
      <c r="F38" s="650"/>
      <c r="G38" s="651">
        <f>C38+(D38/60)</f>
        <v>0</v>
      </c>
      <c r="H38" s="652">
        <f>E38+F38/60</f>
        <v>0</v>
      </c>
      <c r="I38" s="653">
        <f t="shared" si="9"/>
        <v>672</v>
      </c>
      <c r="J38" s="654">
        <v>31.334</v>
      </c>
      <c r="K38" s="654">
        <v>1</v>
      </c>
      <c r="L38" s="653">
        <f t="shared" si="6"/>
        <v>0</v>
      </c>
      <c r="M38" s="654">
        <f t="shared" si="7"/>
        <v>31.334</v>
      </c>
      <c r="N38" s="655">
        <f t="shared" si="8"/>
        <v>21056.448</v>
      </c>
      <c r="O38" s="588">
        <f t="shared" si="3"/>
        <v>0</v>
      </c>
      <c r="P38" s="654">
        <f t="shared" si="4"/>
        <v>100</v>
      </c>
      <c r="Q38" s="822">
        <f t="shared" si="5"/>
        <v>1</v>
      </c>
      <c r="R38" s="589">
        <v>0.9</v>
      </c>
      <c r="S38" s="818"/>
    </row>
    <row r="39" spans="1:19" ht="57" customHeight="1">
      <c r="A39" s="897">
        <v>30</v>
      </c>
      <c r="B39" s="648" t="s">
        <v>188</v>
      </c>
      <c r="C39" s="649"/>
      <c r="D39" s="649"/>
      <c r="E39" s="650"/>
      <c r="F39" s="650"/>
      <c r="G39" s="651">
        <f t="shared" ref="G39:G102" si="10">C39+(D39/60)</f>
        <v>0</v>
      </c>
      <c r="H39" s="652">
        <f t="shared" ref="H39:H102" si="11">E39+F39/60</f>
        <v>0</v>
      </c>
      <c r="I39" s="653">
        <f t="shared" si="9"/>
        <v>672</v>
      </c>
      <c r="J39" s="654">
        <v>37</v>
      </c>
      <c r="K39" s="654">
        <v>1</v>
      </c>
      <c r="L39" s="653">
        <f t="shared" si="6"/>
        <v>0</v>
      </c>
      <c r="M39" s="654">
        <f t="shared" si="7"/>
        <v>37</v>
      </c>
      <c r="N39" s="655">
        <f t="shared" si="8"/>
        <v>24864</v>
      </c>
      <c r="O39" s="588">
        <f t="shared" si="3"/>
        <v>0</v>
      </c>
      <c r="P39" s="654">
        <f t="shared" si="4"/>
        <v>100</v>
      </c>
      <c r="Q39" s="822">
        <f t="shared" si="5"/>
        <v>1</v>
      </c>
      <c r="R39" s="589">
        <v>0.9</v>
      </c>
      <c r="S39" s="818"/>
    </row>
    <row r="40" spans="1:19" ht="72.75" customHeight="1">
      <c r="A40" s="897">
        <v>31</v>
      </c>
      <c r="B40" s="648" t="s">
        <v>189</v>
      </c>
      <c r="C40" s="649"/>
      <c r="D40" s="649"/>
      <c r="E40" s="650"/>
      <c r="F40" s="650"/>
      <c r="G40" s="651">
        <f t="shared" si="10"/>
        <v>0</v>
      </c>
      <c r="H40" s="652">
        <f t="shared" si="11"/>
        <v>0</v>
      </c>
      <c r="I40" s="653">
        <f t="shared" si="9"/>
        <v>672</v>
      </c>
      <c r="J40" s="654">
        <v>37</v>
      </c>
      <c r="K40" s="654">
        <v>1</v>
      </c>
      <c r="L40" s="653">
        <f t="shared" si="6"/>
        <v>0</v>
      </c>
      <c r="M40" s="654">
        <f t="shared" si="7"/>
        <v>37</v>
      </c>
      <c r="N40" s="655">
        <f t="shared" si="8"/>
        <v>24864</v>
      </c>
      <c r="O40" s="588">
        <f t="shared" si="3"/>
        <v>0</v>
      </c>
      <c r="P40" s="654">
        <f t="shared" si="4"/>
        <v>100</v>
      </c>
      <c r="Q40" s="822">
        <f t="shared" si="5"/>
        <v>1</v>
      </c>
      <c r="R40" s="589">
        <v>0.9</v>
      </c>
      <c r="S40" s="818"/>
    </row>
    <row r="41" spans="1:19" ht="72.75" customHeight="1">
      <c r="A41" s="897">
        <v>32</v>
      </c>
      <c r="B41" s="648" t="s">
        <v>13</v>
      </c>
      <c r="C41" s="649">
        <v>0</v>
      </c>
      <c r="D41" s="649">
        <v>10</v>
      </c>
      <c r="E41" s="650">
        <v>1</v>
      </c>
      <c r="F41" s="650">
        <v>47</v>
      </c>
      <c r="G41" s="651">
        <f t="shared" si="10"/>
        <v>0.16666666666666666</v>
      </c>
      <c r="H41" s="652">
        <f t="shared" si="11"/>
        <v>1.7833333333333332</v>
      </c>
      <c r="I41" s="653">
        <f t="shared" si="9"/>
        <v>670.2166666666667</v>
      </c>
      <c r="J41" s="654">
        <v>81</v>
      </c>
      <c r="K41" s="654">
        <v>1</v>
      </c>
      <c r="L41" s="653">
        <f t="shared" si="6"/>
        <v>13.5</v>
      </c>
      <c r="M41" s="654">
        <f t="shared" si="7"/>
        <v>81</v>
      </c>
      <c r="N41" s="655">
        <f t="shared" si="8"/>
        <v>54287.55</v>
      </c>
      <c r="O41" s="588">
        <f t="shared" si="3"/>
        <v>2.4867580135776987E-4</v>
      </c>
      <c r="P41" s="654">
        <f t="shared" si="4"/>
        <v>99.975132419864224</v>
      </c>
      <c r="Q41" s="822">
        <f t="shared" si="5"/>
        <v>0.99975132419864221</v>
      </c>
      <c r="R41" s="589">
        <v>0.9</v>
      </c>
      <c r="S41" s="818"/>
    </row>
    <row r="42" spans="1:19" ht="63" customHeight="1">
      <c r="A42" s="897">
        <v>33</v>
      </c>
      <c r="B42" s="648" t="s">
        <v>48</v>
      </c>
      <c r="C42" s="649"/>
      <c r="D42" s="649"/>
      <c r="E42" s="650"/>
      <c r="F42" s="650"/>
      <c r="G42" s="651">
        <f t="shared" si="10"/>
        <v>0</v>
      </c>
      <c r="H42" s="652">
        <f t="shared" si="11"/>
        <v>0</v>
      </c>
      <c r="I42" s="653">
        <f t="shared" si="9"/>
        <v>672</v>
      </c>
      <c r="J42" s="654">
        <v>81</v>
      </c>
      <c r="K42" s="654">
        <v>1</v>
      </c>
      <c r="L42" s="653">
        <f t="shared" si="6"/>
        <v>0</v>
      </c>
      <c r="M42" s="654">
        <f t="shared" si="7"/>
        <v>81</v>
      </c>
      <c r="N42" s="655">
        <f t="shared" si="8"/>
        <v>54432</v>
      </c>
      <c r="O42" s="588">
        <f t="shared" si="3"/>
        <v>0</v>
      </c>
      <c r="P42" s="654">
        <f t="shared" si="4"/>
        <v>100</v>
      </c>
      <c r="Q42" s="822">
        <f t="shared" si="5"/>
        <v>1</v>
      </c>
      <c r="R42" s="589">
        <v>0.9</v>
      </c>
      <c r="S42" s="818"/>
    </row>
    <row r="43" spans="1:19" ht="68.25" customHeight="1">
      <c r="A43" s="897">
        <v>34</v>
      </c>
      <c r="B43" s="648" t="s">
        <v>43</v>
      </c>
      <c r="C43" s="649"/>
      <c r="D43" s="649"/>
      <c r="E43" s="650"/>
      <c r="F43" s="650"/>
      <c r="G43" s="651">
        <f t="shared" si="10"/>
        <v>0</v>
      </c>
      <c r="H43" s="652">
        <f t="shared" si="11"/>
        <v>0</v>
      </c>
      <c r="I43" s="653">
        <f t="shared" si="9"/>
        <v>672</v>
      </c>
      <c r="J43" s="654">
        <v>74</v>
      </c>
      <c r="K43" s="654">
        <v>1</v>
      </c>
      <c r="L43" s="653">
        <f t="shared" si="6"/>
        <v>0</v>
      </c>
      <c r="M43" s="654">
        <f t="shared" si="7"/>
        <v>74</v>
      </c>
      <c r="N43" s="655">
        <f t="shared" si="8"/>
        <v>49728</v>
      </c>
      <c r="O43" s="588">
        <f t="shared" si="3"/>
        <v>0</v>
      </c>
      <c r="P43" s="654">
        <f t="shared" si="4"/>
        <v>100</v>
      </c>
      <c r="Q43" s="822">
        <f t="shared" si="5"/>
        <v>1</v>
      </c>
      <c r="R43" s="589">
        <v>0.9</v>
      </c>
      <c r="S43" s="818"/>
    </row>
    <row r="44" spans="1:19" ht="64.5" customHeight="1">
      <c r="A44" s="897">
        <v>35</v>
      </c>
      <c r="B44" s="648" t="s">
        <v>14</v>
      </c>
      <c r="C44" s="649"/>
      <c r="D44" s="649"/>
      <c r="E44" s="650"/>
      <c r="F44" s="650"/>
      <c r="G44" s="651">
        <f t="shared" si="10"/>
        <v>0</v>
      </c>
      <c r="H44" s="652">
        <f t="shared" si="11"/>
        <v>0</v>
      </c>
      <c r="I44" s="653">
        <f t="shared" si="9"/>
        <v>672</v>
      </c>
      <c r="J44" s="654">
        <v>74</v>
      </c>
      <c r="K44" s="654">
        <v>1</v>
      </c>
      <c r="L44" s="653">
        <f t="shared" si="6"/>
        <v>0</v>
      </c>
      <c r="M44" s="654">
        <f t="shared" si="7"/>
        <v>74</v>
      </c>
      <c r="N44" s="655">
        <f t="shared" si="8"/>
        <v>49728</v>
      </c>
      <c r="O44" s="588">
        <f t="shared" si="3"/>
        <v>0</v>
      </c>
      <c r="P44" s="654">
        <f t="shared" si="4"/>
        <v>100</v>
      </c>
      <c r="Q44" s="822">
        <f t="shared" si="5"/>
        <v>1</v>
      </c>
      <c r="R44" s="589">
        <v>0.9</v>
      </c>
      <c r="S44" s="818"/>
    </row>
    <row r="45" spans="1:19" ht="60.75" customHeight="1">
      <c r="A45" s="897">
        <v>36</v>
      </c>
      <c r="B45" s="648" t="s">
        <v>15</v>
      </c>
      <c r="C45" s="649"/>
      <c r="D45" s="649"/>
      <c r="E45" s="650"/>
      <c r="F45" s="650"/>
      <c r="G45" s="651">
        <f t="shared" si="10"/>
        <v>0</v>
      </c>
      <c r="H45" s="652">
        <f t="shared" si="11"/>
        <v>0</v>
      </c>
      <c r="I45" s="653">
        <f t="shared" si="9"/>
        <v>672</v>
      </c>
      <c r="J45" s="654">
        <v>43</v>
      </c>
      <c r="K45" s="654">
        <v>1</v>
      </c>
      <c r="L45" s="653">
        <f t="shared" si="6"/>
        <v>0</v>
      </c>
      <c r="M45" s="654">
        <f t="shared" si="7"/>
        <v>43</v>
      </c>
      <c r="N45" s="655">
        <f t="shared" si="8"/>
        <v>28896</v>
      </c>
      <c r="O45" s="588">
        <f t="shared" si="3"/>
        <v>0</v>
      </c>
      <c r="P45" s="654">
        <f t="shared" si="4"/>
        <v>100</v>
      </c>
      <c r="Q45" s="822">
        <f t="shared" si="5"/>
        <v>1</v>
      </c>
      <c r="R45" s="589">
        <v>0.9</v>
      </c>
      <c r="S45" s="818"/>
    </row>
    <row r="46" spans="1:19" s="660" customFormat="1" ht="62.25" customHeight="1">
      <c r="A46" s="897">
        <v>37</v>
      </c>
      <c r="B46" s="648" t="s">
        <v>44</v>
      </c>
      <c r="C46" s="649"/>
      <c r="D46" s="649"/>
      <c r="E46" s="650"/>
      <c r="F46" s="650"/>
      <c r="G46" s="651">
        <f t="shared" si="10"/>
        <v>0</v>
      </c>
      <c r="H46" s="652">
        <f t="shared" si="11"/>
        <v>0</v>
      </c>
      <c r="I46" s="653">
        <f t="shared" si="9"/>
        <v>672</v>
      </c>
      <c r="J46" s="654">
        <v>43</v>
      </c>
      <c r="K46" s="654">
        <v>1</v>
      </c>
      <c r="L46" s="653">
        <f t="shared" si="6"/>
        <v>0</v>
      </c>
      <c r="M46" s="654">
        <f t="shared" si="7"/>
        <v>43</v>
      </c>
      <c r="N46" s="655">
        <f t="shared" si="8"/>
        <v>28896</v>
      </c>
      <c r="O46" s="588">
        <f t="shared" si="3"/>
        <v>0</v>
      </c>
      <c r="P46" s="654">
        <f t="shared" si="4"/>
        <v>100</v>
      </c>
      <c r="Q46" s="822">
        <f t="shared" si="5"/>
        <v>1</v>
      </c>
      <c r="R46" s="589">
        <v>0.9</v>
      </c>
      <c r="S46" s="818"/>
    </row>
    <row r="47" spans="1:19" ht="70.5" customHeight="1">
      <c r="A47" s="897">
        <v>38</v>
      </c>
      <c r="B47" s="648" t="s">
        <v>45</v>
      </c>
      <c r="C47" s="649"/>
      <c r="D47" s="649"/>
      <c r="E47" s="650"/>
      <c r="F47" s="650"/>
      <c r="G47" s="651">
        <f t="shared" si="10"/>
        <v>0</v>
      </c>
      <c r="H47" s="652">
        <f t="shared" si="11"/>
        <v>0</v>
      </c>
      <c r="I47" s="653">
        <f t="shared" si="9"/>
        <v>672</v>
      </c>
      <c r="J47" s="654">
        <v>117</v>
      </c>
      <c r="K47" s="654">
        <v>1</v>
      </c>
      <c r="L47" s="653">
        <f t="shared" si="6"/>
        <v>0</v>
      </c>
      <c r="M47" s="654">
        <f t="shared" si="7"/>
        <v>117</v>
      </c>
      <c r="N47" s="655">
        <f t="shared" si="8"/>
        <v>78624</v>
      </c>
      <c r="O47" s="588">
        <f t="shared" si="3"/>
        <v>0</v>
      </c>
      <c r="P47" s="654">
        <f t="shared" si="4"/>
        <v>100</v>
      </c>
      <c r="Q47" s="822">
        <f t="shared" si="5"/>
        <v>1</v>
      </c>
      <c r="R47" s="589">
        <v>0.9</v>
      </c>
      <c r="S47" s="818"/>
    </row>
    <row r="48" spans="1:19" ht="76.5" customHeight="1">
      <c r="A48" s="897">
        <v>39</v>
      </c>
      <c r="B48" s="648" t="s">
        <v>46</v>
      </c>
      <c r="C48" s="649"/>
      <c r="D48" s="649"/>
      <c r="E48" s="650"/>
      <c r="F48" s="650"/>
      <c r="G48" s="651">
        <f t="shared" si="10"/>
        <v>0</v>
      </c>
      <c r="H48" s="652">
        <f t="shared" si="11"/>
        <v>0</v>
      </c>
      <c r="I48" s="653">
        <f t="shared" si="9"/>
        <v>672</v>
      </c>
      <c r="J48" s="654">
        <v>117</v>
      </c>
      <c r="K48" s="654">
        <v>1</v>
      </c>
      <c r="L48" s="653">
        <f t="shared" si="6"/>
        <v>0</v>
      </c>
      <c r="M48" s="654">
        <f t="shared" si="7"/>
        <v>117</v>
      </c>
      <c r="N48" s="655">
        <f t="shared" si="8"/>
        <v>78624</v>
      </c>
      <c r="O48" s="588">
        <f t="shared" si="3"/>
        <v>0</v>
      </c>
      <c r="P48" s="654">
        <f t="shared" si="4"/>
        <v>100</v>
      </c>
      <c r="Q48" s="822">
        <f t="shared" si="5"/>
        <v>1</v>
      </c>
      <c r="R48" s="589">
        <v>0.9</v>
      </c>
      <c r="S48" s="818"/>
    </row>
    <row r="49" spans="1:21" ht="61.5" customHeight="1">
      <c r="A49" s="897">
        <v>40</v>
      </c>
      <c r="B49" s="648" t="s">
        <v>41</v>
      </c>
      <c r="C49" s="649"/>
      <c r="D49" s="649"/>
      <c r="E49" s="650"/>
      <c r="F49" s="650"/>
      <c r="G49" s="651">
        <f t="shared" si="10"/>
        <v>0</v>
      </c>
      <c r="H49" s="652">
        <f t="shared" si="11"/>
        <v>0</v>
      </c>
      <c r="I49" s="653">
        <f t="shared" si="9"/>
        <v>672</v>
      </c>
      <c r="J49" s="654">
        <v>267</v>
      </c>
      <c r="K49" s="654">
        <v>2</v>
      </c>
      <c r="L49" s="653">
        <f t="shared" si="6"/>
        <v>0</v>
      </c>
      <c r="M49" s="654">
        <f t="shared" si="7"/>
        <v>534</v>
      </c>
      <c r="N49" s="655">
        <f t="shared" si="8"/>
        <v>358848</v>
      </c>
      <c r="O49" s="588">
        <f t="shared" si="3"/>
        <v>0</v>
      </c>
      <c r="P49" s="654">
        <f t="shared" si="4"/>
        <v>100</v>
      </c>
      <c r="Q49" s="822">
        <f t="shared" si="5"/>
        <v>1</v>
      </c>
      <c r="R49" s="589">
        <v>0.9</v>
      </c>
      <c r="S49" s="818"/>
    </row>
    <row r="50" spans="1:21" ht="80.25" customHeight="1">
      <c r="A50" s="897">
        <v>41</v>
      </c>
      <c r="B50" s="648" t="s">
        <v>47</v>
      </c>
      <c r="C50" s="649"/>
      <c r="D50" s="649"/>
      <c r="E50" s="650"/>
      <c r="F50" s="650"/>
      <c r="G50" s="651">
        <f t="shared" si="10"/>
        <v>0</v>
      </c>
      <c r="H50" s="652">
        <f t="shared" si="11"/>
        <v>0</v>
      </c>
      <c r="I50" s="653">
        <f t="shared" si="9"/>
        <v>672</v>
      </c>
      <c r="J50" s="654">
        <v>267</v>
      </c>
      <c r="K50" s="654">
        <v>2</v>
      </c>
      <c r="L50" s="653">
        <f t="shared" si="6"/>
        <v>0</v>
      </c>
      <c r="M50" s="654">
        <f t="shared" si="7"/>
        <v>534</v>
      </c>
      <c r="N50" s="655">
        <f t="shared" si="8"/>
        <v>358848</v>
      </c>
      <c r="O50" s="588">
        <f t="shared" si="3"/>
        <v>0</v>
      </c>
      <c r="P50" s="654">
        <f t="shared" si="4"/>
        <v>100</v>
      </c>
      <c r="Q50" s="822">
        <f t="shared" si="5"/>
        <v>1</v>
      </c>
      <c r="R50" s="589">
        <v>0.9</v>
      </c>
      <c r="S50" s="818"/>
    </row>
    <row r="51" spans="1:21" ht="66" customHeight="1">
      <c r="A51" s="897">
        <v>42</v>
      </c>
      <c r="B51" s="648" t="s">
        <v>59</v>
      </c>
      <c r="C51" s="649"/>
      <c r="D51" s="649"/>
      <c r="E51" s="650">
        <v>11</v>
      </c>
      <c r="F51" s="650">
        <v>10</v>
      </c>
      <c r="G51" s="651">
        <f t="shared" si="10"/>
        <v>0</v>
      </c>
      <c r="H51" s="652">
        <f t="shared" si="11"/>
        <v>11.166666666666666</v>
      </c>
      <c r="I51" s="653">
        <f t="shared" si="9"/>
        <v>660.83333333333337</v>
      </c>
      <c r="J51" s="661">
        <v>258.31</v>
      </c>
      <c r="K51" s="654">
        <v>2</v>
      </c>
      <c r="L51" s="653">
        <f t="shared" si="6"/>
        <v>0</v>
      </c>
      <c r="M51" s="654">
        <f t="shared" si="7"/>
        <v>516.62</v>
      </c>
      <c r="N51" s="655">
        <f t="shared" si="8"/>
        <v>341399.71666666667</v>
      </c>
      <c r="O51" s="588">
        <f t="shared" si="3"/>
        <v>0</v>
      </c>
      <c r="P51" s="654">
        <f t="shared" si="4"/>
        <v>100</v>
      </c>
      <c r="Q51" s="822">
        <f t="shared" si="5"/>
        <v>1</v>
      </c>
      <c r="R51" s="589">
        <v>0.9</v>
      </c>
      <c r="S51" s="818"/>
    </row>
    <row r="52" spans="1:21" s="663" customFormat="1" ht="70.5" customHeight="1">
      <c r="A52" s="897">
        <v>43</v>
      </c>
      <c r="B52" s="648" t="s">
        <v>224</v>
      </c>
      <c r="C52" s="662"/>
      <c r="D52" s="662"/>
      <c r="E52" s="650"/>
      <c r="F52" s="650"/>
      <c r="G52" s="651">
        <f t="shared" si="10"/>
        <v>0</v>
      </c>
      <c r="H52" s="652">
        <f t="shared" si="11"/>
        <v>0</v>
      </c>
      <c r="I52" s="653">
        <f t="shared" si="9"/>
        <v>672</v>
      </c>
      <c r="J52" s="661">
        <v>100.32</v>
      </c>
      <c r="K52" s="654">
        <v>2</v>
      </c>
      <c r="L52" s="653">
        <f t="shared" si="6"/>
        <v>0</v>
      </c>
      <c r="M52" s="654">
        <f t="shared" si="7"/>
        <v>200.64</v>
      </c>
      <c r="N52" s="655">
        <f t="shared" si="8"/>
        <v>134830.07999999999</v>
      </c>
      <c r="O52" s="588">
        <f t="shared" si="3"/>
        <v>0</v>
      </c>
      <c r="P52" s="654">
        <f t="shared" si="4"/>
        <v>100</v>
      </c>
      <c r="Q52" s="822">
        <f t="shared" si="5"/>
        <v>1</v>
      </c>
      <c r="R52" s="589">
        <v>0.9</v>
      </c>
      <c r="S52" s="818"/>
      <c r="T52" s="626"/>
      <c r="U52" s="626"/>
    </row>
    <row r="53" spans="1:21" s="663" customFormat="1" ht="70.5" customHeight="1">
      <c r="A53" s="897">
        <v>44</v>
      </c>
      <c r="B53" s="648" t="s">
        <v>225</v>
      </c>
      <c r="C53" s="662"/>
      <c r="D53" s="662"/>
      <c r="E53" s="650"/>
      <c r="F53" s="650"/>
      <c r="G53" s="651">
        <f>C53+(D53/60)</f>
        <v>0</v>
      </c>
      <c r="H53" s="652">
        <f>E53+F53/60</f>
        <v>0</v>
      </c>
      <c r="I53" s="653">
        <f t="shared" si="9"/>
        <v>672</v>
      </c>
      <c r="J53" s="661">
        <v>161.11000000000001</v>
      </c>
      <c r="K53" s="654">
        <v>2</v>
      </c>
      <c r="L53" s="653">
        <f>G53*J53*K53</f>
        <v>0</v>
      </c>
      <c r="M53" s="654">
        <f>J53*K53</f>
        <v>322.22000000000003</v>
      </c>
      <c r="N53" s="655">
        <f>I53*M53</f>
        <v>216531.84000000003</v>
      </c>
      <c r="O53" s="588">
        <f t="shared" si="3"/>
        <v>0</v>
      </c>
      <c r="P53" s="654">
        <f t="shared" si="4"/>
        <v>100</v>
      </c>
      <c r="Q53" s="822">
        <f t="shared" si="5"/>
        <v>1</v>
      </c>
      <c r="R53" s="589">
        <v>0.9</v>
      </c>
      <c r="S53" s="818"/>
      <c r="T53" s="626"/>
      <c r="U53" s="626"/>
    </row>
    <row r="54" spans="1:21" ht="64.5" customHeight="1">
      <c r="A54" s="897">
        <v>45</v>
      </c>
      <c r="B54" s="648" t="s">
        <v>39</v>
      </c>
      <c r="C54" s="649"/>
      <c r="D54" s="649"/>
      <c r="E54" s="650"/>
      <c r="F54" s="650"/>
      <c r="G54" s="651">
        <f t="shared" si="10"/>
        <v>0</v>
      </c>
      <c r="H54" s="652">
        <f t="shared" si="11"/>
        <v>0</v>
      </c>
      <c r="I54" s="653">
        <f t="shared" si="9"/>
        <v>672</v>
      </c>
      <c r="J54" s="654">
        <v>276</v>
      </c>
      <c r="K54" s="654">
        <v>2</v>
      </c>
      <c r="L54" s="653">
        <f t="shared" si="6"/>
        <v>0</v>
      </c>
      <c r="M54" s="654">
        <f t="shared" si="7"/>
        <v>552</v>
      </c>
      <c r="N54" s="655">
        <f t="shared" si="8"/>
        <v>370944</v>
      </c>
      <c r="O54" s="588">
        <f t="shared" si="3"/>
        <v>0</v>
      </c>
      <c r="P54" s="654">
        <f t="shared" si="4"/>
        <v>100</v>
      </c>
      <c r="Q54" s="822">
        <f t="shared" si="5"/>
        <v>1</v>
      </c>
      <c r="R54" s="589">
        <v>0.9</v>
      </c>
      <c r="S54" s="818"/>
    </row>
    <row r="55" spans="1:21" ht="72" customHeight="1">
      <c r="A55" s="897">
        <v>46</v>
      </c>
      <c r="B55" s="648" t="s">
        <v>40</v>
      </c>
      <c r="C55" s="649"/>
      <c r="D55" s="649"/>
      <c r="E55" s="650"/>
      <c r="F55" s="650"/>
      <c r="G55" s="651">
        <f t="shared" si="10"/>
        <v>0</v>
      </c>
      <c r="H55" s="652">
        <f t="shared" si="11"/>
        <v>0</v>
      </c>
      <c r="I55" s="653">
        <f t="shared" si="9"/>
        <v>672</v>
      </c>
      <c r="J55" s="654">
        <v>276</v>
      </c>
      <c r="K55" s="654">
        <v>2</v>
      </c>
      <c r="L55" s="653">
        <f t="shared" si="6"/>
        <v>0</v>
      </c>
      <c r="M55" s="654">
        <f t="shared" si="7"/>
        <v>552</v>
      </c>
      <c r="N55" s="655">
        <f t="shared" si="8"/>
        <v>370944</v>
      </c>
      <c r="O55" s="588">
        <f t="shared" si="3"/>
        <v>0</v>
      </c>
      <c r="P55" s="654">
        <f t="shared" si="4"/>
        <v>100</v>
      </c>
      <c r="Q55" s="822">
        <f t="shared" si="5"/>
        <v>1</v>
      </c>
      <c r="R55" s="589">
        <v>0.9</v>
      </c>
      <c r="S55" s="818"/>
    </row>
    <row r="56" spans="1:21" ht="57.75" customHeight="1">
      <c r="A56" s="897">
        <v>47</v>
      </c>
      <c r="B56" s="648" t="s">
        <v>63</v>
      </c>
      <c r="C56" s="649"/>
      <c r="D56" s="649"/>
      <c r="E56" s="650"/>
      <c r="F56" s="650"/>
      <c r="G56" s="651">
        <f t="shared" si="10"/>
        <v>0</v>
      </c>
      <c r="H56" s="652">
        <f t="shared" si="11"/>
        <v>0</v>
      </c>
      <c r="I56" s="653">
        <f t="shared" si="9"/>
        <v>672</v>
      </c>
      <c r="J56" s="654">
        <v>0.74199999999999999</v>
      </c>
      <c r="K56" s="654">
        <v>2</v>
      </c>
      <c r="L56" s="653">
        <f t="shared" si="6"/>
        <v>0</v>
      </c>
      <c r="M56" s="654">
        <f t="shared" si="7"/>
        <v>1.484</v>
      </c>
      <c r="N56" s="655">
        <f t="shared" si="8"/>
        <v>997.24800000000005</v>
      </c>
      <c r="O56" s="588">
        <f t="shared" si="3"/>
        <v>0</v>
      </c>
      <c r="P56" s="654">
        <f t="shared" si="4"/>
        <v>100</v>
      </c>
      <c r="Q56" s="822">
        <f t="shared" si="5"/>
        <v>1</v>
      </c>
      <c r="R56" s="589">
        <v>0.9</v>
      </c>
      <c r="S56" s="818"/>
    </row>
    <row r="57" spans="1:21" ht="42" customHeight="1">
      <c r="A57" s="897">
        <v>48</v>
      </c>
      <c r="B57" s="648" t="s">
        <v>64</v>
      </c>
      <c r="C57" s="649"/>
      <c r="D57" s="649"/>
      <c r="E57" s="650"/>
      <c r="F57" s="650"/>
      <c r="G57" s="651">
        <f t="shared" si="10"/>
        <v>0</v>
      </c>
      <c r="H57" s="652">
        <f t="shared" si="11"/>
        <v>0</v>
      </c>
      <c r="I57" s="653">
        <f t="shared" si="9"/>
        <v>672</v>
      </c>
      <c r="J57" s="654">
        <v>0.74199999999999999</v>
      </c>
      <c r="K57" s="654">
        <v>2</v>
      </c>
      <c r="L57" s="653">
        <f t="shared" si="6"/>
        <v>0</v>
      </c>
      <c r="M57" s="654">
        <f t="shared" si="7"/>
        <v>1.484</v>
      </c>
      <c r="N57" s="655">
        <f t="shared" si="8"/>
        <v>997.24800000000005</v>
      </c>
      <c r="O57" s="588">
        <f t="shared" si="3"/>
        <v>0</v>
      </c>
      <c r="P57" s="654">
        <f t="shared" si="4"/>
        <v>100</v>
      </c>
      <c r="Q57" s="822">
        <f t="shared" si="5"/>
        <v>1</v>
      </c>
      <c r="R57" s="589">
        <v>0.9</v>
      </c>
      <c r="S57" s="818"/>
    </row>
    <row r="58" spans="1:21" ht="40.5" customHeight="1">
      <c r="A58" s="897">
        <v>49</v>
      </c>
      <c r="B58" s="664" t="s">
        <v>217</v>
      </c>
      <c r="C58" s="659"/>
      <c r="D58" s="659"/>
      <c r="E58" s="650">
        <v>0</v>
      </c>
      <c r="F58" s="650">
        <f>10+10+35</f>
        <v>55</v>
      </c>
      <c r="G58" s="651">
        <f t="shared" si="10"/>
        <v>0</v>
      </c>
      <c r="H58" s="652">
        <f t="shared" si="11"/>
        <v>0.91666666666666663</v>
      </c>
      <c r="I58" s="653">
        <f t="shared" si="9"/>
        <v>671.08333333333337</v>
      </c>
      <c r="J58" s="654">
        <v>234.93100000000001</v>
      </c>
      <c r="K58" s="665">
        <v>4</v>
      </c>
      <c r="L58" s="653">
        <f t="shared" si="6"/>
        <v>0</v>
      </c>
      <c r="M58" s="654">
        <f t="shared" si="7"/>
        <v>939.72400000000005</v>
      </c>
      <c r="N58" s="655">
        <f t="shared" si="8"/>
        <v>630633.11433333345</v>
      </c>
      <c r="O58" s="588">
        <f t="shared" si="3"/>
        <v>0</v>
      </c>
      <c r="P58" s="654">
        <f t="shared" si="4"/>
        <v>100</v>
      </c>
      <c r="Q58" s="822">
        <f t="shared" si="5"/>
        <v>1</v>
      </c>
      <c r="R58" s="589">
        <v>0.9</v>
      </c>
      <c r="S58" s="823" t="s">
        <v>652</v>
      </c>
    </row>
    <row r="59" spans="1:21" ht="39" customHeight="1">
      <c r="A59" s="897">
        <v>50</v>
      </c>
      <c r="B59" s="648" t="s">
        <v>67</v>
      </c>
      <c r="C59" s="662"/>
      <c r="D59" s="662"/>
      <c r="E59" s="650"/>
      <c r="F59" s="650"/>
      <c r="G59" s="651">
        <f t="shared" si="10"/>
        <v>0</v>
      </c>
      <c r="H59" s="652">
        <f t="shared" si="11"/>
        <v>0</v>
      </c>
      <c r="I59" s="653">
        <f t="shared" si="9"/>
        <v>672</v>
      </c>
      <c r="J59" s="661">
        <v>272.58600000000001</v>
      </c>
      <c r="K59" s="654">
        <v>2</v>
      </c>
      <c r="L59" s="653">
        <f t="shared" si="6"/>
        <v>0</v>
      </c>
      <c r="M59" s="654">
        <f t="shared" si="7"/>
        <v>545.17200000000003</v>
      </c>
      <c r="N59" s="655">
        <f t="shared" si="8"/>
        <v>366355.58400000003</v>
      </c>
      <c r="O59" s="588">
        <f t="shared" si="3"/>
        <v>0</v>
      </c>
      <c r="P59" s="654">
        <f t="shared" si="4"/>
        <v>100</v>
      </c>
      <c r="Q59" s="822">
        <f t="shared" si="5"/>
        <v>1</v>
      </c>
      <c r="R59" s="589">
        <v>0.9</v>
      </c>
      <c r="S59" s="818"/>
    </row>
    <row r="60" spans="1:21" ht="59.25" customHeight="1">
      <c r="A60" s="897">
        <v>51</v>
      </c>
      <c r="B60" s="648" t="s">
        <v>69</v>
      </c>
      <c r="C60" s="649"/>
      <c r="D60" s="649"/>
      <c r="E60" s="650">
        <v>8</v>
      </c>
      <c r="F60" s="650">
        <v>21</v>
      </c>
      <c r="G60" s="651">
        <f t="shared" si="10"/>
        <v>0</v>
      </c>
      <c r="H60" s="652">
        <f t="shared" si="11"/>
        <v>8.35</v>
      </c>
      <c r="I60" s="653">
        <f t="shared" si="9"/>
        <v>663.65</v>
      </c>
      <c r="J60" s="661">
        <v>272.58600000000001</v>
      </c>
      <c r="K60" s="654">
        <v>2</v>
      </c>
      <c r="L60" s="653">
        <f t="shared" si="6"/>
        <v>0</v>
      </c>
      <c r="M60" s="654">
        <f t="shared" si="7"/>
        <v>545.17200000000003</v>
      </c>
      <c r="N60" s="655">
        <f t="shared" si="8"/>
        <v>361803.39779999998</v>
      </c>
      <c r="O60" s="588">
        <f t="shared" si="3"/>
        <v>0</v>
      </c>
      <c r="P60" s="654">
        <f t="shared" si="4"/>
        <v>100</v>
      </c>
      <c r="Q60" s="822">
        <f t="shared" si="5"/>
        <v>1</v>
      </c>
      <c r="R60" s="589">
        <v>0.9</v>
      </c>
      <c r="S60" s="818"/>
    </row>
    <row r="61" spans="1:21" ht="42" customHeight="1">
      <c r="A61" s="897">
        <v>52</v>
      </c>
      <c r="B61" s="648" t="s">
        <v>161</v>
      </c>
      <c r="C61" s="649"/>
      <c r="D61" s="649"/>
      <c r="E61" s="650"/>
      <c r="F61" s="650"/>
      <c r="G61" s="651">
        <f t="shared" si="10"/>
        <v>0</v>
      </c>
      <c r="H61" s="652">
        <f t="shared" si="11"/>
        <v>0</v>
      </c>
      <c r="I61" s="653">
        <f t="shared" si="9"/>
        <v>672</v>
      </c>
      <c r="J61" s="661">
        <v>199.93600000000001</v>
      </c>
      <c r="K61" s="654">
        <v>2</v>
      </c>
      <c r="L61" s="653">
        <f t="shared" si="6"/>
        <v>0</v>
      </c>
      <c r="M61" s="654">
        <f t="shared" si="7"/>
        <v>399.87200000000001</v>
      </c>
      <c r="N61" s="655">
        <f t="shared" si="8"/>
        <v>268713.984</v>
      </c>
      <c r="O61" s="588">
        <f t="shared" si="3"/>
        <v>0</v>
      </c>
      <c r="P61" s="654">
        <f t="shared" si="4"/>
        <v>100</v>
      </c>
      <c r="Q61" s="822">
        <f t="shared" si="5"/>
        <v>1</v>
      </c>
      <c r="R61" s="589">
        <v>0.9</v>
      </c>
      <c r="S61" s="818"/>
    </row>
    <row r="62" spans="1:21" ht="44.25" customHeight="1">
      <c r="A62" s="897">
        <v>53</v>
      </c>
      <c r="B62" s="648" t="s">
        <v>162</v>
      </c>
      <c r="C62" s="649"/>
      <c r="D62" s="649"/>
      <c r="E62" s="650"/>
      <c r="F62" s="650"/>
      <c r="G62" s="651">
        <f t="shared" si="10"/>
        <v>0</v>
      </c>
      <c r="H62" s="652">
        <f t="shared" si="11"/>
        <v>0</v>
      </c>
      <c r="I62" s="653">
        <f t="shared" si="9"/>
        <v>672</v>
      </c>
      <c r="J62" s="661">
        <v>199.93600000000001</v>
      </c>
      <c r="K62" s="654">
        <v>2</v>
      </c>
      <c r="L62" s="653">
        <f t="shared" si="6"/>
        <v>0</v>
      </c>
      <c r="M62" s="654">
        <f t="shared" si="7"/>
        <v>399.87200000000001</v>
      </c>
      <c r="N62" s="655">
        <f t="shared" si="8"/>
        <v>268713.984</v>
      </c>
      <c r="O62" s="588">
        <f t="shared" si="3"/>
        <v>0</v>
      </c>
      <c r="P62" s="654">
        <f t="shared" si="4"/>
        <v>100</v>
      </c>
      <c r="Q62" s="822">
        <f t="shared" si="5"/>
        <v>1</v>
      </c>
      <c r="R62" s="589">
        <v>0.9</v>
      </c>
      <c r="S62" s="818"/>
    </row>
    <row r="63" spans="1:21" ht="42" customHeight="1">
      <c r="A63" s="897">
        <v>54</v>
      </c>
      <c r="B63" s="648" t="s">
        <v>163</v>
      </c>
      <c r="C63" s="649"/>
      <c r="D63" s="649"/>
      <c r="E63" s="650"/>
      <c r="F63" s="650"/>
      <c r="G63" s="651">
        <f t="shared" si="10"/>
        <v>0</v>
      </c>
      <c r="H63" s="652">
        <f t="shared" si="11"/>
        <v>0</v>
      </c>
      <c r="I63" s="653">
        <f t="shared" si="9"/>
        <v>672</v>
      </c>
      <c r="J63" s="661">
        <v>152.22900000000001</v>
      </c>
      <c r="K63" s="654">
        <v>2</v>
      </c>
      <c r="L63" s="653">
        <f t="shared" si="6"/>
        <v>0</v>
      </c>
      <c r="M63" s="654">
        <f t="shared" si="7"/>
        <v>304.45800000000003</v>
      </c>
      <c r="N63" s="655">
        <f t="shared" si="8"/>
        <v>204595.77600000001</v>
      </c>
      <c r="O63" s="588">
        <f t="shared" si="3"/>
        <v>0</v>
      </c>
      <c r="P63" s="654">
        <f t="shared" si="4"/>
        <v>100</v>
      </c>
      <c r="Q63" s="822">
        <f t="shared" si="5"/>
        <v>1</v>
      </c>
      <c r="R63" s="589">
        <v>0.9</v>
      </c>
      <c r="S63" s="818"/>
    </row>
    <row r="64" spans="1:21" ht="44.25" customHeight="1">
      <c r="A64" s="897">
        <v>55</v>
      </c>
      <c r="B64" s="648" t="s">
        <v>164</v>
      </c>
      <c r="C64" s="649"/>
      <c r="D64" s="649"/>
      <c r="E64" s="650"/>
      <c r="F64" s="650"/>
      <c r="G64" s="651">
        <f t="shared" si="10"/>
        <v>0</v>
      </c>
      <c r="H64" s="652">
        <f t="shared" si="11"/>
        <v>0</v>
      </c>
      <c r="I64" s="653">
        <f t="shared" si="9"/>
        <v>672</v>
      </c>
      <c r="J64" s="661">
        <v>152.22900000000001</v>
      </c>
      <c r="K64" s="654">
        <v>2</v>
      </c>
      <c r="L64" s="653">
        <f t="shared" si="6"/>
        <v>0</v>
      </c>
      <c r="M64" s="654">
        <f t="shared" si="7"/>
        <v>304.45800000000003</v>
      </c>
      <c r="N64" s="655">
        <f t="shared" si="8"/>
        <v>204595.77600000001</v>
      </c>
      <c r="O64" s="588">
        <f t="shared" si="3"/>
        <v>0</v>
      </c>
      <c r="P64" s="654">
        <f t="shared" si="4"/>
        <v>100</v>
      </c>
      <c r="Q64" s="822">
        <f t="shared" si="5"/>
        <v>1</v>
      </c>
      <c r="R64" s="589">
        <v>0.9</v>
      </c>
      <c r="S64" s="818"/>
    </row>
    <row r="65" spans="1:19" ht="34.5" customHeight="1">
      <c r="A65" s="897">
        <v>56</v>
      </c>
      <c r="B65" s="648" t="s">
        <v>76</v>
      </c>
      <c r="C65" s="649"/>
      <c r="D65" s="649"/>
      <c r="E65" s="650"/>
      <c r="F65" s="650"/>
      <c r="G65" s="651">
        <f t="shared" si="10"/>
        <v>0</v>
      </c>
      <c r="H65" s="652">
        <f t="shared" si="11"/>
        <v>0</v>
      </c>
      <c r="I65" s="653">
        <f t="shared" si="9"/>
        <v>672</v>
      </c>
      <c r="J65" s="661">
        <v>331.44200000000001</v>
      </c>
      <c r="K65" s="654">
        <v>2</v>
      </c>
      <c r="L65" s="653">
        <f t="shared" si="6"/>
        <v>0</v>
      </c>
      <c r="M65" s="654">
        <f t="shared" si="7"/>
        <v>662.88400000000001</v>
      </c>
      <c r="N65" s="655">
        <f t="shared" si="8"/>
        <v>445458.04800000001</v>
      </c>
      <c r="O65" s="588">
        <f t="shared" si="3"/>
        <v>0</v>
      </c>
      <c r="P65" s="654">
        <f t="shared" si="4"/>
        <v>100</v>
      </c>
      <c r="Q65" s="822">
        <f t="shared" si="5"/>
        <v>1</v>
      </c>
      <c r="R65" s="589">
        <v>0.9</v>
      </c>
      <c r="S65" s="818"/>
    </row>
    <row r="66" spans="1:19" ht="38.25" customHeight="1">
      <c r="A66" s="897">
        <v>57</v>
      </c>
      <c r="B66" s="648" t="s">
        <v>77</v>
      </c>
      <c r="C66" s="649"/>
      <c r="D66" s="649"/>
      <c r="E66" s="650"/>
      <c r="F66" s="650"/>
      <c r="G66" s="651">
        <f t="shared" si="10"/>
        <v>0</v>
      </c>
      <c r="H66" s="652">
        <f t="shared" si="11"/>
        <v>0</v>
      </c>
      <c r="I66" s="653">
        <f t="shared" si="9"/>
        <v>672</v>
      </c>
      <c r="J66" s="661">
        <v>331.44200000000001</v>
      </c>
      <c r="K66" s="654">
        <v>2</v>
      </c>
      <c r="L66" s="653">
        <f t="shared" si="6"/>
        <v>0</v>
      </c>
      <c r="M66" s="654">
        <f t="shared" si="7"/>
        <v>662.88400000000001</v>
      </c>
      <c r="N66" s="655">
        <f t="shared" si="8"/>
        <v>445458.04800000001</v>
      </c>
      <c r="O66" s="588">
        <f t="shared" si="3"/>
        <v>0</v>
      </c>
      <c r="P66" s="654">
        <f t="shared" si="4"/>
        <v>100</v>
      </c>
      <c r="Q66" s="822">
        <f t="shared" si="5"/>
        <v>1</v>
      </c>
      <c r="R66" s="589">
        <v>0.9</v>
      </c>
      <c r="S66" s="818"/>
    </row>
    <row r="67" spans="1:19" ht="56.25" customHeight="1">
      <c r="A67" s="897">
        <v>58</v>
      </c>
      <c r="B67" s="666" t="s">
        <v>80</v>
      </c>
      <c r="C67" s="649">
        <v>1</v>
      </c>
      <c r="D67" s="649">
        <v>3</v>
      </c>
      <c r="E67" s="650"/>
      <c r="F67" s="650"/>
      <c r="G67" s="651">
        <f t="shared" si="10"/>
        <v>1.05</v>
      </c>
      <c r="H67" s="652">
        <f t="shared" si="11"/>
        <v>0</v>
      </c>
      <c r="I67" s="653">
        <f t="shared" si="9"/>
        <v>672</v>
      </c>
      <c r="J67" s="661">
        <v>351.72899999999998</v>
      </c>
      <c r="K67" s="665">
        <v>4</v>
      </c>
      <c r="L67" s="653">
        <f t="shared" si="6"/>
        <v>1477.2618</v>
      </c>
      <c r="M67" s="654">
        <f t="shared" si="7"/>
        <v>1406.9159999999999</v>
      </c>
      <c r="N67" s="655">
        <f t="shared" si="8"/>
        <v>945447.55199999991</v>
      </c>
      <c r="O67" s="588">
        <f t="shared" si="3"/>
        <v>1.5625000000000001E-3</v>
      </c>
      <c r="P67" s="654">
        <f t="shared" si="4"/>
        <v>99.84375</v>
      </c>
      <c r="Q67" s="822">
        <f t="shared" si="5"/>
        <v>0.99843749999999998</v>
      </c>
      <c r="R67" s="589">
        <v>0.9</v>
      </c>
      <c r="S67" s="818"/>
    </row>
    <row r="68" spans="1:19" ht="48" customHeight="1">
      <c r="A68" s="897">
        <v>59</v>
      </c>
      <c r="B68" s="666" t="s">
        <v>81</v>
      </c>
      <c r="C68" s="649"/>
      <c r="D68" s="649"/>
      <c r="E68" s="650"/>
      <c r="F68" s="650"/>
      <c r="G68" s="651">
        <f t="shared" si="10"/>
        <v>0</v>
      </c>
      <c r="H68" s="652">
        <f t="shared" si="11"/>
        <v>0</v>
      </c>
      <c r="I68" s="653">
        <f t="shared" si="9"/>
        <v>672</v>
      </c>
      <c r="J68" s="661">
        <v>351.72899999999998</v>
      </c>
      <c r="K68" s="665">
        <v>4</v>
      </c>
      <c r="L68" s="653">
        <f t="shared" si="6"/>
        <v>0</v>
      </c>
      <c r="M68" s="654">
        <f t="shared" si="7"/>
        <v>1406.9159999999999</v>
      </c>
      <c r="N68" s="655">
        <f t="shared" si="8"/>
        <v>945447.55199999991</v>
      </c>
      <c r="O68" s="588">
        <f t="shared" si="3"/>
        <v>0</v>
      </c>
      <c r="P68" s="654">
        <f t="shared" si="4"/>
        <v>100</v>
      </c>
      <c r="Q68" s="822">
        <f t="shared" si="5"/>
        <v>1</v>
      </c>
      <c r="R68" s="589">
        <v>0.9</v>
      </c>
      <c r="S68" s="818"/>
    </row>
    <row r="69" spans="1:19" ht="34.5" customHeight="1">
      <c r="A69" s="897">
        <v>60</v>
      </c>
      <c r="B69" s="648" t="s">
        <v>83</v>
      </c>
      <c r="C69" s="649"/>
      <c r="D69" s="649"/>
      <c r="E69" s="650"/>
      <c r="F69" s="650"/>
      <c r="G69" s="651">
        <f t="shared" si="10"/>
        <v>0</v>
      </c>
      <c r="H69" s="652">
        <f t="shared" si="11"/>
        <v>0</v>
      </c>
      <c r="I69" s="653">
        <f t="shared" si="9"/>
        <v>672</v>
      </c>
      <c r="J69" s="661">
        <v>220.58799999999999</v>
      </c>
      <c r="K69" s="654">
        <v>2</v>
      </c>
      <c r="L69" s="653">
        <f t="shared" si="6"/>
        <v>0</v>
      </c>
      <c r="M69" s="654">
        <f t="shared" si="7"/>
        <v>441.17599999999999</v>
      </c>
      <c r="N69" s="655">
        <f t="shared" si="8"/>
        <v>296470.272</v>
      </c>
      <c r="O69" s="588">
        <f t="shared" si="3"/>
        <v>0</v>
      </c>
      <c r="P69" s="654">
        <f t="shared" si="4"/>
        <v>100</v>
      </c>
      <c r="Q69" s="822">
        <f t="shared" si="5"/>
        <v>1</v>
      </c>
      <c r="R69" s="589">
        <v>0.9</v>
      </c>
      <c r="S69" s="818"/>
    </row>
    <row r="70" spans="1:19" ht="46.5" customHeight="1">
      <c r="A70" s="897">
        <v>61</v>
      </c>
      <c r="B70" s="648" t="s">
        <v>84</v>
      </c>
      <c r="C70" s="649"/>
      <c r="D70" s="649"/>
      <c r="E70" s="649"/>
      <c r="F70" s="649"/>
      <c r="G70" s="651">
        <f t="shared" si="10"/>
        <v>0</v>
      </c>
      <c r="H70" s="652">
        <f t="shared" si="11"/>
        <v>0</v>
      </c>
      <c r="I70" s="653">
        <f t="shared" si="9"/>
        <v>672</v>
      </c>
      <c r="J70" s="661">
        <v>4.01</v>
      </c>
      <c r="K70" s="654">
        <v>2</v>
      </c>
      <c r="L70" s="653">
        <f t="shared" si="6"/>
        <v>0</v>
      </c>
      <c r="M70" s="654">
        <f t="shared" si="7"/>
        <v>8.02</v>
      </c>
      <c r="N70" s="655">
        <f t="shared" si="8"/>
        <v>5389.44</v>
      </c>
      <c r="O70" s="588">
        <f t="shared" si="3"/>
        <v>0</v>
      </c>
      <c r="P70" s="654">
        <f t="shared" si="4"/>
        <v>100</v>
      </c>
      <c r="Q70" s="822">
        <f t="shared" si="5"/>
        <v>1</v>
      </c>
      <c r="R70" s="589">
        <v>0.9</v>
      </c>
      <c r="S70" s="818"/>
    </row>
    <row r="71" spans="1:19" ht="40.5" customHeight="1">
      <c r="A71" s="897">
        <v>62</v>
      </c>
      <c r="B71" s="648" t="s">
        <v>85</v>
      </c>
      <c r="C71" s="649"/>
      <c r="D71" s="649"/>
      <c r="E71" s="649"/>
      <c r="F71" s="649">
        <v>10</v>
      </c>
      <c r="G71" s="651">
        <f t="shared" si="10"/>
        <v>0</v>
      </c>
      <c r="H71" s="652">
        <f t="shared" si="11"/>
        <v>0.16666666666666666</v>
      </c>
      <c r="I71" s="653">
        <f t="shared" si="9"/>
        <v>671.83333333333337</v>
      </c>
      <c r="J71" s="661">
        <v>4.01</v>
      </c>
      <c r="K71" s="654">
        <v>2</v>
      </c>
      <c r="L71" s="653">
        <f t="shared" si="6"/>
        <v>0</v>
      </c>
      <c r="M71" s="654">
        <f t="shared" si="7"/>
        <v>8.02</v>
      </c>
      <c r="N71" s="655">
        <f t="shared" si="8"/>
        <v>5388.1033333333335</v>
      </c>
      <c r="O71" s="588">
        <f t="shared" si="3"/>
        <v>0</v>
      </c>
      <c r="P71" s="654">
        <f t="shared" si="4"/>
        <v>100</v>
      </c>
      <c r="Q71" s="822">
        <f t="shared" si="5"/>
        <v>1</v>
      </c>
      <c r="R71" s="589">
        <v>0.9</v>
      </c>
      <c r="S71" s="818"/>
    </row>
    <row r="72" spans="1:19" ht="39" customHeight="1">
      <c r="A72" s="897">
        <v>63</v>
      </c>
      <c r="B72" s="648" t="s">
        <v>86</v>
      </c>
      <c r="C72" s="649"/>
      <c r="D72" s="649"/>
      <c r="E72" s="649">
        <v>51</v>
      </c>
      <c r="F72" s="649">
        <v>29</v>
      </c>
      <c r="G72" s="651">
        <f t="shared" si="10"/>
        <v>0</v>
      </c>
      <c r="H72" s="652">
        <f t="shared" si="11"/>
        <v>51.483333333333334</v>
      </c>
      <c r="I72" s="653">
        <f t="shared" si="9"/>
        <v>620.51666666666665</v>
      </c>
      <c r="J72" s="661">
        <v>4.12</v>
      </c>
      <c r="K72" s="654">
        <v>2</v>
      </c>
      <c r="L72" s="653">
        <f t="shared" si="6"/>
        <v>0</v>
      </c>
      <c r="M72" s="654">
        <f t="shared" si="7"/>
        <v>8.24</v>
      </c>
      <c r="N72" s="655">
        <f t="shared" si="8"/>
        <v>5113.0573333333332</v>
      </c>
      <c r="O72" s="588">
        <f t="shared" si="3"/>
        <v>0</v>
      </c>
      <c r="P72" s="654">
        <f t="shared" si="4"/>
        <v>100</v>
      </c>
      <c r="Q72" s="822">
        <f t="shared" si="5"/>
        <v>1</v>
      </c>
      <c r="R72" s="589">
        <v>0.9</v>
      </c>
      <c r="S72" s="818"/>
    </row>
    <row r="73" spans="1:19" ht="46.5" customHeight="1">
      <c r="A73" s="897">
        <v>64</v>
      </c>
      <c r="B73" s="648" t="s">
        <v>87</v>
      </c>
      <c r="C73" s="649"/>
      <c r="D73" s="649"/>
      <c r="E73" s="650"/>
      <c r="F73" s="650"/>
      <c r="G73" s="651">
        <f t="shared" si="10"/>
        <v>0</v>
      </c>
      <c r="H73" s="652">
        <f t="shared" si="11"/>
        <v>0</v>
      </c>
      <c r="I73" s="653">
        <f t="shared" si="9"/>
        <v>672</v>
      </c>
      <c r="J73" s="661">
        <v>4.12</v>
      </c>
      <c r="K73" s="654">
        <v>2</v>
      </c>
      <c r="L73" s="653">
        <f t="shared" si="6"/>
        <v>0</v>
      </c>
      <c r="M73" s="654">
        <f t="shared" si="7"/>
        <v>8.24</v>
      </c>
      <c r="N73" s="655">
        <f t="shared" si="8"/>
        <v>5537.28</v>
      </c>
      <c r="O73" s="588">
        <f t="shared" si="3"/>
        <v>0</v>
      </c>
      <c r="P73" s="654">
        <f t="shared" si="4"/>
        <v>100</v>
      </c>
      <c r="Q73" s="822">
        <f t="shared" si="5"/>
        <v>1</v>
      </c>
      <c r="R73" s="589">
        <v>0.9</v>
      </c>
      <c r="S73" s="818"/>
    </row>
    <row r="74" spans="1:19" ht="44.25" customHeight="1">
      <c r="A74" s="897">
        <v>65</v>
      </c>
      <c r="B74" s="648" t="s">
        <v>90</v>
      </c>
      <c r="C74" s="649"/>
      <c r="D74" s="649"/>
      <c r="E74" s="650"/>
      <c r="F74" s="650"/>
      <c r="G74" s="651">
        <f t="shared" si="10"/>
        <v>0</v>
      </c>
      <c r="H74" s="652">
        <f t="shared" si="11"/>
        <v>0</v>
      </c>
      <c r="I74" s="653">
        <f t="shared" si="9"/>
        <v>672</v>
      </c>
      <c r="J74" s="661">
        <v>220.58799999999999</v>
      </c>
      <c r="K74" s="654">
        <v>2</v>
      </c>
      <c r="L74" s="653">
        <f t="shared" si="6"/>
        <v>0</v>
      </c>
      <c r="M74" s="654">
        <f t="shared" si="7"/>
        <v>441.17599999999999</v>
      </c>
      <c r="N74" s="655">
        <f t="shared" si="8"/>
        <v>296470.272</v>
      </c>
      <c r="O74" s="588">
        <f t="shared" ref="O74:O118" si="12">L74/N74</f>
        <v>0</v>
      </c>
      <c r="P74" s="654">
        <f t="shared" ref="P74:P118" si="13">100-100*O74</f>
        <v>100</v>
      </c>
      <c r="Q74" s="822">
        <f t="shared" ref="Q74:Q118" si="14">1-L74/N74</f>
        <v>1</v>
      </c>
      <c r="R74" s="589">
        <v>0.9</v>
      </c>
      <c r="S74" s="818"/>
    </row>
    <row r="75" spans="1:19" ht="44.25" customHeight="1">
      <c r="A75" s="897">
        <v>66</v>
      </c>
      <c r="B75" s="648" t="s">
        <v>91</v>
      </c>
      <c r="C75" s="649">
        <v>5</v>
      </c>
      <c r="D75" s="649">
        <v>21</v>
      </c>
      <c r="E75" s="650"/>
      <c r="F75" s="650"/>
      <c r="G75" s="651">
        <f t="shared" si="10"/>
        <v>5.35</v>
      </c>
      <c r="H75" s="652">
        <f t="shared" si="11"/>
        <v>0</v>
      </c>
      <c r="I75" s="653">
        <f t="shared" si="9"/>
        <v>672</v>
      </c>
      <c r="J75" s="654">
        <v>25.71</v>
      </c>
      <c r="K75" s="654">
        <v>1</v>
      </c>
      <c r="L75" s="653">
        <f t="shared" si="6"/>
        <v>137.54849999999999</v>
      </c>
      <c r="M75" s="654">
        <f t="shared" si="7"/>
        <v>25.71</v>
      </c>
      <c r="N75" s="655">
        <f t="shared" si="8"/>
        <v>17277.12</v>
      </c>
      <c r="O75" s="588">
        <f t="shared" si="12"/>
        <v>7.9613095238095233E-3</v>
      </c>
      <c r="P75" s="654">
        <f t="shared" si="13"/>
        <v>99.203869047619051</v>
      </c>
      <c r="Q75" s="822">
        <f t="shared" si="14"/>
        <v>0.99203869047619042</v>
      </c>
      <c r="R75" s="589">
        <v>0.9</v>
      </c>
      <c r="S75" s="818"/>
    </row>
    <row r="76" spans="1:19" ht="29.25" customHeight="1">
      <c r="A76" s="897">
        <v>67</v>
      </c>
      <c r="B76" s="648" t="s">
        <v>92</v>
      </c>
      <c r="C76" s="649">
        <v>3</v>
      </c>
      <c r="D76" s="649">
        <v>21</v>
      </c>
      <c r="E76" s="650"/>
      <c r="F76" s="650"/>
      <c r="G76" s="651">
        <f t="shared" si="10"/>
        <v>3.35</v>
      </c>
      <c r="H76" s="652">
        <f t="shared" si="11"/>
        <v>0</v>
      </c>
      <c r="I76" s="653">
        <f t="shared" si="9"/>
        <v>672</v>
      </c>
      <c r="J76" s="654">
        <v>25.71</v>
      </c>
      <c r="K76" s="654">
        <v>1</v>
      </c>
      <c r="L76" s="653">
        <f t="shared" ref="L76:L115" si="15">G76*J76*K76</f>
        <v>86.128500000000003</v>
      </c>
      <c r="M76" s="654">
        <f t="shared" ref="M76:M115" si="16">J76*K76</f>
        <v>25.71</v>
      </c>
      <c r="N76" s="655">
        <f t="shared" ref="N76:N115" si="17">I76*M76</f>
        <v>17277.12</v>
      </c>
      <c r="O76" s="588">
        <f t="shared" si="12"/>
        <v>4.9851190476190481E-3</v>
      </c>
      <c r="P76" s="654">
        <f t="shared" si="13"/>
        <v>99.501488095238102</v>
      </c>
      <c r="Q76" s="822">
        <f t="shared" si="14"/>
        <v>0.995014880952381</v>
      </c>
      <c r="R76" s="589">
        <v>0.9</v>
      </c>
      <c r="S76" s="818"/>
    </row>
    <row r="77" spans="1:19" ht="36.75" customHeight="1">
      <c r="A77" s="897">
        <v>68</v>
      </c>
      <c r="B77" s="648" t="s">
        <v>93</v>
      </c>
      <c r="C77" s="649"/>
      <c r="D77" s="649"/>
      <c r="E77" s="650"/>
      <c r="F77" s="650"/>
      <c r="G77" s="651">
        <f t="shared" si="10"/>
        <v>0</v>
      </c>
      <c r="H77" s="652">
        <f t="shared" si="11"/>
        <v>0</v>
      </c>
      <c r="I77" s="653">
        <f t="shared" si="9"/>
        <v>672</v>
      </c>
      <c r="J77" s="654">
        <v>29.66</v>
      </c>
      <c r="K77" s="654">
        <v>1</v>
      </c>
      <c r="L77" s="653">
        <f t="shared" si="15"/>
        <v>0</v>
      </c>
      <c r="M77" s="654">
        <f t="shared" si="16"/>
        <v>29.66</v>
      </c>
      <c r="N77" s="655">
        <f t="shared" si="17"/>
        <v>19931.52</v>
      </c>
      <c r="O77" s="588">
        <f t="shared" si="12"/>
        <v>0</v>
      </c>
      <c r="P77" s="654">
        <f t="shared" si="13"/>
        <v>100</v>
      </c>
      <c r="Q77" s="822">
        <f t="shared" si="14"/>
        <v>1</v>
      </c>
      <c r="R77" s="589">
        <v>0.9</v>
      </c>
      <c r="S77" s="818"/>
    </row>
    <row r="78" spans="1:19" ht="39" customHeight="1">
      <c r="A78" s="897">
        <v>69</v>
      </c>
      <c r="B78" s="648" t="s">
        <v>94</v>
      </c>
      <c r="C78" s="649"/>
      <c r="D78" s="649"/>
      <c r="E78" s="650"/>
      <c r="F78" s="650"/>
      <c r="G78" s="651">
        <f t="shared" si="10"/>
        <v>0</v>
      </c>
      <c r="H78" s="652">
        <f t="shared" si="11"/>
        <v>0</v>
      </c>
      <c r="I78" s="653">
        <f t="shared" si="9"/>
        <v>672</v>
      </c>
      <c r="J78" s="654">
        <v>29.66</v>
      </c>
      <c r="K78" s="654">
        <v>1</v>
      </c>
      <c r="L78" s="653">
        <f t="shared" si="15"/>
        <v>0</v>
      </c>
      <c r="M78" s="654">
        <f t="shared" si="16"/>
        <v>29.66</v>
      </c>
      <c r="N78" s="655">
        <f t="shared" si="17"/>
        <v>19931.52</v>
      </c>
      <c r="O78" s="588">
        <f t="shared" si="12"/>
        <v>0</v>
      </c>
      <c r="P78" s="654">
        <f t="shared" si="13"/>
        <v>100</v>
      </c>
      <c r="Q78" s="822">
        <f t="shared" si="14"/>
        <v>1</v>
      </c>
      <c r="R78" s="589">
        <v>0.9</v>
      </c>
      <c r="S78" s="818"/>
    </row>
    <row r="79" spans="1:19" ht="39" customHeight="1">
      <c r="A79" s="897">
        <v>70</v>
      </c>
      <c r="B79" s="664" t="s">
        <v>216</v>
      </c>
      <c r="C79" s="649">
        <v>0</v>
      </c>
      <c r="D79" s="649">
        <f>12+30</f>
        <v>42</v>
      </c>
      <c r="E79" s="650"/>
      <c r="F79" s="650"/>
      <c r="G79" s="651">
        <f t="shared" si="10"/>
        <v>0.7</v>
      </c>
      <c r="H79" s="652">
        <f t="shared" si="11"/>
        <v>0</v>
      </c>
      <c r="I79" s="653">
        <f t="shared" si="9"/>
        <v>672</v>
      </c>
      <c r="J79" s="654">
        <v>233.65199999999999</v>
      </c>
      <c r="K79" s="665">
        <v>4</v>
      </c>
      <c r="L79" s="653">
        <f t="shared" si="15"/>
        <v>654.22559999999987</v>
      </c>
      <c r="M79" s="654">
        <f t="shared" si="16"/>
        <v>934.60799999999995</v>
      </c>
      <c r="N79" s="655">
        <f t="shared" si="17"/>
        <v>628056.576</v>
      </c>
      <c r="O79" s="588">
        <f t="shared" si="12"/>
        <v>1.0416666666666664E-3</v>
      </c>
      <c r="P79" s="654">
        <f t="shared" si="13"/>
        <v>99.895833333333329</v>
      </c>
      <c r="Q79" s="822">
        <f t="shared" si="14"/>
        <v>0.99895833333333328</v>
      </c>
      <c r="R79" s="589">
        <v>0.9</v>
      </c>
      <c r="S79" s="824" t="s">
        <v>652</v>
      </c>
    </row>
    <row r="80" spans="1:19" ht="42.75" customHeight="1">
      <c r="A80" s="897">
        <v>71</v>
      </c>
      <c r="B80" s="664" t="s">
        <v>181</v>
      </c>
      <c r="C80" s="649"/>
      <c r="D80" s="649"/>
      <c r="E80" s="650"/>
      <c r="F80" s="650"/>
      <c r="G80" s="651">
        <f t="shared" si="10"/>
        <v>0</v>
      </c>
      <c r="H80" s="652">
        <f t="shared" si="11"/>
        <v>0</v>
      </c>
      <c r="I80" s="653">
        <f t="shared" si="9"/>
        <v>672</v>
      </c>
      <c r="J80" s="654">
        <v>292.04599999999999</v>
      </c>
      <c r="K80" s="665">
        <v>4</v>
      </c>
      <c r="L80" s="653">
        <f t="shared" si="15"/>
        <v>0</v>
      </c>
      <c r="M80" s="654">
        <f t="shared" si="16"/>
        <v>1168.184</v>
      </c>
      <c r="N80" s="655">
        <f t="shared" si="17"/>
        <v>785019.64799999993</v>
      </c>
      <c r="O80" s="588">
        <f t="shared" si="12"/>
        <v>0</v>
      </c>
      <c r="P80" s="654">
        <f t="shared" si="13"/>
        <v>100</v>
      </c>
      <c r="Q80" s="822">
        <f t="shared" si="14"/>
        <v>1</v>
      </c>
      <c r="R80" s="589">
        <v>0.9</v>
      </c>
      <c r="S80" s="818"/>
    </row>
    <row r="81" spans="1:19" ht="38.25" customHeight="1">
      <c r="A81" s="897">
        <v>72</v>
      </c>
      <c r="B81" s="648" t="s">
        <v>125</v>
      </c>
      <c r="C81" s="649"/>
      <c r="D81" s="649"/>
      <c r="E81" s="649">
        <v>0</v>
      </c>
      <c r="F81" s="649">
        <v>10</v>
      </c>
      <c r="G81" s="651">
        <f t="shared" si="10"/>
        <v>0</v>
      </c>
      <c r="H81" s="652">
        <f t="shared" si="11"/>
        <v>0.16666666666666666</v>
      </c>
      <c r="I81" s="653">
        <f t="shared" si="9"/>
        <v>671.83333333333337</v>
      </c>
      <c r="J81" s="661">
        <v>214.471</v>
      </c>
      <c r="K81" s="654">
        <v>2</v>
      </c>
      <c r="L81" s="653">
        <f t="shared" si="15"/>
        <v>0</v>
      </c>
      <c r="M81" s="654">
        <f t="shared" si="16"/>
        <v>428.94200000000001</v>
      </c>
      <c r="N81" s="655">
        <f t="shared" si="17"/>
        <v>288177.53366666671</v>
      </c>
      <c r="O81" s="588">
        <f t="shared" si="12"/>
        <v>0</v>
      </c>
      <c r="P81" s="654">
        <f t="shared" si="13"/>
        <v>100</v>
      </c>
      <c r="Q81" s="822">
        <f t="shared" si="14"/>
        <v>1</v>
      </c>
      <c r="R81" s="589">
        <v>0.9</v>
      </c>
      <c r="S81" s="818"/>
    </row>
    <row r="82" spans="1:19" ht="38.25" customHeight="1">
      <c r="A82" s="897">
        <v>73</v>
      </c>
      <c r="B82" s="648" t="s">
        <v>126</v>
      </c>
      <c r="C82" s="649"/>
      <c r="D82" s="649"/>
      <c r="E82" s="650"/>
      <c r="F82" s="650"/>
      <c r="G82" s="651">
        <f t="shared" si="10"/>
        <v>0</v>
      </c>
      <c r="H82" s="652">
        <f t="shared" si="11"/>
        <v>0</v>
      </c>
      <c r="I82" s="653">
        <f t="shared" si="9"/>
        <v>672</v>
      </c>
      <c r="J82" s="661">
        <v>213.8</v>
      </c>
      <c r="K82" s="654">
        <v>2</v>
      </c>
      <c r="L82" s="653">
        <f t="shared" si="15"/>
        <v>0</v>
      </c>
      <c r="M82" s="654">
        <f t="shared" si="16"/>
        <v>427.6</v>
      </c>
      <c r="N82" s="655">
        <f t="shared" si="17"/>
        <v>287347.20000000001</v>
      </c>
      <c r="O82" s="588">
        <f t="shared" si="12"/>
        <v>0</v>
      </c>
      <c r="P82" s="654">
        <f t="shared" si="13"/>
        <v>100</v>
      </c>
      <c r="Q82" s="822">
        <f t="shared" si="14"/>
        <v>1</v>
      </c>
      <c r="R82" s="589">
        <v>0.9</v>
      </c>
      <c r="S82" s="818"/>
    </row>
    <row r="83" spans="1:19" ht="60.75" customHeight="1">
      <c r="A83" s="897">
        <v>74</v>
      </c>
      <c r="B83" s="648" t="s">
        <v>135</v>
      </c>
      <c r="C83" s="659"/>
      <c r="D83" s="659"/>
      <c r="E83" s="649"/>
      <c r="F83" s="649"/>
      <c r="G83" s="651">
        <f t="shared" si="10"/>
        <v>0</v>
      </c>
      <c r="H83" s="652">
        <f t="shared" si="11"/>
        <v>0</v>
      </c>
      <c r="I83" s="653">
        <f t="shared" si="9"/>
        <v>672</v>
      </c>
      <c r="J83" s="654">
        <v>28.548999999999999</v>
      </c>
      <c r="K83" s="667">
        <v>1</v>
      </c>
      <c r="L83" s="653">
        <f t="shared" si="15"/>
        <v>0</v>
      </c>
      <c r="M83" s="654">
        <f t="shared" si="16"/>
        <v>28.548999999999999</v>
      </c>
      <c r="N83" s="655">
        <f t="shared" si="17"/>
        <v>19184.928</v>
      </c>
      <c r="O83" s="588">
        <f t="shared" si="12"/>
        <v>0</v>
      </c>
      <c r="P83" s="654">
        <f t="shared" si="13"/>
        <v>100</v>
      </c>
      <c r="Q83" s="822">
        <f t="shared" si="14"/>
        <v>1</v>
      </c>
      <c r="R83" s="589">
        <v>0.9</v>
      </c>
      <c r="S83" s="818"/>
    </row>
    <row r="84" spans="1:19" ht="51" customHeight="1">
      <c r="A84" s="897">
        <v>75</v>
      </c>
      <c r="B84" s="648" t="s">
        <v>442</v>
      </c>
      <c r="C84" s="659"/>
      <c r="D84" s="659"/>
      <c r="E84" s="649"/>
      <c r="F84" s="649"/>
      <c r="G84" s="651">
        <f t="shared" si="10"/>
        <v>0</v>
      </c>
      <c r="H84" s="652">
        <f t="shared" si="11"/>
        <v>0</v>
      </c>
      <c r="I84" s="653">
        <f t="shared" si="9"/>
        <v>672</v>
      </c>
      <c r="J84" s="654">
        <v>18.3</v>
      </c>
      <c r="K84" s="667">
        <v>1</v>
      </c>
      <c r="L84" s="653">
        <f t="shared" si="15"/>
        <v>0</v>
      </c>
      <c r="M84" s="654">
        <f t="shared" si="16"/>
        <v>18.3</v>
      </c>
      <c r="N84" s="655">
        <f t="shared" si="17"/>
        <v>12297.6</v>
      </c>
      <c r="O84" s="588">
        <f t="shared" si="12"/>
        <v>0</v>
      </c>
      <c r="P84" s="654">
        <f t="shared" si="13"/>
        <v>100</v>
      </c>
      <c r="Q84" s="822">
        <f t="shared" si="14"/>
        <v>1</v>
      </c>
      <c r="R84" s="589">
        <v>0.9</v>
      </c>
      <c r="S84" s="818"/>
    </row>
    <row r="85" spans="1:19" ht="51" customHeight="1">
      <c r="A85" s="897">
        <v>76</v>
      </c>
      <c r="B85" s="648" t="s">
        <v>443</v>
      </c>
      <c r="C85" s="659"/>
      <c r="D85" s="659"/>
      <c r="E85" s="649"/>
      <c r="F85" s="649"/>
      <c r="G85" s="651">
        <f>C85+(D85/60)</f>
        <v>0</v>
      </c>
      <c r="H85" s="652">
        <f>E85+F85/60</f>
        <v>0</v>
      </c>
      <c r="I85" s="653">
        <f t="shared" si="9"/>
        <v>672</v>
      </c>
      <c r="J85" s="654">
        <v>12.234999999999999</v>
      </c>
      <c r="K85" s="667">
        <v>1</v>
      </c>
      <c r="L85" s="653">
        <f>G85*J85*K85</f>
        <v>0</v>
      </c>
      <c r="M85" s="654">
        <f>J85*K85</f>
        <v>12.234999999999999</v>
      </c>
      <c r="N85" s="655">
        <f>I85*M85</f>
        <v>8221.92</v>
      </c>
      <c r="O85" s="588">
        <f t="shared" si="12"/>
        <v>0</v>
      </c>
      <c r="P85" s="654">
        <f t="shared" si="13"/>
        <v>100</v>
      </c>
      <c r="Q85" s="822">
        <f t="shared" si="14"/>
        <v>1</v>
      </c>
      <c r="R85" s="589">
        <v>0.9</v>
      </c>
      <c r="S85" s="818"/>
    </row>
    <row r="86" spans="1:19" ht="39" customHeight="1">
      <c r="A86" s="897">
        <v>77</v>
      </c>
      <c r="B86" s="648" t="s">
        <v>146</v>
      </c>
      <c r="C86" s="649"/>
      <c r="D86" s="649"/>
      <c r="E86" s="650"/>
      <c r="F86" s="650"/>
      <c r="G86" s="651">
        <f t="shared" si="10"/>
        <v>0</v>
      </c>
      <c r="H86" s="652">
        <f t="shared" si="11"/>
        <v>0</v>
      </c>
      <c r="I86" s="653">
        <f t="shared" si="9"/>
        <v>672</v>
      </c>
      <c r="J86" s="654">
        <v>228.47399999999999</v>
      </c>
      <c r="K86" s="654">
        <v>2</v>
      </c>
      <c r="L86" s="653">
        <f t="shared" si="15"/>
        <v>0</v>
      </c>
      <c r="M86" s="654">
        <f t="shared" si="16"/>
        <v>456.94799999999998</v>
      </c>
      <c r="N86" s="655">
        <f t="shared" si="17"/>
        <v>307069.05599999998</v>
      </c>
      <c r="O86" s="588">
        <f t="shared" si="12"/>
        <v>0</v>
      </c>
      <c r="P86" s="654">
        <f t="shared" si="13"/>
        <v>100</v>
      </c>
      <c r="Q86" s="822">
        <f t="shared" si="14"/>
        <v>1</v>
      </c>
      <c r="R86" s="589">
        <v>0.9</v>
      </c>
      <c r="S86" s="818"/>
    </row>
    <row r="87" spans="1:19" ht="40.5" customHeight="1">
      <c r="A87" s="897">
        <v>78</v>
      </c>
      <c r="B87" s="648" t="s">
        <v>147</v>
      </c>
      <c r="C87" s="649"/>
      <c r="D87" s="649"/>
      <c r="E87" s="650">
        <v>0</v>
      </c>
      <c r="F87" s="650">
        <v>10</v>
      </c>
      <c r="G87" s="651">
        <f t="shared" si="10"/>
        <v>0</v>
      </c>
      <c r="H87" s="652">
        <f t="shared" si="11"/>
        <v>0.16666666666666666</v>
      </c>
      <c r="I87" s="653">
        <f t="shared" si="9"/>
        <v>671.83333333333337</v>
      </c>
      <c r="J87" s="654">
        <v>228.47399999999999</v>
      </c>
      <c r="K87" s="654">
        <v>2</v>
      </c>
      <c r="L87" s="653">
        <f t="shared" si="15"/>
        <v>0</v>
      </c>
      <c r="M87" s="654">
        <f t="shared" si="16"/>
        <v>456.94799999999998</v>
      </c>
      <c r="N87" s="655">
        <f t="shared" si="17"/>
        <v>306992.89799999999</v>
      </c>
      <c r="O87" s="588">
        <f t="shared" si="12"/>
        <v>0</v>
      </c>
      <c r="P87" s="654">
        <f t="shared" si="13"/>
        <v>100</v>
      </c>
      <c r="Q87" s="822">
        <f t="shared" si="14"/>
        <v>1</v>
      </c>
      <c r="R87" s="589">
        <v>0.9</v>
      </c>
      <c r="S87" s="818"/>
    </row>
    <row r="88" spans="1:19" ht="45.75" customHeight="1">
      <c r="A88" s="897">
        <v>79</v>
      </c>
      <c r="B88" s="648" t="s">
        <v>148</v>
      </c>
      <c r="C88" s="649"/>
      <c r="D88" s="649"/>
      <c r="E88" s="650"/>
      <c r="F88" s="650"/>
      <c r="G88" s="651">
        <f t="shared" si="10"/>
        <v>0</v>
      </c>
      <c r="H88" s="652">
        <f t="shared" si="11"/>
        <v>0</v>
      </c>
      <c r="I88" s="653">
        <f t="shared" si="9"/>
        <v>672</v>
      </c>
      <c r="J88" s="654">
        <v>46.67</v>
      </c>
      <c r="K88" s="654">
        <v>2</v>
      </c>
      <c r="L88" s="653">
        <f t="shared" si="15"/>
        <v>0</v>
      </c>
      <c r="M88" s="654">
        <f t="shared" si="16"/>
        <v>93.34</v>
      </c>
      <c r="N88" s="655">
        <f t="shared" si="17"/>
        <v>62724.480000000003</v>
      </c>
      <c r="O88" s="588">
        <f t="shared" si="12"/>
        <v>0</v>
      </c>
      <c r="P88" s="654">
        <f t="shared" si="13"/>
        <v>100</v>
      </c>
      <c r="Q88" s="822">
        <f t="shared" si="14"/>
        <v>1</v>
      </c>
      <c r="R88" s="589">
        <v>0.9</v>
      </c>
      <c r="S88" s="818"/>
    </row>
    <row r="89" spans="1:19" ht="45.75" customHeight="1">
      <c r="A89" s="897">
        <v>80</v>
      </c>
      <c r="B89" s="648" t="s">
        <v>149</v>
      </c>
      <c r="C89" s="649"/>
      <c r="D89" s="649"/>
      <c r="E89" s="650"/>
      <c r="F89" s="650"/>
      <c r="G89" s="651">
        <f t="shared" si="10"/>
        <v>0</v>
      </c>
      <c r="H89" s="652">
        <f t="shared" si="11"/>
        <v>0</v>
      </c>
      <c r="I89" s="653">
        <f t="shared" si="9"/>
        <v>672</v>
      </c>
      <c r="J89" s="654">
        <v>46.67</v>
      </c>
      <c r="K89" s="654">
        <v>2</v>
      </c>
      <c r="L89" s="653">
        <f t="shared" si="15"/>
        <v>0</v>
      </c>
      <c r="M89" s="654">
        <f t="shared" si="16"/>
        <v>93.34</v>
      </c>
      <c r="N89" s="655">
        <f t="shared" si="17"/>
        <v>62724.480000000003</v>
      </c>
      <c r="O89" s="588">
        <f t="shared" si="12"/>
        <v>0</v>
      </c>
      <c r="P89" s="654">
        <f t="shared" si="13"/>
        <v>100</v>
      </c>
      <c r="Q89" s="822">
        <f t="shared" si="14"/>
        <v>1</v>
      </c>
      <c r="R89" s="589">
        <v>0.9</v>
      </c>
      <c r="S89" s="818"/>
    </row>
    <row r="90" spans="1:19" ht="42" customHeight="1">
      <c r="A90" s="897">
        <v>81</v>
      </c>
      <c r="B90" s="648" t="s">
        <v>165</v>
      </c>
      <c r="C90" s="649"/>
      <c r="D90" s="649"/>
      <c r="E90" s="650"/>
      <c r="F90" s="650"/>
      <c r="G90" s="651">
        <f t="shared" si="10"/>
        <v>0</v>
      </c>
      <c r="H90" s="652">
        <f t="shared" si="11"/>
        <v>0</v>
      </c>
      <c r="I90" s="653">
        <f t="shared" si="9"/>
        <v>672</v>
      </c>
      <c r="J90" s="654">
        <v>99.468000000000004</v>
      </c>
      <c r="K90" s="668">
        <v>3</v>
      </c>
      <c r="L90" s="653">
        <f t="shared" si="15"/>
        <v>0</v>
      </c>
      <c r="M90" s="654">
        <f t="shared" si="16"/>
        <v>298.404</v>
      </c>
      <c r="N90" s="655">
        <f t="shared" si="17"/>
        <v>200527.48800000001</v>
      </c>
      <c r="O90" s="588">
        <f t="shared" si="12"/>
        <v>0</v>
      </c>
      <c r="P90" s="654">
        <f t="shared" si="13"/>
        <v>100</v>
      </c>
      <c r="Q90" s="822">
        <f t="shared" si="14"/>
        <v>1</v>
      </c>
      <c r="R90" s="589">
        <v>0.9</v>
      </c>
      <c r="S90" s="818"/>
    </row>
    <row r="91" spans="1:19" ht="39" customHeight="1">
      <c r="A91" s="897">
        <v>82</v>
      </c>
      <c r="B91" s="648" t="s">
        <v>166</v>
      </c>
      <c r="C91" s="649"/>
      <c r="D91" s="649"/>
      <c r="E91" s="650"/>
      <c r="F91" s="650"/>
      <c r="G91" s="651">
        <f t="shared" si="10"/>
        <v>0</v>
      </c>
      <c r="H91" s="652">
        <f t="shared" si="11"/>
        <v>0</v>
      </c>
      <c r="I91" s="653">
        <f t="shared" si="9"/>
        <v>672</v>
      </c>
      <c r="J91" s="654">
        <v>99.468000000000004</v>
      </c>
      <c r="K91" s="668">
        <v>3</v>
      </c>
      <c r="L91" s="653">
        <f t="shared" si="15"/>
        <v>0</v>
      </c>
      <c r="M91" s="654">
        <f t="shared" si="16"/>
        <v>298.404</v>
      </c>
      <c r="N91" s="655">
        <f t="shared" si="17"/>
        <v>200527.48800000001</v>
      </c>
      <c r="O91" s="588">
        <f t="shared" si="12"/>
        <v>0</v>
      </c>
      <c r="P91" s="654">
        <f t="shared" si="13"/>
        <v>100</v>
      </c>
      <c r="Q91" s="822">
        <f t="shared" si="14"/>
        <v>1</v>
      </c>
      <c r="R91" s="589">
        <v>0.9</v>
      </c>
      <c r="S91" s="818"/>
    </row>
    <row r="92" spans="1:19" ht="44.25" customHeight="1">
      <c r="A92" s="897">
        <v>83</v>
      </c>
      <c r="B92" s="648" t="s">
        <v>167</v>
      </c>
      <c r="C92" s="649">
        <v>0</v>
      </c>
      <c r="D92" s="649">
        <v>2</v>
      </c>
      <c r="E92" s="650"/>
      <c r="F92" s="650"/>
      <c r="G92" s="651">
        <f t="shared" si="10"/>
        <v>3.3333333333333333E-2</v>
      </c>
      <c r="H92" s="652">
        <f t="shared" si="11"/>
        <v>0</v>
      </c>
      <c r="I92" s="653">
        <f t="shared" si="9"/>
        <v>672</v>
      </c>
      <c r="J92" s="654">
        <v>282.85599999999999</v>
      </c>
      <c r="K92" s="668">
        <v>3</v>
      </c>
      <c r="L92" s="653">
        <f t="shared" si="15"/>
        <v>28.285599999999995</v>
      </c>
      <c r="M92" s="654">
        <f t="shared" si="16"/>
        <v>848.56799999999998</v>
      </c>
      <c r="N92" s="655">
        <f t="shared" si="17"/>
        <v>570237.696</v>
      </c>
      <c r="O92" s="588">
        <f t="shared" si="12"/>
        <v>4.9603174603174596E-5</v>
      </c>
      <c r="P92" s="654">
        <f t="shared" si="13"/>
        <v>99.995039682539684</v>
      </c>
      <c r="Q92" s="822">
        <f t="shared" si="14"/>
        <v>0.99995039682539677</v>
      </c>
      <c r="R92" s="589">
        <v>0.9</v>
      </c>
      <c r="S92" s="818"/>
    </row>
    <row r="93" spans="1:19" ht="44.25" customHeight="1">
      <c r="A93" s="897">
        <v>84</v>
      </c>
      <c r="B93" s="648" t="s">
        <v>168</v>
      </c>
      <c r="C93" s="649"/>
      <c r="D93" s="649"/>
      <c r="E93" s="650"/>
      <c r="F93" s="650"/>
      <c r="G93" s="651">
        <f t="shared" si="10"/>
        <v>0</v>
      </c>
      <c r="H93" s="652">
        <f t="shared" si="11"/>
        <v>0</v>
      </c>
      <c r="I93" s="653">
        <f t="shared" si="9"/>
        <v>672</v>
      </c>
      <c r="J93" s="654">
        <v>282.85599999999999</v>
      </c>
      <c r="K93" s="668">
        <v>3</v>
      </c>
      <c r="L93" s="653">
        <f t="shared" si="15"/>
        <v>0</v>
      </c>
      <c r="M93" s="654">
        <f t="shared" si="16"/>
        <v>848.56799999999998</v>
      </c>
      <c r="N93" s="655">
        <f t="shared" si="17"/>
        <v>570237.696</v>
      </c>
      <c r="O93" s="588">
        <f t="shared" si="12"/>
        <v>0</v>
      </c>
      <c r="P93" s="654">
        <f t="shared" si="13"/>
        <v>100</v>
      </c>
      <c r="Q93" s="822">
        <f t="shared" si="14"/>
        <v>1</v>
      </c>
      <c r="R93" s="589">
        <v>0.9</v>
      </c>
      <c r="S93" s="818"/>
    </row>
    <row r="94" spans="1:19" ht="46.5" customHeight="1">
      <c r="A94" s="897">
        <v>85</v>
      </c>
      <c r="B94" s="648" t="s">
        <v>176</v>
      </c>
      <c r="C94" s="649">
        <v>18</v>
      </c>
      <c r="D94" s="649">
        <v>1</v>
      </c>
      <c r="E94" s="650">
        <v>12</v>
      </c>
      <c r="F94" s="650">
        <v>30</v>
      </c>
      <c r="G94" s="651">
        <f t="shared" si="10"/>
        <v>18.016666666666666</v>
      </c>
      <c r="H94" s="652">
        <f t="shared" si="11"/>
        <v>12.5</v>
      </c>
      <c r="I94" s="653">
        <f t="shared" si="9"/>
        <v>659.5</v>
      </c>
      <c r="J94" s="654">
        <v>314.053</v>
      </c>
      <c r="K94" s="668">
        <v>3</v>
      </c>
      <c r="L94" s="653">
        <f t="shared" si="15"/>
        <v>16974.56465</v>
      </c>
      <c r="M94" s="654">
        <f t="shared" si="16"/>
        <v>942.15899999999999</v>
      </c>
      <c r="N94" s="655">
        <f t="shared" si="17"/>
        <v>621353.86049999995</v>
      </c>
      <c r="O94" s="588">
        <f t="shared" si="12"/>
        <v>2.7318675764468035E-2</v>
      </c>
      <c r="P94" s="654">
        <f t="shared" si="13"/>
        <v>97.268132423553197</v>
      </c>
      <c r="Q94" s="822">
        <f t="shared" si="14"/>
        <v>0.972681324235532</v>
      </c>
      <c r="R94" s="589">
        <v>0.9</v>
      </c>
      <c r="S94" s="818"/>
    </row>
    <row r="95" spans="1:19" ht="48.75" customHeight="1">
      <c r="A95" s="897">
        <v>86</v>
      </c>
      <c r="B95" s="648" t="s">
        <v>177</v>
      </c>
      <c r="C95" s="659"/>
      <c r="D95" s="659"/>
      <c r="E95" s="650"/>
      <c r="F95" s="650"/>
      <c r="G95" s="651">
        <f t="shared" si="10"/>
        <v>0</v>
      </c>
      <c r="H95" s="652">
        <f t="shared" si="11"/>
        <v>0</v>
      </c>
      <c r="I95" s="653">
        <f t="shared" si="9"/>
        <v>672</v>
      </c>
      <c r="J95" s="654">
        <v>314.053</v>
      </c>
      <c r="K95" s="668">
        <v>3</v>
      </c>
      <c r="L95" s="653">
        <f t="shared" si="15"/>
        <v>0</v>
      </c>
      <c r="M95" s="654">
        <f t="shared" si="16"/>
        <v>942.15899999999999</v>
      </c>
      <c r="N95" s="655">
        <f t="shared" si="17"/>
        <v>633130.848</v>
      </c>
      <c r="O95" s="588">
        <f t="shared" si="12"/>
        <v>0</v>
      </c>
      <c r="P95" s="654">
        <f t="shared" si="13"/>
        <v>100</v>
      </c>
      <c r="Q95" s="822">
        <f t="shared" si="14"/>
        <v>1</v>
      </c>
      <c r="R95" s="589">
        <v>0.9</v>
      </c>
      <c r="S95" s="818"/>
    </row>
    <row r="96" spans="1:19" ht="42" customHeight="1">
      <c r="A96" s="897">
        <v>87</v>
      </c>
      <c r="B96" s="664" t="s">
        <v>182</v>
      </c>
      <c r="C96" s="649"/>
      <c r="D96" s="649"/>
      <c r="E96" s="649"/>
      <c r="F96" s="649"/>
      <c r="G96" s="651">
        <f t="shared" si="10"/>
        <v>0</v>
      </c>
      <c r="H96" s="652">
        <f t="shared" si="11"/>
        <v>0</v>
      </c>
      <c r="I96" s="653">
        <f t="shared" ref="I96:I118" si="18">28*24-H96</f>
        <v>672</v>
      </c>
      <c r="J96" s="654">
        <v>274.16399999999999</v>
      </c>
      <c r="K96" s="665">
        <v>4</v>
      </c>
      <c r="L96" s="653">
        <f t="shared" si="15"/>
        <v>0</v>
      </c>
      <c r="M96" s="654">
        <f t="shared" si="16"/>
        <v>1096.6559999999999</v>
      </c>
      <c r="N96" s="655">
        <f t="shared" si="17"/>
        <v>736952.83199999994</v>
      </c>
      <c r="O96" s="588">
        <f t="shared" si="12"/>
        <v>0</v>
      </c>
      <c r="P96" s="654">
        <f t="shared" si="13"/>
        <v>100</v>
      </c>
      <c r="Q96" s="822">
        <f t="shared" si="14"/>
        <v>1</v>
      </c>
      <c r="R96" s="589">
        <v>0.9</v>
      </c>
      <c r="S96" s="818"/>
    </row>
    <row r="97" spans="1:19" ht="42.75" customHeight="1">
      <c r="A97" s="897">
        <v>88</v>
      </c>
      <c r="B97" s="664" t="s">
        <v>183</v>
      </c>
      <c r="C97" s="649">
        <v>5</v>
      </c>
      <c r="D97" s="649">
        <v>0</v>
      </c>
      <c r="E97" s="650"/>
      <c r="F97" s="650"/>
      <c r="G97" s="651">
        <f t="shared" si="10"/>
        <v>5</v>
      </c>
      <c r="H97" s="652">
        <f t="shared" si="11"/>
        <v>0</v>
      </c>
      <c r="I97" s="653">
        <f t="shared" si="18"/>
        <v>672</v>
      </c>
      <c r="J97" s="654">
        <v>275.63499999999999</v>
      </c>
      <c r="K97" s="665">
        <v>4</v>
      </c>
      <c r="L97" s="653">
        <f t="shared" si="15"/>
        <v>5512.7</v>
      </c>
      <c r="M97" s="654">
        <f t="shared" si="16"/>
        <v>1102.54</v>
      </c>
      <c r="N97" s="655">
        <f t="shared" si="17"/>
        <v>740906.88</v>
      </c>
      <c r="O97" s="588">
        <f t="shared" si="12"/>
        <v>7.4404761904761901E-3</v>
      </c>
      <c r="P97" s="654">
        <f t="shared" si="13"/>
        <v>99.25595238095238</v>
      </c>
      <c r="Q97" s="822">
        <f t="shared" si="14"/>
        <v>0.99255952380952384</v>
      </c>
      <c r="R97" s="589">
        <v>0.9</v>
      </c>
      <c r="S97" s="818"/>
    </row>
    <row r="98" spans="1:19" ht="60.75" customHeight="1">
      <c r="A98" s="897">
        <v>89</v>
      </c>
      <c r="B98" s="666" t="s">
        <v>229</v>
      </c>
      <c r="C98" s="649"/>
      <c r="D98" s="649"/>
      <c r="E98" s="650"/>
      <c r="F98" s="650"/>
      <c r="G98" s="651">
        <f t="shared" si="10"/>
        <v>0</v>
      </c>
      <c r="H98" s="652">
        <f t="shared" si="11"/>
        <v>0</v>
      </c>
      <c r="I98" s="653">
        <f t="shared" si="18"/>
        <v>672</v>
      </c>
      <c r="J98" s="654">
        <v>311.81</v>
      </c>
      <c r="K98" s="665">
        <v>4</v>
      </c>
      <c r="L98" s="653">
        <f t="shared" si="15"/>
        <v>0</v>
      </c>
      <c r="M98" s="654">
        <f t="shared" si="16"/>
        <v>1247.24</v>
      </c>
      <c r="N98" s="655">
        <f t="shared" si="17"/>
        <v>838145.28</v>
      </c>
      <c r="O98" s="588">
        <f t="shared" si="12"/>
        <v>0</v>
      </c>
      <c r="P98" s="654">
        <f t="shared" si="13"/>
        <v>100</v>
      </c>
      <c r="Q98" s="822">
        <f t="shared" si="14"/>
        <v>1</v>
      </c>
      <c r="R98" s="589">
        <v>0.9</v>
      </c>
      <c r="S98" s="825" t="s">
        <v>653</v>
      </c>
    </row>
    <row r="99" spans="1:19" ht="38.25" customHeight="1">
      <c r="A99" s="897">
        <v>90</v>
      </c>
      <c r="B99" s="648" t="s">
        <v>185</v>
      </c>
      <c r="C99" s="649"/>
      <c r="D99" s="649"/>
      <c r="E99" s="650"/>
      <c r="F99" s="650"/>
      <c r="G99" s="651">
        <f t="shared" si="10"/>
        <v>0</v>
      </c>
      <c r="H99" s="652">
        <f t="shared" si="11"/>
        <v>0</v>
      </c>
      <c r="I99" s="653">
        <f t="shared" si="18"/>
        <v>672</v>
      </c>
      <c r="J99" s="654">
        <v>102.152</v>
      </c>
      <c r="K99" s="667">
        <v>2</v>
      </c>
      <c r="L99" s="653">
        <f t="shared" si="15"/>
        <v>0</v>
      </c>
      <c r="M99" s="654">
        <f t="shared" si="16"/>
        <v>204.304</v>
      </c>
      <c r="N99" s="655">
        <f t="shared" si="17"/>
        <v>137292.288</v>
      </c>
      <c r="O99" s="588">
        <f t="shared" si="12"/>
        <v>0</v>
      </c>
      <c r="P99" s="654">
        <f t="shared" si="13"/>
        <v>100</v>
      </c>
      <c r="Q99" s="822">
        <f t="shared" si="14"/>
        <v>1</v>
      </c>
      <c r="R99" s="589">
        <v>0.9</v>
      </c>
      <c r="S99" s="818"/>
    </row>
    <row r="100" spans="1:19" ht="40.5" customHeight="1">
      <c r="A100" s="897">
        <v>91</v>
      </c>
      <c r="B100" s="648" t="s">
        <v>199</v>
      </c>
      <c r="C100" s="649"/>
      <c r="D100" s="649"/>
      <c r="E100" s="650"/>
      <c r="F100" s="650"/>
      <c r="G100" s="651">
        <f t="shared" si="10"/>
        <v>0</v>
      </c>
      <c r="H100" s="652">
        <f t="shared" si="11"/>
        <v>0</v>
      </c>
      <c r="I100" s="653">
        <f t="shared" si="18"/>
        <v>672</v>
      </c>
      <c r="J100" s="654">
        <v>102.152</v>
      </c>
      <c r="K100" s="667">
        <v>2</v>
      </c>
      <c r="L100" s="653">
        <f t="shared" si="15"/>
        <v>0</v>
      </c>
      <c r="M100" s="654">
        <f t="shared" si="16"/>
        <v>204.304</v>
      </c>
      <c r="N100" s="655">
        <f t="shared" si="17"/>
        <v>137292.288</v>
      </c>
      <c r="O100" s="588">
        <f t="shared" si="12"/>
        <v>0</v>
      </c>
      <c r="P100" s="654">
        <f t="shared" si="13"/>
        <v>100</v>
      </c>
      <c r="Q100" s="822">
        <f t="shared" si="14"/>
        <v>1</v>
      </c>
      <c r="R100" s="589">
        <v>0.9</v>
      </c>
      <c r="S100" s="818"/>
    </row>
    <row r="101" spans="1:19" ht="40.5" customHeight="1">
      <c r="A101" s="897">
        <v>92</v>
      </c>
      <c r="B101" s="669" t="s">
        <v>200</v>
      </c>
      <c r="C101" s="649"/>
      <c r="D101" s="649"/>
      <c r="E101" s="649"/>
      <c r="F101" s="649"/>
      <c r="G101" s="651">
        <f t="shared" si="10"/>
        <v>0</v>
      </c>
      <c r="H101" s="652">
        <f t="shared" si="11"/>
        <v>0</v>
      </c>
      <c r="I101" s="653">
        <f t="shared" si="18"/>
        <v>672</v>
      </c>
      <c r="J101" s="654">
        <v>337</v>
      </c>
      <c r="K101" s="670">
        <v>3</v>
      </c>
      <c r="L101" s="653">
        <f t="shared" si="15"/>
        <v>0</v>
      </c>
      <c r="M101" s="654">
        <f t="shared" si="16"/>
        <v>1011</v>
      </c>
      <c r="N101" s="655">
        <f t="shared" si="17"/>
        <v>679392</v>
      </c>
      <c r="O101" s="588">
        <f t="shared" si="12"/>
        <v>0</v>
      </c>
      <c r="P101" s="654">
        <f t="shared" si="13"/>
        <v>100</v>
      </c>
      <c r="Q101" s="822">
        <f t="shared" si="14"/>
        <v>1</v>
      </c>
      <c r="R101" s="589">
        <v>0.9</v>
      </c>
      <c r="S101" s="818"/>
    </row>
    <row r="102" spans="1:19" ht="34.5" customHeight="1">
      <c r="A102" s="897">
        <v>93</v>
      </c>
      <c r="B102" s="669" t="s">
        <v>201</v>
      </c>
      <c r="C102" s="659"/>
      <c r="D102" s="659"/>
      <c r="E102" s="649"/>
      <c r="F102" s="649"/>
      <c r="G102" s="651">
        <f t="shared" si="10"/>
        <v>0</v>
      </c>
      <c r="H102" s="652">
        <f t="shared" si="11"/>
        <v>0</v>
      </c>
      <c r="I102" s="653">
        <f t="shared" si="18"/>
        <v>672</v>
      </c>
      <c r="J102" s="654">
        <v>337</v>
      </c>
      <c r="K102" s="670">
        <v>3</v>
      </c>
      <c r="L102" s="653">
        <f t="shared" si="15"/>
        <v>0</v>
      </c>
      <c r="M102" s="654">
        <f t="shared" si="16"/>
        <v>1011</v>
      </c>
      <c r="N102" s="655">
        <f t="shared" si="17"/>
        <v>679392</v>
      </c>
      <c r="O102" s="588">
        <f t="shared" si="12"/>
        <v>0</v>
      </c>
      <c r="P102" s="654">
        <f t="shared" si="13"/>
        <v>100</v>
      </c>
      <c r="Q102" s="822">
        <f t="shared" si="14"/>
        <v>1</v>
      </c>
      <c r="R102" s="589">
        <v>0.9</v>
      </c>
      <c r="S102" s="818"/>
    </row>
    <row r="103" spans="1:19" ht="34.5" customHeight="1">
      <c r="A103" s="897">
        <v>94</v>
      </c>
      <c r="B103" s="671" t="s">
        <v>203</v>
      </c>
      <c r="C103" s="659"/>
      <c r="D103" s="659"/>
      <c r="E103" s="659"/>
      <c r="F103" s="659"/>
      <c r="G103" s="651">
        <f t="shared" ref="G103:G115" si="19">C103+(D103/60)</f>
        <v>0</v>
      </c>
      <c r="H103" s="652">
        <f t="shared" ref="H103:H115" si="20">E103+F103/60</f>
        <v>0</v>
      </c>
      <c r="I103" s="653">
        <f t="shared" si="18"/>
        <v>672</v>
      </c>
      <c r="J103" s="654">
        <v>28.55</v>
      </c>
      <c r="K103" s="665">
        <v>4</v>
      </c>
      <c r="L103" s="653">
        <f t="shared" si="15"/>
        <v>0</v>
      </c>
      <c r="M103" s="654">
        <f t="shared" si="16"/>
        <v>114.2</v>
      </c>
      <c r="N103" s="655">
        <f t="shared" si="17"/>
        <v>76742.400000000009</v>
      </c>
      <c r="O103" s="588">
        <f t="shared" si="12"/>
        <v>0</v>
      </c>
      <c r="P103" s="654">
        <f t="shared" si="13"/>
        <v>100</v>
      </c>
      <c r="Q103" s="822">
        <f t="shared" si="14"/>
        <v>1</v>
      </c>
      <c r="R103" s="589">
        <v>0.9</v>
      </c>
      <c r="S103" s="818"/>
    </row>
    <row r="104" spans="1:19" ht="34.5" customHeight="1">
      <c r="A104" s="897">
        <v>95</v>
      </c>
      <c r="B104" s="671" t="s">
        <v>204</v>
      </c>
      <c r="C104" s="659"/>
      <c r="D104" s="659"/>
      <c r="E104" s="659"/>
      <c r="F104" s="659"/>
      <c r="G104" s="651">
        <f t="shared" si="19"/>
        <v>0</v>
      </c>
      <c r="H104" s="652">
        <f t="shared" si="20"/>
        <v>0</v>
      </c>
      <c r="I104" s="653">
        <f t="shared" si="18"/>
        <v>672</v>
      </c>
      <c r="J104" s="654">
        <v>28.55</v>
      </c>
      <c r="K104" s="665">
        <v>4</v>
      </c>
      <c r="L104" s="653">
        <f t="shared" si="15"/>
        <v>0</v>
      </c>
      <c r="M104" s="654">
        <f t="shared" si="16"/>
        <v>114.2</v>
      </c>
      <c r="N104" s="655">
        <f t="shared" si="17"/>
        <v>76742.400000000009</v>
      </c>
      <c r="O104" s="588">
        <f t="shared" si="12"/>
        <v>0</v>
      </c>
      <c r="P104" s="654">
        <f t="shared" si="13"/>
        <v>100</v>
      </c>
      <c r="Q104" s="822">
        <f t="shared" si="14"/>
        <v>1</v>
      </c>
      <c r="R104" s="589">
        <v>0.9</v>
      </c>
      <c r="S104" s="818"/>
    </row>
    <row r="105" spans="1:19" ht="34.5" customHeight="1">
      <c r="A105" s="897">
        <v>96</v>
      </c>
      <c r="B105" s="672" t="s">
        <v>205</v>
      </c>
      <c r="C105" s="659"/>
      <c r="D105" s="659"/>
      <c r="E105" s="659"/>
      <c r="F105" s="659"/>
      <c r="G105" s="651">
        <f t="shared" si="19"/>
        <v>0</v>
      </c>
      <c r="H105" s="652">
        <f t="shared" si="20"/>
        <v>0</v>
      </c>
      <c r="I105" s="653">
        <f t="shared" si="18"/>
        <v>672</v>
      </c>
      <c r="J105" s="654">
        <v>5.4429999999999996</v>
      </c>
      <c r="K105" s="667">
        <v>2</v>
      </c>
      <c r="L105" s="653">
        <f t="shared" si="15"/>
        <v>0</v>
      </c>
      <c r="M105" s="654">
        <f t="shared" si="16"/>
        <v>10.885999999999999</v>
      </c>
      <c r="N105" s="655">
        <f t="shared" si="17"/>
        <v>7315.3919999999998</v>
      </c>
      <c r="O105" s="588">
        <f t="shared" si="12"/>
        <v>0</v>
      </c>
      <c r="P105" s="654">
        <f t="shared" si="13"/>
        <v>100</v>
      </c>
      <c r="Q105" s="822">
        <f t="shared" si="14"/>
        <v>1</v>
      </c>
      <c r="R105" s="589">
        <v>0.9</v>
      </c>
      <c r="S105" s="818"/>
    </row>
    <row r="106" spans="1:19" ht="40.5" customHeight="1">
      <c r="A106" s="897">
        <v>97</v>
      </c>
      <c r="B106" s="672" t="s">
        <v>206</v>
      </c>
      <c r="C106" s="659"/>
      <c r="D106" s="659"/>
      <c r="E106" s="649"/>
      <c r="F106" s="649"/>
      <c r="G106" s="651">
        <f t="shared" si="19"/>
        <v>0</v>
      </c>
      <c r="H106" s="652">
        <f t="shared" si="20"/>
        <v>0</v>
      </c>
      <c r="I106" s="653">
        <f t="shared" si="18"/>
        <v>672</v>
      </c>
      <c r="J106" s="654">
        <v>5.4429999999999996</v>
      </c>
      <c r="K106" s="667">
        <v>2</v>
      </c>
      <c r="L106" s="653">
        <f t="shared" si="15"/>
        <v>0</v>
      </c>
      <c r="M106" s="654">
        <f t="shared" si="16"/>
        <v>10.885999999999999</v>
      </c>
      <c r="N106" s="655">
        <f t="shared" si="17"/>
        <v>7315.3919999999998</v>
      </c>
      <c r="O106" s="588">
        <f t="shared" si="12"/>
        <v>0</v>
      </c>
      <c r="P106" s="654">
        <f t="shared" si="13"/>
        <v>100</v>
      </c>
      <c r="Q106" s="822">
        <f t="shared" si="14"/>
        <v>1</v>
      </c>
      <c r="R106" s="589">
        <v>0.9</v>
      </c>
      <c r="S106" s="818"/>
    </row>
    <row r="107" spans="1:19" ht="47.25" customHeight="1">
      <c r="A107" s="897">
        <v>98</v>
      </c>
      <c r="B107" s="673" t="s">
        <v>202</v>
      </c>
      <c r="C107" s="649"/>
      <c r="D107" s="649"/>
      <c r="E107" s="650">
        <f>2+1</f>
        <v>3</v>
      </c>
      <c r="F107" s="649">
        <f>6+11</f>
        <v>17</v>
      </c>
      <c r="G107" s="651">
        <f t="shared" si="19"/>
        <v>0</v>
      </c>
      <c r="H107" s="652">
        <f t="shared" si="20"/>
        <v>3.2833333333333332</v>
      </c>
      <c r="I107" s="653">
        <f t="shared" si="18"/>
        <v>668.7166666666667</v>
      </c>
      <c r="J107" s="654">
        <v>245.7</v>
      </c>
      <c r="K107" s="665">
        <v>4</v>
      </c>
      <c r="L107" s="653">
        <f t="shared" si="15"/>
        <v>0</v>
      </c>
      <c r="M107" s="654">
        <f t="shared" si="16"/>
        <v>982.8</v>
      </c>
      <c r="N107" s="655">
        <f t="shared" si="17"/>
        <v>657214.74</v>
      </c>
      <c r="O107" s="588">
        <f t="shared" si="12"/>
        <v>0</v>
      </c>
      <c r="P107" s="654">
        <f t="shared" si="13"/>
        <v>100</v>
      </c>
      <c r="Q107" s="822">
        <f t="shared" si="14"/>
        <v>1</v>
      </c>
      <c r="R107" s="589">
        <v>0.9</v>
      </c>
      <c r="S107" s="818"/>
    </row>
    <row r="108" spans="1:19" ht="54.75" customHeight="1">
      <c r="A108" s="897">
        <v>99</v>
      </c>
      <c r="B108" s="672" t="s">
        <v>207</v>
      </c>
      <c r="C108" s="649"/>
      <c r="D108" s="649"/>
      <c r="E108" s="650"/>
      <c r="F108" s="649"/>
      <c r="G108" s="651">
        <f t="shared" si="19"/>
        <v>0</v>
      </c>
      <c r="H108" s="652">
        <f t="shared" si="20"/>
        <v>0</v>
      </c>
      <c r="I108" s="653">
        <f t="shared" si="18"/>
        <v>672</v>
      </c>
      <c r="J108" s="654">
        <v>0.62</v>
      </c>
      <c r="K108" s="667">
        <v>2</v>
      </c>
      <c r="L108" s="653">
        <f t="shared" si="15"/>
        <v>0</v>
      </c>
      <c r="M108" s="654">
        <f t="shared" si="16"/>
        <v>1.24</v>
      </c>
      <c r="N108" s="655">
        <f t="shared" si="17"/>
        <v>833.28</v>
      </c>
      <c r="O108" s="588">
        <f t="shared" si="12"/>
        <v>0</v>
      </c>
      <c r="P108" s="654">
        <f t="shared" si="13"/>
        <v>100</v>
      </c>
      <c r="Q108" s="822">
        <f t="shared" si="14"/>
        <v>1</v>
      </c>
      <c r="R108" s="589">
        <v>0.9</v>
      </c>
      <c r="S108" s="826" t="s">
        <v>654</v>
      </c>
    </row>
    <row r="109" spans="1:19" ht="54.75" customHeight="1">
      <c r="A109" s="897">
        <v>100</v>
      </c>
      <c r="B109" s="672" t="s">
        <v>209</v>
      </c>
      <c r="C109" s="649"/>
      <c r="D109" s="649"/>
      <c r="E109" s="650"/>
      <c r="F109" s="649"/>
      <c r="G109" s="651">
        <f t="shared" si="19"/>
        <v>0</v>
      </c>
      <c r="H109" s="652">
        <f t="shared" si="20"/>
        <v>0</v>
      </c>
      <c r="I109" s="653">
        <f t="shared" si="18"/>
        <v>672</v>
      </c>
      <c r="J109" s="654">
        <v>116.85</v>
      </c>
      <c r="K109" s="667">
        <v>2</v>
      </c>
      <c r="L109" s="653">
        <f t="shared" si="15"/>
        <v>0</v>
      </c>
      <c r="M109" s="654">
        <f t="shared" si="16"/>
        <v>233.7</v>
      </c>
      <c r="N109" s="655">
        <f t="shared" si="17"/>
        <v>157046.39999999999</v>
      </c>
      <c r="O109" s="588">
        <f t="shared" si="12"/>
        <v>0</v>
      </c>
      <c r="P109" s="654">
        <f t="shared" si="13"/>
        <v>100</v>
      </c>
      <c r="Q109" s="822">
        <f t="shared" si="14"/>
        <v>1</v>
      </c>
      <c r="R109" s="589">
        <v>0.9</v>
      </c>
      <c r="S109" s="986" t="s">
        <v>655</v>
      </c>
    </row>
    <row r="110" spans="1:19" ht="54.75" customHeight="1">
      <c r="A110" s="897">
        <v>101</v>
      </c>
      <c r="B110" s="672" t="s">
        <v>210</v>
      </c>
      <c r="C110" s="649"/>
      <c r="D110" s="649"/>
      <c r="E110" s="650"/>
      <c r="F110" s="649"/>
      <c r="G110" s="651">
        <f t="shared" si="19"/>
        <v>0</v>
      </c>
      <c r="H110" s="652">
        <f t="shared" si="20"/>
        <v>0</v>
      </c>
      <c r="I110" s="653">
        <f t="shared" si="18"/>
        <v>672</v>
      </c>
      <c r="J110" s="654">
        <v>116.85</v>
      </c>
      <c r="K110" s="667">
        <v>2</v>
      </c>
      <c r="L110" s="653">
        <f t="shared" si="15"/>
        <v>0</v>
      </c>
      <c r="M110" s="654">
        <f t="shared" si="16"/>
        <v>233.7</v>
      </c>
      <c r="N110" s="655">
        <f t="shared" si="17"/>
        <v>157046.39999999999</v>
      </c>
      <c r="O110" s="588">
        <f t="shared" si="12"/>
        <v>0</v>
      </c>
      <c r="P110" s="654">
        <f t="shared" si="13"/>
        <v>100</v>
      </c>
      <c r="Q110" s="822">
        <f t="shared" si="14"/>
        <v>1</v>
      </c>
      <c r="R110" s="589">
        <v>0.9</v>
      </c>
      <c r="S110" s="986"/>
    </row>
    <row r="111" spans="1:19" s="674" customFormat="1" ht="66" customHeight="1">
      <c r="A111" s="897">
        <v>102</v>
      </c>
      <c r="B111" s="673" t="s">
        <v>221</v>
      </c>
      <c r="C111" s="649"/>
      <c r="D111" s="649"/>
      <c r="E111" s="650"/>
      <c r="F111" s="649"/>
      <c r="G111" s="651">
        <f t="shared" si="19"/>
        <v>0</v>
      </c>
      <c r="H111" s="652">
        <f t="shared" si="20"/>
        <v>0</v>
      </c>
      <c r="I111" s="653">
        <f t="shared" si="18"/>
        <v>672</v>
      </c>
      <c r="J111" s="654">
        <v>242.23</v>
      </c>
      <c r="K111" s="665">
        <v>4</v>
      </c>
      <c r="L111" s="653">
        <f t="shared" si="15"/>
        <v>0</v>
      </c>
      <c r="M111" s="654">
        <f t="shared" si="16"/>
        <v>968.92</v>
      </c>
      <c r="N111" s="655">
        <f t="shared" si="17"/>
        <v>651114.23999999999</v>
      </c>
      <c r="O111" s="588">
        <f t="shared" si="12"/>
        <v>0</v>
      </c>
      <c r="P111" s="654">
        <f t="shared" si="13"/>
        <v>100</v>
      </c>
      <c r="Q111" s="822">
        <f t="shared" si="14"/>
        <v>1</v>
      </c>
      <c r="R111" s="589">
        <v>0.9</v>
      </c>
      <c r="S111" s="827" t="s">
        <v>656</v>
      </c>
    </row>
    <row r="112" spans="1:19" s="674" customFormat="1" ht="72" customHeight="1">
      <c r="A112" s="897">
        <v>103</v>
      </c>
      <c r="B112" s="672" t="s">
        <v>223</v>
      </c>
      <c r="C112" s="649"/>
      <c r="D112" s="649"/>
      <c r="E112" s="650"/>
      <c r="F112" s="649"/>
      <c r="G112" s="651">
        <f t="shared" si="19"/>
        <v>0</v>
      </c>
      <c r="H112" s="652">
        <f t="shared" si="20"/>
        <v>0</v>
      </c>
      <c r="I112" s="653">
        <f t="shared" si="18"/>
        <v>672</v>
      </c>
      <c r="J112" s="654">
        <v>0.62</v>
      </c>
      <c r="K112" s="667">
        <v>2</v>
      </c>
      <c r="L112" s="653">
        <f t="shared" si="15"/>
        <v>0</v>
      </c>
      <c r="M112" s="654">
        <f t="shared" si="16"/>
        <v>1.24</v>
      </c>
      <c r="N112" s="655">
        <f t="shared" si="17"/>
        <v>833.28</v>
      </c>
      <c r="O112" s="588">
        <f t="shared" si="12"/>
        <v>0</v>
      </c>
      <c r="P112" s="654">
        <f t="shared" si="13"/>
        <v>100</v>
      </c>
      <c r="Q112" s="822">
        <f t="shared" si="14"/>
        <v>1</v>
      </c>
      <c r="R112" s="589">
        <v>0.9</v>
      </c>
      <c r="S112" s="827" t="s">
        <v>657</v>
      </c>
    </row>
    <row r="113" spans="1:19" s="674" customFormat="1" ht="36" customHeight="1">
      <c r="A113" s="897">
        <v>104</v>
      </c>
      <c r="B113" s="672" t="s">
        <v>227</v>
      </c>
      <c r="C113" s="649"/>
      <c r="D113" s="649"/>
      <c r="E113" s="650"/>
      <c r="F113" s="649"/>
      <c r="G113" s="651">
        <f t="shared" si="19"/>
        <v>0</v>
      </c>
      <c r="H113" s="652">
        <f t="shared" si="20"/>
        <v>0</v>
      </c>
      <c r="I113" s="653">
        <f t="shared" si="18"/>
        <v>672</v>
      </c>
      <c r="J113" s="654">
        <v>49.725999999999999</v>
      </c>
      <c r="K113" s="828">
        <v>4</v>
      </c>
      <c r="L113" s="653">
        <f t="shared" si="15"/>
        <v>0</v>
      </c>
      <c r="M113" s="654">
        <f t="shared" si="16"/>
        <v>198.904</v>
      </c>
      <c r="N113" s="655">
        <f t="shared" si="17"/>
        <v>133663.48800000001</v>
      </c>
      <c r="O113" s="588">
        <f t="shared" si="12"/>
        <v>0</v>
      </c>
      <c r="P113" s="654">
        <f t="shared" si="13"/>
        <v>100</v>
      </c>
      <c r="Q113" s="822">
        <f t="shared" si="14"/>
        <v>1</v>
      </c>
      <c r="R113" s="589">
        <v>0.9</v>
      </c>
      <c r="S113" s="987" t="s">
        <v>658</v>
      </c>
    </row>
    <row r="114" spans="1:19" s="674" customFormat="1" ht="44.25" customHeight="1">
      <c r="A114" s="897">
        <v>105</v>
      </c>
      <c r="B114" s="672" t="s">
        <v>228</v>
      </c>
      <c r="C114" s="649"/>
      <c r="D114" s="649"/>
      <c r="E114" s="650"/>
      <c r="F114" s="649"/>
      <c r="G114" s="651">
        <f t="shared" si="19"/>
        <v>0</v>
      </c>
      <c r="H114" s="652">
        <f t="shared" si="20"/>
        <v>0</v>
      </c>
      <c r="I114" s="653">
        <f t="shared" si="18"/>
        <v>672</v>
      </c>
      <c r="J114" s="654">
        <v>49.725999999999999</v>
      </c>
      <c r="K114" s="828">
        <v>4</v>
      </c>
      <c r="L114" s="653">
        <f t="shared" si="15"/>
        <v>0</v>
      </c>
      <c r="M114" s="654">
        <f t="shared" si="16"/>
        <v>198.904</v>
      </c>
      <c r="N114" s="655">
        <f t="shared" si="17"/>
        <v>133663.48800000001</v>
      </c>
      <c r="O114" s="588">
        <f t="shared" si="12"/>
        <v>0</v>
      </c>
      <c r="P114" s="654">
        <f t="shared" si="13"/>
        <v>100</v>
      </c>
      <c r="Q114" s="822">
        <f t="shared" si="14"/>
        <v>1</v>
      </c>
      <c r="R114" s="589">
        <v>0.9</v>
      </c>
      <c r="S114" s="987"/>
    </row>
    <row r="115" spans="1:19" s="674" customFormat="1" ht="44.25" customHeight="1">
      <c r="A115" s="897">
        <v>106</v>
      </c>
      <c r="B115" s="672" t="s">
        <v>623</v>
      </c>
      <c r="C115" s="649"/>
      <c r="D115" s="649"/>
      <c r="E115" s="650"/>
      <c r="F115" s="649"/>
      <c r="G115" s="651">
        <f t="shared" si="19"/>
        <v>0</v>
      </c>
      <c r="H115" s="652">
        <f t="shared" si="20"/>
        <v>0</v>
      </c>
      <c r="I115" s="653">
        <f t="shared" si="18"/>
        <v>672</v>
      </c>
      <c r="J115" s="654">
        <v>15.456</v>
      </c>
      <c r="K115" s="828">
        <v>4</v>
      </c>
      <c r="L115" s="653">
        <f t="shared" si="15"/>
        <v>0</v>
      </c>
      <c r="M115" s="654">
        <f t="shared" si="16"/>
        <v>61.823999999999998</v>
      </c>
      <c r="N115" s="655">
        <f t="shared" si="17"/>
        <v>41545.727999999996</v>
      </c>
      <c r="O115" s="588">
        <f t="shared" si="12"/>
        <v>0</v>
      </c>
      <c r="P115" s="654">
        <f t="shared" si="13"/>
        <v>100</v>
      </c>
      <c r="Q115" s="822">
        <f t="shared" si="14"/>
        <v>1</v>
      </c>
      <c r="R115" s="589">
        <v>0.9</v>
      </c>
      <c r="S115" s="988" t="s">
        <v>659</v>
      </c>
    </row>
    <row r="116" spans="1:19" s="674" customFormat="1" ht="44.25" customHeight="1">
      <c r="A116" s="897">
        <v>107</v>
      </c>
      <c r="B116" s="672" t="s">
        <v>624</v>
      </c>
      <c r="C116" s="649">
        <v>0</v>
      </c>
      <c r="D116" s="649">
        <v>13</v>
      </c>
      <c r="E116" s="650"/>
      <c r="F116" s="649"/>
      <c r="G116" s="651">
        <f>C116+(D116/60)</f>
        <v>0.21666666666666667</v>
      </c>
      <c r="H116" s="652">
        <f>E116+F116/60</f>
        <v>0</v>
      </c>
      <c r="I116" s="653">
        <f t="shared" si="18"/>
        <v>672</v>
      </c>
      <c r="J116" s="654">
        <v>15.456</v>
      </c>
      <c r="K116" s="828">
        <v>4</v>
      </c>
      <c r="L116" s="653">
        <f>G116*J116*K116</f>
        <v>13.395200000000001</v>
      </c>
      <c r="M116" s="654">
        <f>J116*K116</f>
        <v>61.823999999999998</v>
      </c>
      <c r="N116" s="655">
        <f>I116*M116</f>
        <v>41545.727999999996</v>
      </c>
      <c r="O116" s="588">
        <f t="shared" si="12"/>
        <v>3.2242063492063497E-4</v>
      </c>
      <c r="P116" s="654">
        <f t="shared" si="13"/>
        <v>99.967757936507937</v>
      </c>
      <c r="Q116" s="822">
        <f t="shared" si="14"/>
        <v>0.99967757936507939</v>
      </c>
      <c r="R116" s="589">
        <v>0.9</v>
      </c>
      <c r="S116" s="989"/>
    </row>
    <row r="117" spans="1:19" s="674" customFormat="1" ht="44.25" customHeight="1">
      <c r="A117" s="897">
        <v>108</v>
      </c>
      <c r="B117" s="672" t="s">
        <v>660</v>
      </c>
      <c r="C117" s="649">
        <f>0+2</f>
        <v>2</v>
      </c>
      <c r="D117" s="649">
        <f>10+1</f>
        <v>11</v>
      </c>
      <c r="E117" s="650">
        <v>0</v>
      </c>
      <c r="F117" s="649">
        <v>10</v>
      </c>
      <c r="G117" s="651">
        <f>C117+(D117/60)</f>
        <v>2.1833333333333331</v>
      </c>
      <c r="H117" s="652">
        <f>E117+F117/60</f>
        <v>0.16666666666666666</v>
      </c>
      <c r="I117" s="653">
        <f t="shared" si="18"/>
        <v>671.83333333333337</v>
      </c>
      <c r="J117" s="654">
        <v>229.74</v>
      </c>
      <c r="K117" s="828">
        <v>4</v>
      </c>
      <c r="L117" s="653">
        <f>G117*J117*K117</f>
        <v>2006.396</v>
      </c>
      <c r="M117" s="654">
        <f>J117*K117</f>
        <v>918.96</v>
      </c>
      <c r="N117" s="655">
        <f>I117*M117</f>
        <v>617387.96000000008</v>
      </c>
      <c r="O117" s="588">
        <f t="shared" si="12"/>
        <v>3.2498139419498877E-3</v>
      </c>
      <c r="P117" s="654">
        <f t="shared" si="13"/>
        <v>99.675018605805008</v>
      </c>
      <c r="Q117" s="822">
        <f t="shared" si="14"/>
        <v>0.9967501860580501</v>
      </c>
      <c r="R117" s="589">
        <v>0.9</v>
      </c>
      <c r="S117" s="989"/>
    </row>
    <row r="118" spans="1:19" s="674" customFormat="1" ht="44.25" customHeight="1">
      <c r="A118" s="897">
        <v>109</v>
      </c>
      <c r="B118" s="672" t="s">
        <v>661</v>
      </c>
      <c r="C118" s="649"/>
      <c r="D118" s="649"/>
      <c r="E118" s="650"/>
      <c r="F118" s="649"/>
      <c r="G118" s="651">
        <f>C118+(D118/60)</f>
        <v>0</v>
      </c>
      <c r="H118" s="652">
        <f>E118+F118/60</f>
        <v>0</v>
      </c>
      <c r="I118" s="653">
        <f t="shared" si="18"/>
        <v>672</v>
      </c>
      <c r="J118" s="654">
        <v>229.74</v>
      </c>
      <c r="K118" s="828">
        <v>4</v>
      </c>
      <c r="L118" s="653">
        <f>G118*J118*K118</f>
        <v>0</v>
      </c>
      <c r="M118" s="654">
        <f>J118*K118</f>
        <v>918.96</v>
      </c>
      <c r="N118" s="655">
        <f>I118*M118</f>
        <v>617541.12</v>
      </c>
      <c r="O118" s="588">
        <f t="shared" si="12"/>
        <v>0</v>
      </c>
      <c r="P118" s="654">
        <f t="shared" si="13"/>
        <v>100</v>
      </c>
      <c r="Q118" s="822">
        <f t="shared" si="14"/>
        <v>1</v>
      </c>
      <c r="R118" s="589">
        <v>0.9</v>
      </c>
      <c r="S118" s="989"/>
    </row>
    <row r="119" spans="1:19" s="674" customFormat="1" ht="44.25" hidden="1" customHeight="1">
      <c r="A119" s="897"/>
      <c r="B119" s="672"/>
      <c r="C119" s="649"/>
      <c r="D119" s="649"/>
      <c r="E119" s="650"/>
      <c r="F119" s="649"/>
      <c r="G119" s="651"/>
      <c r="H119" s="652"/>
      <c r="I119" s="653"/>
      <c r="J119" s="654"/>
      <c r="K119" s="667"/>
      <c r="L119" s="653"/>
      <c r="M119" s="654"/>
      <c r="N119" s="655"/>
      <c r="O119" s="655"/>
      <c r="P119" s="655"/>
      <c r="Q119" s="675"/>
      <c r="R119" s="721"/>
      <c r="S119" s="990"/>
    </row>
    <row r="120" spans="1:19" s="674" customFormat="1" ht="48" hidden="1" customHeight="1">
      <c r="A120" s="897"/>
      <c r="B120" s="648" t="s">
        <v>662</v>
      </c>
      <c r="C120" s="676">
        <f>SUM(C10:C119)</f>
        <v>50</v>
      </c>
      <c r="D120" s="676">
        <f>SUM(D10:D119)</f>
        <v>244</v>
      </c>
      <c r="E120" s="676">
        <f>SUM(E10:E119)</f>
        <v>108</v>
      </c>
      <c r="F120" s="676">
        <f>SUM(F10:F119)</f>
        <v>439</v>
      </c>
      <c r="G120" s="656"/>
      <c r="H120" s="653"/>
      <c r="I120" s="653"/>
      <c r="J120" s="675">
        <f>SUM(J10:J119)</f>
        <v>16922.688999999998</v>
      </c>
      <c r="K120" s="677"/>
      <c r="L120" s="675">
        <f>SUM(L10:L119)</f>
        <v>38156.717850000001</v>
      </c>
      <c r="M120" s="667"/>
      <c r="N120" s="675">
        <f>SUM(N10:N119)</f>
        <v>28016195.462299995</v>
      </c>
      <c r="O120" s="675"/>
      <c r="P120" s="675"/>
      <c r="Q120" s="656"/>
      <c r="R120" s="834"/>
      <c r="S120" s="678"/>
    </row>
    <row r="121" spans="1:19" ht="23.25" hidden="1" customHeight="1">
      <c r="A121" s="896"/>
      <c r="B121" s="620"/>
      <c r="C121" s="680"/>
      <c r="D121" s="680"/>
      <c r="E121" s="680"/>
      <c r="F121" s="680"/>
      <c r="G121" s="844"/>
      <c r="H121" s="681"/>
      <c r="I121" s="681"/>
      <c r="J121" s="844"/>
      <c r="K121" s="682"/>
      <c r="L121" s="844"/>
      <c r="M121" s="683"/>
      <c r="N121" s="844"/>
      <c r="O121" s="844"/>
      <c r="P121" s="844"/>
      <c r="Q121" s="991"/>
      <c r="R121" s="844"/>
    </row>
    <row r="122" spans="1:19" ht="36.75" hidden="1" customHeight="1">
      <c r="A122" s="896" t="s">
        <v>174</v>
      </c>
      <c r="B122" s="620" t="s">
        <v>175</v>
      </c>
      <c r="C122" s="684"/>
      <c r="D122" s="684"/>
      <c r="E122" s="684"/>
      <c r="F122" s="684"/>
      <c r="G122" s="681"/>
      <c r="H122" s="681"/>
      <c r="I122" s="681"/>
      <c r="J122" s="681"/>
      <c r="K122" s="630"/>
      <c r="L122" s="681"/>
      <c r="M122" s="630"/>
      <c r="N122" s="630"/>
      <c r="O122" s="630"/>
      <c r="P122" s="630"/>
      <c r="Q122" s="991"/>
      <c r="R122" s="844"/>
    </row>
    <row r="123" spans="1:19" ht="40.5" hidden="1" customHeight="1">
      <c r="A123" s="896"/>
      <c r="B123" s="620"/>
      <c r="C123" s="992">
        <f>C120+D120/60</f>
        <v>54.066666666666663</v>
      </c>
      <c r="D123" s="992"/>
      <c r="E123" s="992">
        <f>E120+F120/60</f>
        <v>115.31666666666666</v>
      </c>
      <c r="F123" s="992"/>
      <c r="G123" s="681"/>
      <c r="H123" s="681"/>
      <c r="I123" s="681"/>
      <c r="J123" s="681"/>
      <c r="K123" s="630"/>
      <c r="L123" s="681"/>
      <c r="M123" s="630"/>
      <c r="N123" s="630"/>
      <c r="O123" s="630"/>
      <c r="P123" s="630"/>
      <c r="Q123" s="991"/>
      <c r="R123" s="844"/>
    </row>
    <row r="124" spans="1:19" ht="60" hidden="1" customHeight="1">
      <c r="A124" s="898"/>
      <c r="C124" s="686"/>
      <c r="D124" s="686"/>
      <c r="E124" s="686"/>
      <c r="K124" s="634" t="s">
        <v>102</v>
      </c>
      <c r="L124" s="688">
        <f>L120/N120</f>
        <v>1.3619521573279142E-3</v>
      </c>
      <c r="M124" s="630"/>
      <c r="N124" s="630"/>
      <c r="O124" s="630"/>
      <c r="P124" s="630"/>
      <c r="Q124" s="991"/>
      <c r="R124" s="844"/>
    </row>
    <row r="125" spans="1:19" ht="60" hidden="1" customHeight="1">
      <c r="A125" s="993" t="s">
        <v>674</v>
      </c>
      <c r="B125" s="993"/>
      <c r="C125" s="993"/>
      <c r="D125" s="993"/>
      <c r="E125" s="993"/>
      <c r="F125" s="993"/>
      <c r="G125" s="993"/>
      <c r="H125" s="993"/>
      <c r="I125" s="993"/>
      <c r="J125" s="993"/>
      <c r="K125" s="689" t="s">
        <v>114</v>
      </c>
      <c r="L125" s="690">
        <f>100-100*L124</f>
        <v>99.863804784267202</v>
      </c>
      <c r="M125" s="691"/>
      <c r="N125" s="630"/>
      <c r="O125" s="630"/>
      <c r="P125" s="630"/>
      <c r="Q125" s="991"/>
      <c r="R125" s="844"/>
    </row>
    <row r="126" spans="1:19" ht="60" hidden="1" customHeight="1">
      <c r="A126" s="899"/>
      <c r="B126" s="796"/>
      <c r="C126" s="796"/>
      <c r="D126" s="796"/>
      <c r="E126" s="796"/>
      <c r="F126" s="796"/>
      <c r="G126" s="796"/>
      <c r="H126" s="796"/>
      <c r="I126" s="796"/>
      <c r="J126" s="796"/>
      <c r="K126" s="797"/>
      <c r="L126" s="798"/>
      <c r="M126" s="691"/>
      <c r="N126" s="630"/>
      <c r="O126" s="630"/>
      <c r="P126" s="630"/>
      <c r="Q126" s="844"/>
      <c r="R126" s="844"/>
    </row>
    <row r="127" spans="1:19" ht="53.25" customHeight="1">
      <c r="A127" s="897">
        <v>110</v>
      </c>
      <c r="B127" s="669" t="s">
        <v>220</v>
      </c>
      <c r="C127" s="659">
        <v>0</v>
      </c>
      <c r="D127" s="659">
        <v>0</v>
      </c>
      <c r="E127" s="649">
        <v>4</v>
      </c>
      <c r="F127" s="649">
        <v>52</v>
      </c>
      <c r="G127" s="653">
        <f>C127+(D127/60)</f>
        <v>0</v>
      </c>
      <c r="H127" s="653">
        <f>E127+F127/60</f>
        <v>4.8666666666666671</v>
      </c>
      <c r="I127" s="653">
        <f>28*24-H127</f>
        <v>667.13333333333333</v>
      </c>
      <c r="J127" s="654">
        <v>129.435</v>
      </c>
      <c r="K127" s="704">
        <v>4</v>
      </c>
      <c r="L127" s="654">
        <f>G127*J127*K127</f>
        <v>0</v>
      </c>
      <c r="M127" s="654">
        <f>J127*K127</f>
        <v>517.74</v>
      </c>
      <c r="N127" s="655">
        <f>I127*M127</f>
        <v>345401.61200000002</v>
      </c>
      <c r="O127" s="588">
        <f t="shared" ref="O127:O128" si="21">L127/N127</f>
        <v>0</v>
      </c>
      <c r="P127" s="654">
        <f t="shared" ref="P127:P128" si="22">100-100*O127</f>
        <v>100</v>
      </c>
      <c r="Q127" s="822">
        <f t="shared" ref="Q127:Q128" si="23">1-L127/N127</f>
        <v>1</v>
      </c>
      <c r="R127" s="589">
        <v>0.9</v>
      </c>
    </row>
    <row r="128" spans="1:19" ht="53.25" customHeight="1">
      <c r="A128" s="897">
        <v>111</v>
      </c>
      <c r="B128" s="669" t="s">
        <v>222</v>
      </c>
      <c r="C128" s="659">
        <v>0</v>
      </c>
      <c r="D128" s="659">
        <v>0</v>
      </c>
      <c r="E128" s="649">
        <v>0</v>
      </c>
      <c r="F128" s="649">
        <v>0</v>
      </c>
      <c r="G128" s="653">
        <f>C128+(D128/60)</f>
        <v>0</v>
      </c>
      <c r="H128" s="653">
        <f>E128+F128/60</f>
        <v>0</v>
      </c>
      <c r="I128" s="653">
        <f>28*24-H128</f>
        <v>672</v>
      </c>
      <c r="J128" s="654">
        <v>127.934</v>
      </c>
      <c r="K128" s="704">
        <v>4</v>
      </c>
      <c r="L128" s="654">
        <f>G128*J128*K128</f>
        <v>0</v>
      </c>
      <c r="M128" s="654">
        <f>J128*K128</f>
        <v>511.73599999999999</v>
      </c>
      <c r="N128" s="655">
        <f>I128*M128</f>
        <v>343886.592</v>
      </c>
      <c r="O128" s="588">
        <f t="shared" si="21"/>
        <v>0</v>
      </c>
      <c r="P128" s="654">
        <f t="shared" si="22"/>
        <v>100</v>
      </c>
      <c r="Q128" s="822">
        <f t="shared" si="23"/>
        <v>1</v>
      </c>
      <c r="R128" s="589">
        <v>0.9</v>
      </c>
    </row>
    <row r="129" spans="1:22" ht="60" hidden="1" customHeight="1">
      <c r="A129" s="899"/>
      <c r="B129" s="796"/>
      <c r="C129" s="796"/>
      <c r="D129" s="796"/>
      <c r="E129" s="796"/>
      <c r="F129" s="796"/>
      <c r="G129" s="796"/>
      <c r="H129" s="796"/>
      <c r="I129" s="796"/>
      <c r="J129" s="796"/>
      <c r="K129" s="797"/>
      <c r="L129" s="798"/>
      <c r="M129" s="691"/>
      <c r="N129" s="630"/>
      <c r="O129" s="630"/>
      <c r="P129" s="630"/>
      <c r="Q129" s="844"/>
      <c r="R129" s="844"/>
    </row>
    <row r="130" spans="1:22" ht="34.5" hidden="1" customHeight="1">
      <c r="A130" s="977" t="s">
        <v>219</v>
      </c>
      <c r="B130" s="978"/>
      <c r="C130" s="978"/>
      <c r="D130" s="978"/>
      <c r="E130" s="978"/>
      <c r="F130" s="978"/>
      <c r="G130" s="978"/>
      <c r="H130" s="978"/>
      <c r="I130" s="978"/>
      <c r="J130" s="978"/>
      <c r="K130" s="978"/>
      <c r="L130" s="978"/>
      <c r="M130" s="978"/>
      <c r="N130" s="978"/>
      <c r="O130" s="846"/>
      <c r="P130" s="846"/>
      <c r="Q130" s="692"/>
      <c r="R130" s="835"/>
    </row>
    <row r="131" spans="1:22" ht="20.25" hidden="1" customHeight="1">
      <c r="A131" s="900" t="s">
        <v>19</v>
      </c>
      <c r="B131" s="979" t="s">
        <v>31</v>
      </c>
      <c r="C131" s="970" t="s">
        <v>111</v>
      </c>
      <c r="D131" s="971"/>
      <c r="E131" s="970" t="s">
        <v>108</v>
      </c>
      <c r="F131" s="971"/>
      <c r="G131" s="847" t="s">
        <v>17</v>
      </c>
      <c r="H131" s="840" t="s">
        <v>17</v>
      </c>
      <c r="I131" s="847"/>
      <c r="J131" s="840" t="s">
        <v>115</v>
      </c>
      <c r="K131" s="693" t="s">
        <v>106</v>
      </c>
      <c r="L131" s="634"/>
      <c r="M131" s="634"/>
      <c r="N131" s="979" t="s">
        <v>116</v>
      </c>
      <c r="O131" s="667"/>
      <c r="P131" s="667"/>
      <c r="Q131" s="974" t="s">
        <v>242</v>
      </c>
      <c r="R131" s="833"/>
    </row>
    <row r="132" spans="1:22" ht="23.25" hidden="1">
      <c r="A132" s="982" t="s">
        <v>20</v>
      </c>
      <c r="B132" s="980"/>
      <c r="C132" s="972"/>
      <c r="D132" s="973"/>
      <c r="E132" s="972"/>
      <c r="F132" s="973"/>
      <c r="G132" s="843" t="s">
        <v>18</v>
      </c>
      <c r="H132" s="841" t="s">
        <v>18</v>
      </c>
      <c r="I132" s="843" t="s">
        <v>112</v>
      </c>
      <c r="J132" s="694" t="s">
        <v>32</v>
      </c>
      <c r="K132" s="695"/>
      <c r="L132" s="984" t="s">
        <v>103</v>
      </c>
      <c r="M132" s="980" t="s">
        <v>104</v>
      </c>
      <c r="N132" s="980"/>
      <c r="O132" s="667"/>
      <c r="P132" s="667"/>
      <c r="Q132" s="975"/>
      <c r="R132" s="833"/>
    </row>
    <row r="133" spans="1:22" ht="33" hidden="1" customHeight="1">
      <c r="A133" s="982"/>
      <c r="B133" s="980"/>
      <c r="C133" s="841"/>
      <c r="D133" s="842"/>
      <c r="E133" s="841"/>
      <c r="F133" s="841"/>
      <c r="G133" s="843" t="s">
        <v>11</v>
      </c>
      <c r="H133" s="841" t="s">
        <v>109</v>
      </c>
      <c r="I133" s="843" t="s">
        <v>101</v>
      </c>
      <c r="J133" s="696" t="s">
        <v>33</v>
      </c>
      <c r="K133" s="697">
        <v>2.5</v>
      </c>
      <c r="L133" s="984"/>
      <c r="M133" s="980"/>
      <c r="N133" s="980"/>
      <c r="O133" s="667" t="s">
        <v>102</v>
      </c>
      <c r="P133" s="667" t="s">
        <v>243</v>
      </c>
      <c r="Q133" s="975"/>
      <c r="R133" s="833"/>
    </row>
    <row r="134" spans="1:22" ht="29.25" hidden="1" customHeight="1">
      <c r="A134" s="982"/>
      <c r="B134" s="980"/>
      <c r="C134" s="659" t="s">
        <v>26</v>
      </c>
      <c r="D134" s="698" t="s">
        <v>49</v>
      </c>
      <c r="E134" s="698" t="s">
        <v>26</v>
      </c>
      <c r="F134" s="698" t="s">
        <v>49</v>
      </c>
      <c r="G134" s="677"/>
      <c r="H134" s="659" t="s">
        <v>110</v>
      </c>
      <c r="I134" s="699" t="s">
        <v>673</v>
      </c>
      <c r="J134" s="698"/>
      <c r="K134" s="700"/>
      <c r="L134" s="984"/>
      <c r="M134" s="980"/>
      <c r="N134" s="980"/>
      <c r="O134" s="667"/>
      <c r="P134" s="821" t="s">
        <v>244</v>
      </c>
      <c r="Q134" s="975"/>
      <c r="R134" s="833"/>
    </row>
    <row r="135" spans="1:22" ht="50.25" hidden="1" customHeight="1">
      <c r="A135" s="983"/>
      <c r="B135" s="981"/>
      <c r="C135" s="701"/>
      <c r="D135" s="701"/>
      <c r="E135" s="701"/>
      <c r="F135" s="701"/>
      <c r="G135" s="677" t="s">
        <v>26</v>
      </c>
      <c r="H135" s="659" t="s">
        <v>26</v>
      </c>
      <c r="I135" s="677"/>
      <c r="J135" s="698"/>
      <c r="K135" s="677"/>
      <c r="L135" s="985"/>
      <c r="M135" s="981"/>
      <c r="N135" s="981"/>
      <c r="O135" s="667"/>
      <c r="P135" s="667"/>
      <c r="Q135" s="976"/>
      <c r="R135" s="833"/>
    </row>
    <row r="136" spans="1:22" ht="53.25" customHeight="1">
      <c r="A136" s="897">
        <v>112</v>
      </c>
      <c r="B136" s="669" t="s">
        <v>34</v>
      </c>
      <c r="C136" s="659"/>
      <c r="D136" s="659"/>
      <c r="E136" s="702"/>
      <c r="F136" s="703"/>
      <c r="G136" s="653">
        <f t="shared" ref="G136:G172" si="24">C136+(D136/60)</f>
        <v>0</v>
      </c>
      <c r="H136" s="653">
        <f t="shared" ref="H136:H172" si="25">E136+F136/60</f>
        <v>0</v>
      </c>
      <c r="I136" s="653">
        <f t="shared" ref="I136:I172" si="26">28*24-H136</f>
        <v>672</v>
      </c>
      <c r="J136" s="654">
        <v>315</v>
      </c>
      <c r="K136" s="704">
        <f t="shared" ref="K136:K172" si="27">2.5</f>
        <v>2.5</v>
      </c>
      <c r="L136" s="654">
        <f t="shared" ref="L136:L172" si="28">G136*J136*K136</f>
        <v>0</v>
      </c>
      <c r="M136" s="654">
        <f>J136*K136</f>
        <v>787.5</v>
      </c>
      <c r="N136" s="655">
        <f>I136*M136</f>
        <v>529200</v>
      </c>
      <c r="O136" s="588">
        <f>L136/N136</f>
        <v>0</v>
      </c>
      <c r="P136" s="654">
        <f>100-100*O136</f>
        <v>100</v>
      </c>
      <c r="Q136" s="822">
        <f>1-L136/N136</f>
        <v>1</v>
      </c>
      <c r="R136" s="589">
        <v>0.9</v>
      </c>
    </row>
    <row r="137" spans="1:22" ht="53.25" customHeight="1">
      <c r="A137" s="897">
        <v>113</v>
      </c>
      <c r="B137" s="669" t="s">
        <v>35</v>
      </c>
      <c r="C137" s="659"/>
      <c r="D137" s="659"/>
      <c r="E137" s="649"/>
      <c r="F137" s="649"/>
      <c r="G137" s="653">
        <f t="shared" si="24"/>
        <v>0</v>
      </c>
      <c r="H137" s="653">
        <f t="shared" si="25"/>
        <v>0</v>
      </c>
      <c r="I137" s="653">
        <f t="shared" si="26"/>
        <v>672</v>
      </c>
      <c r="J137" s="654">
        <v>315</v>
      </c>
      <c r="K137" s="704">
        <f t="shared" si="27"/>
        <v>2.5</v>
      </c>
      <c r="L137" s="654">
        <f t="shared" si="28"/>
        <v>0</v>
      </c>
      <c r="M137" s="654">
        <f t="shared" ref="M137:M172" si="29">J137*K137</f>
        <v>787.5</v>
      </c>
      <c r="N137" s="655">
        <f t="shared" ref="N137:N172" si="30">I137*M137</f>
        <v>529200</v>
      </c>
      <c r="O137" s="588">
        <f t="shared" ref="O137:O172" si="31">L137/N137</f>
        <v>0</v>
      </c>
      <c r="P137" s="654">
        <f t="shared" ref="P137:P172" si="32">100-100*O137</f>
        <v>100</v>
      </c>
      <c r="Q137" s="822">
        <f t="shared" ref="Q137:Q172" si="33">1-L137/N137</f>
        <v>1</v>
      </c>
      <c r="R137" s="589">
        <v>0.9</v>
      </c>
    </row>
    <row r="138" spans="1:22" ht="60.75" customHeight="1">
      <c r="A138" s="897">
        <v>114</v>
      </c>
      <c r="B138" s="669" t="s">
        <v>50</v>
      </c>
      <c r="C138" s="649"/>
      <c r="D138" s="649"/>
      <c r="E138" s="650"/>
      <c r="F138" s="650"/>
      <c r="G138" s="653">
        <f t="shared" si="24"/>
        <v>0</v>
      </c>
      <c r="H138" s="653">
        <f t="shared" si="25"/>
        <v>0</v>
      </c>
      <c r="I138" s="653">
        <f t="shared" si="26"/>
        <v>672</v>
      </c>
      <c r="J138" s="654">
        <v>315</v>
      </c>
      <c r="K138" s="704">
        <f t="shared" si="27"/>
        <v>2.5</v>
      </c>
      <c r="L138" s="654">
        <f t="shared" si="28"/>
        <v>0</v>
      </c>
      <c r="M138" s="654">
        <f t="shared" si="29"/>
        <v>787.5</v>
      </c>
      <c r="N138" s="655">
        <f t="shared" si="30"/>
        <v>529200</v>
      </c>
      <c r="O138" s="588">
        <f t="shared" si="31"/>
        <v>0</v>
      </c>
      <c r="P138" s="654">
        <f t="shared" si="32"/>
        <v>100</v>
      </c>
      <c r="Q138" s="822">
        <f t="shared" si="33"/>
        <v>1</v>
      </c>
      <c r="R138" s="589">
        <v>0.9</v>
      </c>
    </row>
    <row r="139" spans="1:22" ht="59.25" customHeight="1">
      <c r="A139" s="897">
        <v>115</v>
      </c>
      <c r="B139" s="669" t="s">
        <v>51</v>
      </c>
      <c r="C139" s="650"/>
      <c r="D139" s="650"/>
      <c r="E139" s="706"/>
      <c r="F139" s="707"/>
      <c r="G139" s="653">
        <f t="shared" si="24"/>
        <v>0</v>
      </c>
      <c r="H139" s="653">
        <f t="shared" si="25"/>
        <v>0</v>
      </c>
      <c r="I139" s="653">
        <f t="shared" si="26"/>
        <v>672</v>
      </c>
      <c r="J139" s="654">
        <v>315</v>
      </c>
      <c r="K139" s="704">
        <f t="shared" si="27"/>
        <v>2.5</v>
      </c>
      <c r="L139" s="654">
        <f t="shared" si="28"/>
        <v>0</v>
      </c>
      <c r="M139" s="654">
        <f t="shared" si="29"/>
        <v>787.5</v>
      </c>
      <c r="N139" s="655">
        <f t="shared" si="30"/>
        <v>529200</v>
      </c>
      <c r="O139" s="588">
        <f t="shared" si="31"/>
        <v>0</v>
      </c>
      <c r="P139" s="654">
        <f t="shared" si="32"/>
        <v>100</v>
      </c>
      <c r="Q139" s="822">
        <f t="shared" si="33"/>
        <v>1</v>
      </c>
      <c r="R139" s="589">
        <v>0.9</v>
      </c>
      <c r="T139" s="626">
        <f>50/60</f>
        <v>0.83333333333333337</v>
      </c>
    </row>
    <row r="140" spans="1:22" ht="49.5" customHeight="1">
      <c r="A140" s="897">
        <v>116</v>
      </c>
      <c r="B140" s="669" t="s">
        <v>61</v>
      </c>
      <c r="C140" s="649">
        <v>1</v>
      </c>
      <c r="D140" s="649">
        <v>33</v>
      </c>
      <c r="E140" s="650"/>
      <c r="F140" s="708"/>
      <c r="G140" s="653">
        <f t="shared" si="24"/>
        <v>1.55</v>
      </c>
      <c r="H140" s="653">
        <f t="shared" si="25"/>
        <v>0</v>
      </c>
      <c r="I140" s="653">
        <f t="shared" si="26"/>
        <v>672</v>
      </c>
      <c r="J140" s="654">
        <v>315</v>
      </c>
      <c r="K140" s="704">
        <f t="shared" si="27"/>
        <v>2.5</v>
      </c>
      <c r="L140" s="654">
        <f t="shared" si="28"/>
        <v>1220.625</v>
      </c>
      <c r="M140" s="654">
        <f t="shared" si="29"/>
        <v>787.5</v>
      </c>
      <c r="N140" s="655">
        <f t="shared" si="30"/>
        <v>529200</v>
      </c>
      <c r="O140" s="588">
        <f t="shared" si="31"/>
        <v>2.3065476190476191E-3</v>
      </c>
      <c r="P140" s="654">
        <f t="shared" si="32"/>
        <v>99.769345238095241</v>
      </c>
      <c r="Q140" s="822">
        <f t="shared" si="33"/>
        <v>0.99769345238095242</v>
      </c>
      <c r="R140" s="589">
        <v>0.9</v>
      </c>
    </row>
    <row r="141" spans="1:22" ht="45.75" customHeight="1">
      <c r="A141" s="897">
        <v>117</v>
      </c>
      <c r="B141" s="669" t="s">
        <v>62</v>
      </c>
      <c r="C141" s="649"/>
      <c r="D141" s="649"/>
      <c r="E141" s="706"/>
      <c r="F141" s="707"/>
      <c r="G141" s="653">
        <f t="shared" si="24"/>
        <v>0</v>
      </c>
      <c r="H141" s="653">
        <f t="shared" si="25"/>
        <v>0</v>
      </c>
      <c r="I141" s="653">
        <f t="shared" si="26"/>
        <v>672</v>
      </c>
      <c r="J141" s="654">
        <v>315</v>
      </c>
      <c r="K141" s="704">
        <f t="shared" si="27"/>
        <v>2.5</v>
      </c>
      <c r="L141" s="654">
        <f t="shared" si="28"/>
        <v>0</v>
      </c>
      <c r="M141" s="654">
        <f t="shared" si="29"/>
        <v>787.5</v>
      </c>
      <c r="N141" s="655">
        <f t="shared" si="30"/>
        <v>529200</v>
      </c>
      <c r="O141" s="588">
        <f t="shared" si="31"/>
        <v>0</v>
      </c>
      <c r="P141" s="654">
        <f t="shared" si="32"/>
        <v>100</v>
      </c>
      <c r="Q141" s="822">
        <f t="shared" si="33"/>
        <v>1</v>
      </c>
      <c r="R141" s="589">
        <v>0.9</v>
      </c>
    </row>
    <row r="142" spans="1:22" ht="53.25" customHeight="1">
      <c r="A142" s="897">
        <v>118</v>
      </c>
      <c r="B142" s="669" t="s">
        <v>65</v>
      </c>
      <c r="C142" s="650"/>
      <c r="D142" s="650"/>
      <c r="E142" s="650"/>
      <c r="F142" s="650"/>
      <c r="G142" s="653">
        <f t="shared" si="24"/>
        <v>0</v>
      </c>
      <c r="H142" s="653">
        <f t="shared" si="25"/>
        <v>0</v>
      </c>
      <c r="I142" s="653">
        <f t="shared" si="26"/>
        <v>672</v>
      </c>
      <c r="J142" s="654">
        <v>315</v>
      </c>
      <c r="K142" s="704">
        <f t="shared" si="27"/>
        <v>2.5</v>
      </c>
      <c r="L142" s="654">
        <f t="shared" si="28"/>
        <v>0</v>
      </c>
      <c r="M142" s="654">
        <f t="shared" si="29"/>
        <v>787.5</v>
      </c>
      <c r="N142" s="655">
        <f t="shared" si="30"/>
        <v>529200</v>
      </c>
      <c r="O142" s="588">
        <f t="shared" si="31"/>
        <v>0</v>
      </c>
      <c r="P142" s="654">
        <f t="shared" si="32"/>
        <v>100</v>
      </c>
      <c r="Q142" s="822">
        <f t="shared" si="33"/>
        <v>1</v>
      </c>
      <c r="R142" s="589">
        <v>0.9</v>
      </c>
    </row>
    <row r="143" spans="1:22" ht="54" customHeight="1">
      <c r="A143" s="897">
        <v>119</v>
      </c>
      <c r="B143" s="669" t="s">
        <v>66</v>
      </c>
      <c r="C143" s="705"/>
      <c r="D143" s="705"/>
      <c r="E143" s="659"/>
      <c r="F143" s="659"/>
      <c r="G143" s="653">
        <f t="shared" si="24"/>
        <v>0</v>
      </c>
      <c r="H143" s="653">
        <f t="shared" si="25"/>
        <v>0</v>
      </c>
      <c r="I143" s="653">
        <f t="shared" si="26"/>
        <v>672</v>
      </c>
      <c r="J143" s="654">
        <v>315</v>
      </c>
      <c r="K143" s="704">
        <f t="shared" si="27"/>
        <v>2.5</v>
      </c>
      <c r="L143" s="654">
        <f t="shared" si="28"/>
        <v>0</v>
      </c>
      <c r="M143" s="654">
        <f t="shared" si="29"/>
        <v>787.5</v>
      </c>
      <c r="N143" s="655">
        <f t="shared" si="30"/>
        <v>529200</v>
      </c>
      <c r="O143" s="588">
        <f t="shared" si="31"/>
        <v>0</v>
      </c>
      <c r="P143" s="654">
        <f t="shared" si="32"/>
        <v>100</v>
      </c>
      <c r="Q143" s="822">
        <f t="shared" si="33"/>
        <v>1</v>
      </c>
      <c r="R143" s="589">
        <v>0.9</v>
      </c>
    </row>
    <row r="144" spans="1:22" s="625" customFormat="1" ht="53.25" customHeight="1">
      <c r="A144" s="897">
        <v>120</v>
      </c>
      <c r="B144" s="669" t="s">
        <v>58</v>
      </c>
      <c r="C144" s="705"/>
      <c r="D144" s="705"/>
      <c r="E144" s="706"/>
      <c r="F144" s="707"/>
      <c r="G144" s="653">
        <f t="shared" si="24"/>
        <v>0</v>
      </c>
      <c r="H144" s="653">
        <f t="shared" si="25"/>
        <v>0</v>
      </c>
      <c r="I144" s="653">
        <f t="shared" si="26"/>
        <v>672</v>
      </c>
      <c r="J144" s="654">
        <v>315</v>
      </c>
      <c r="K144" s="704">
        <f t="shared" si="27"/>
        <v>2.5</v>
      </c>
      <c r="L144" s="654">
        <f t="shared" si="28"/>
        <v>0</v>
      </c>
      <c r="M144" s="654">
        <f t="shared" si="29"/>
        <v>787.5</v>
      </c>
      <c r="N144" s="655">
        <f t="shared" si="30"/>
        <v>529200</v>
      </c>
      <c r="O144" s="588">
        <f t="shared" si="31"/>
        <v>0</v>
      </c>
      <c r="P144" s="654">
        <f t="shared" si="32"/>
        <v>100</v>
      </c>
      <c r="Q144" s="822">
        <f t="shared" si="33"/>
        <v>1</v>
      </c>
      <c r="R144" s="589">
        <v>0.9</v>
      </c>
      <c r="T144" s="626"/>
      <c r="U144" s="626"/>
      <c r="V144" s="626"/>
    </row>
    <row r="145" spans="1:22" s="625" customFormat="1" ht="54" customHeight="1">
      <c r="A145" s="897">
        <v>121</v>
      </c>
      <c r="B145" s="669" t="s">
        <v>57</v>
      </c>
      <c r="C145" s="650"/>
      <c r="D145" s="650"/>
      <c r="E145" s="650"/>
      <c r="F145" s="708"/>
      <c r="G145" s="653">
        <f t="shared" si="24"/>
        <v>0</v>
      </c>
      <c r="H145" s="653">
        <f t="shared" si="25"/>
        <v>0</v>
      </c>
      <c r="I145" s="653">
        <f t="shared" si="26"/>
        <v>672</v>
      </c>
      <c r="J145" s="654">
        <v>315</v>
      </c>
      <c r="K145" s="704">
        <f t="shared" si="27"/>
        <v>2.5</v>
      </c>
      <c r="L145" s="654">
        <f t="shared" si="28"/>
        <v>0</v>
      </c>
      <c r="M145" s="654">
        <f t="shared" si="29"/>
        <v>787.5</v>
      </c>
      <c r="N145" s="655">
        <f t="shared" si="30"/>
        <v>529200</v>
      </c>
      <c r="O145" s="588">
        <f t="shared" si="31"/>
        <v>0</v>
      </c>
      <c r="P145" s="654">
        <f t="shared" si="32"/>
        <v>100</v>
      </c>
      <c r="Q145" s="822">
        <f t="shared" si="33"/>
        <v>1</v>
      </c>
      <c r="R145" s="589">
        <v>0.9</v>
      </c>
      <c r="T145" s="626"/>
      <c r="U145" s="626"/>
      <c r="V145" s="626"/>
    </row>
    <row r="146" spans="1:22" s="625" customFormat="1" ht="49.5" customHeight="1">
      <c r="A146" s="897">
        <v>122</v>
      </c>
      <c r="B146" s="669" t="s">
        <v>78</v>
      </c>
      <c r="C146" s="710"/>
      <c r="D146" s="650"/>
      <c r="E146" s="650"/>
      <c r="F146" s="708"/>
      <c r="G146" s="653">
        <f t="shared" si="24"/>
        <v>0</v>
      </c>
      <c r="H146" s="653">
        <f t="shared" si="25"/>
        <v>0</v>
      </c>
      <c r="I146" s="653">
        <f t="shared" si="26"/>
        <v>672</v>
      </c>
      <c r="J146" s="654">
        <v>315</v>
      </c>
      <c r="K146" s="704">
        <f t="shared" si="27"/>
        <v>2.5</v>
      </c>
      <c r="L146" s="654">
        <f t="shared" si="28"/>
        <v>0</v>
      </c>
      <c r="M146" s="654">
        <f t="shared" si="29"/>
        <v>787.5</v>
      </c>
      <c r="N146" s="655">
        <f t="shared" si="30"/>
        <v>529200</v>
      </c>
      <c r="O146" s="588">
        <f t="shared" si="31"/>
        <v>0</v>
      </c>
      <c r="P146" s="654">
        <f t="shared" si="32"/>
        <v>100</v>
      </c>
      <c r="Q146" s="822">
        <f t="shared" si="33"/>
        <v>1</v>
      </c>
      <c r="R146" s="589">
        <v>0.9</v>
      </c>
      <c r="T146" s="626"/>
      <c r="U146" s="626"/>
      <c r="V146" s="626"/>
    </row>
    <row r="147" spans="1:22" s="625" customFormat="1" ht="48" customHeight="1">
      <c r="A147" s="897">
        <v>123</v>
      </c>
      <c r="B147" s="669" t="s">
        <v>79</v>
      </c>
      <c r="C147" s="705">
        <v>3</v>
      </c>
      <c r="D147" s="705">
        <v>52</v>
      </c>
      <c r="E147" s="650"/>
      <c r="F147" s="708"/>
      <c r="G147" s="653">
        <f t="shared" si="24"/>
        <v>3.8666666666666667</v>
      </c>
      <c r="H147" s="653">
        <f t="shared" si="25"/>
        <v>0</v>
      </c>
      <c r="I147" s="653">
        <f t="shared" si="26"/>
        <v>672</v>
      </c>
      <c r="J147" s="654">
        <v>315</v>
      </c>
      <c r="K147" s="704">
        <f t="shared" si="27"/>
        <v>2.5</v>
      </c>
      <c r="L147" s="654">
        <f t="shared" si="28"/>
        <v>3045</v>
      </c>
      <c r="M147" s="654">
        <f t="shared" si="29"/>
        <v>787.5</v>
      </c>
      <c r="N147" s="655">
        <f t="shared" si="30"/>
        <v>529200</v>
      </c>
      <c r="O147" s="588">
        <f t="shared" si="31"/>
        <v>5.7539682539682543E-3</v>
      </c>
      <c r="P147" s="654">
        <f t="shared" si="32"/>
        <v>99.424603174603178</v>
      </c>
      <c r="Q147" s="822">
        <f t="shared" si="33"/>
        <v>0.99424603174603177</v>
      </c>
      <c r="R147" s="589">
        <v>0.9</v>
      </c>
      <c r="T147" s="626"/>
      <c r="U147" s="626"/>
      <c r="V147" s="626"/>
    </row>
    <row r="148" spans="1:22" s="625" customFormat="1" ht="50.25" customHeight="1">
      <c r="A148" s="897">
        <v>124</v>
      </c>
      <c r="B148" s="669" t="s">
        <v>82</v>
      </c>
      <c r="C148" s="710">
        <v>3</v>
      </c>
      <c r="D148" s="710">
        <v>58</v>
      </c>
      <c r="E148" s="650"/>
      <c r="F148" s="708"/>
      <c r="G148" s="653">
        <f t="shared" si="24"/>
        <v>3.9666666666666668</v>
      </c>
      <c r="H148" s="653">
        <f t="shared" si="25"/>
        <v>0</v>
      </c>
      <c r="I148" s="653">
        <f t="shared" si="26"/>
        <v>672</v>
      </c>
      <c r="J148" s="654">
        <v>315</v>
      </c>
      <c r="K148" s="704">
        <f t="shared" si="27"/>
        <v>2.5</v>
      </c>
      <c r="L148" s="654">
        <f t="shared" si="28"/>
        <v>3123.75</v>
      </c>
      <c r="M148" s="654">
        <f t="shared" si="29"/>
        <v>787.5</v>
      </c>
      <c r="N148" s="655">
        <f t="shared" si="30"/>
        <v>529200</v>
      </c>
      <c r="O148" s="588">
        <f t="shared" si="31"/>
        <v>5.9027777777777776E-3</v>
      </c>
      <c r="P148" s="654">
        <f t="shared" si="32"/>
        <v>99.409722222222229</v>
      </c>
      <c r="Q148" s="822">
        <f t="shared" si="33"/>
        <v>0.99409722222222219</v>
      </c>
      <c r="R148" s="589">
        <v>0.9</v>
      </c>
      <c r="T148" s="626"/>
      <c r="U148" s="626"/>
      <c r="V148" s="626"/>
    </row>
    <row r="149" spans="1:22" s="625" customFormat="1" ht="57.75" customHeight="1">
      <c r="A149" s="897">
        <v>125</v>
      </c>
      <c r="B149" s="669" t="s">
        <v>88</v>
      </c>
      <c r="C149" s="659"/>
      <c r="D149" s="659"/>
      <c r="E149" s="650"/>
      <c r="F149" s="708"/>
      <c r="G149" s="653">
        <f t="shared" si="24"/>
        <v>0</v>
      </c>
      <c r="H149" s="653">
        <f t="shared" si="25"/>
        <v>0</v>
      </c>
      <c r="I149" s="653">
        <f t="shared" si="26"/>
        <v>672</v>
      </c>
      <c r="J149" s="654">
        <v>315</v>
      </c>
      <c r="K149" s="704">
        <f t="shared" si="27"/>
        <v>2.5</v>
      </c>
      <c r="L149" s="654">
        <f t="shared" si="28"/>
        <v>0</v>
      </c>
      <c r="M149" s="654">
        <f t="shared" si="29"/>
        <v>787.5</v>
      </c>
      <c r="N149" s="655">
        <f t="shared" si="30"/>
        <v>529200</v>
      </c>
      <c r="O149" s="588">
        <f t="shared" si="31"/>
        <v>0</v>
      </c>
      <c r="P149" s="654">
        <f t="shared" si="32"/>
        <v>100</v>
      </c>
      <c r="Q149" s="822">
        <f t="shared" si="33"/>
        <v>1</v>
      </c>
      <c r="R149" s="589">
        <v>0.9</v>
      </c>
      <c r="T149" s="626"/>
      <c r="U149" s="626"/>
      <c r="V149" s="626"/>
    </row>
    <row r="150" spans="1:22" s="625" customFormat="1" ht="46.5" customHeight="1">
      <c r="A150" s="897">
        <v>126</v>
      </c>
      <c r="B150" s="669" t="s">
        <v>96</v>
      </c>
      <c r="C150" s="709"/>
      <c r="D150" s="709"/>
      <c r="E150" s="650"/>
      <c r="F150" s="708"/>
      <c r="G150" s="653">
        <f t="shared" si="24"/>
        <v>0</v>
      </c>
      <c r="H150" s="653">
        <f t="shared" si="25"/>
        <v>0</v>
      </c>
      <c r="I150" s="653">
        <f t="shared" si="26"/>
        <v>672</v>
      </c>
      <c r="J150" s="654">
        <v>315</v>
      </c>
      <c r="K150" s="704">
        <f t="shared" si="27"/>
        <v>2.5</v>
      </c>
      <c r="L150" s="654">
        <f t="shared" si="28"/>
        <v>0</v>
      </c>
      <c r="M150" s="654">
        <f t="shared" si="29"/>
        <v>787.5</v>
      </c>
      <c r="N150" s="655">
        <f t="shared" si="30"/>
        <v>529200</v>
      </c>
      <c r="O150" s="588">
        <f t="shared" si="31"/>
        <v>0</v>
      </c>
      <c r="P150" s="654">
        <f t="shared" si="32"/>
        <v>100</v>
      </c>
      <c r="Q150" s="822">
        <f t="shared" si="33"/>
        <v>1</v>
      </c>
      <c r="R150" s="589">
        <v>0.9</v>
      </c>
      <c r="T150" s="626"/>
      <c r="U150" s="626"/>
      <c r="V150" s="626"/>
    </row>
    <row r="151" spans="1:22" s="625" customFormat="1" ht="50.25" customHeight="1">
      <c r="A151" s="897">
        <v>127</v>
      </c>
      <c r="B151" s="669" t="s">
        <v>97</v>
      </c>
      <c r="C151" s="710"/>
      <c r="D151" s="710"/>
      <c r="E151" s="650"/>
      <c r="F151" s="708"/>
      <c r="G151" s="653">
        <f t="shared" si="24"/>
        <v>0</v>
      </c>
      <c r="H151" s="653">
        <f t="shared" si="25"/>
        <v>0</v>
      </c>
      <c r="I151" s="653">
        <f t="shared" si="26"/>
        <v>672</v>
      </c>
      <c r="J151" s="654">
        <v>315</v>
      </c>
      <c r="K151" s="704">
        <f t="shared" si="27"/>
        <v>2.5</v>
      </c>
      <c r="L151" s="654">
        <f t="shared" si="28"/>
        <v>0</v>
      </c>
      <c r="M151" s="654">
        <f t="shared" si="29"/>
        <v>787.5</v>
      </c>
      <c r="N151" s="655">
        <f t="shared" si="30"/>
        <v>529200</v>
      </c>
      <c r="O151" s="588">
        <f t="shared" si="31"/>
        <v>0</v>
      </c>
      <c r="P151" s="654">
        <f t="shared" si="32"/>
        <v>100</v>
      </c>
      <c r="Q151" s="822">
        <f t="shared" si="33"/>
        <v>1</v>
      </c>
      <c r="R151" s="589">
        <v>0.9</v>
      </c>
      <c r="T151" s="626"/>
      <c r="U151" s="626"/>
      <c r="V151" s="626"/>
    </row>
    <row r="152" spans="1:22" s="625" customFormat="1" ht="54" customHeight="1">
      <c r="A152" s="897">
        <v>128</v>
      </c>
      <c r="B152" s="669" t="s">
        <v>107</v>
      </c>
      <c r="C152" s="710">
        <v>2</v>
      </c>
      <c r="D152" s="710">
        <v>40</v>
      </c>
      <c r="E152" s="650"/>
      <c r="F152" s="708"/>
      <c r="G152" s="653">
        <f t="shared" si="24"/>
        <v>2.6666666666666665</v>
      </c>
      <c r="H152" s="653">
        <f t="shared" si="25"/>
        <v>0</v>
      </c>
      <c r="I152" s="653">
        <f t="shared" si="26"/>
        <v>672</v>
      </c>
      <c r="J152" s="654">
        <v>315</v>
      </c>
      <c r="K152" s="704">
        <f t="shared" si="27"/>
        <v>2.5</v>
      </c>
      <c r="L152" s="654">
        <f t="shared" si="28"/>
        <v>2100</v>
      </c>
      <c r="M152" s="654">
        <f t="shared" si="29"/>
        <v>787.5</v>
      </c>
      <c r="N152" s="655">
        <f t="shared" si="30"/>
        <v>529200</v>
      </c>
      <c r="O152" s="588">
        <f t="shared" si="31"/>
        <v>3.968253968253968E-3</v>
      </c>
      <c r="P152" s="654">
        <f t="shared" si="32"/>
        <v>99.603174603174608</v>
      </c>
      <c r="Q152" s="822">
        <f t="shared" si="33"/>
        <v>0.99603174603174605</v>
      </c>
      <c r="R152" s="589">
        <v>0.9</v>
      </c>
      <c r="T152" s="626"/>
      <c r="U152" s="626"/>
      <c r="V152" s="626"/>
    </row>
    <row r="153" spans="1:22" s="711" customFormat="1" ht="55.5" customHeight="1">
      <c r="A153" s="897">
        <v>129</v>
      </c>
      <c r="B153" s="669" t="s">
        <v>138</v>
      </c>
      <c r="C153" s="709"/>
      <c r="D153" s="709"/>
      <c r="E153" s="706"/>
      <c r="F153" s="707"/>
      <c r="G153" s="653">
        <f t="shared" si="24"/>
        <v>0</v>
      </c>
      <c r="H153" s="653">
        <f t="shared" si="25"/>
        <v>0</v>
      </c>
      <c r="I153" s="653">
        <f t="shared" si="26"/>
        <v>672</v>
      </c>
      <c r="J153" s="654">
        <v>315</v>
      </c>
      <c r="K153" s="704">
        <f t="shared" si="27"/>
        <v>2.5</v>
      </c>
      <c r="L153" s="654">
        <f t="shared" si="28"/>
        <v>0</v>
      </c>
      <c r="M153" s="654">
        <f t="shared" si="29"/>
        <v>787.5</v>
      </c>
      <c r="N153" s="655">
        <f t="shared" si="30"/>
        <v>529200</v>
      </c>
      <c r="O153" s="588">
        <f t="shared" si="31"/>
        <v>0</v>
      </c>
      <c r="P153" s="654">
        <f t="shared" si="32"/>
        <v>100</v>
      </c>
      <c r="Q153" s="822">
        <f t="shared" si="33"/>
        <v>1</v>
      </c>
      <c r="R153" s="589">
        <v>0.9</v>
      </c>
      <c r="T153" s="674"/>
      <c r="U153" s="674"/>
      <c r="V153" s="674"/>
    </row>
    <row r="154" spans="1:22" s="625" customFormat="1" ht="39" customHeight="1">
      <c r="A154" s="897">
        <v>130</v>
      </c>
      <c r="B154" s="669" t="s">
        <v>145</v>
      </c>
      <c r="C154" s="709"/>
      <c r="D154" s="709"/>
      <c r="E154" s="706"/>
      <c r="F154" s="707"/>
      <c r="G154" s="653">
        <f t="shared" si="24"/>
        <v>0</v>
      </c>
      <c r="H154" s="653">
        <f t="shared" si="25"/>
        <v>0</v>
      </c>
      <c r="I154" s="653">
        <f t="shared" si="26"/>
        <v>672</v>
      </c>
      <c r="J154" s="654">
        <v>315</v>
      </c>
      <c r="K154" s="704">
        <f t="shared" si="27"/>
        <v>2.5</v>
      </c>
      <c r="L154" s="654">
        <f t="shared" si="28"/>
        <v>0</v>
      </c>
      <c r="M154" s="654">
        <f t="shared" si="29"/>
        <v>787.5</v>
      </c>
      <c r="N154" s="655">
        <f t="shared" si="30"/>
        <v>529200</v>
      </c>
      <c r="O154" s="588">
        <f t="shared" si="31"/>
        <v>0</v>
      </c>
      <c r="P154" s="654">
        <f t="shared" si="32"/>
        <v>100</v>
      </c>
      <c r="Q154" s="822">
        <f t="shared" si="33"/>
        <v>1</v>
      </c>
      <c r="R154" s="589">
        <v>0.9</v>
      </c>
      <c r="T154" s="626"/>
      <c r="U154" s="626"/>
      <c r="V154" s="626"/>
    </row>
    <row r="155" spans="1:22" s="625" customFormat="1" ht="57" customHeight="1">
      <c r="A155" s="897">
        <v>131</v>
      </c>
      <c r="B155" s="669" t="s">
        <v>159</v>
      </c>
      <c r="C155" s="709"/>
      <c r="D155" s="709"/>
      <c r="E155" s="706"/>
      <c r="F155" s="707"/>
      <c r="G155" s="653">
        <f t="shared" si="24"/>
        <v>0</v>
      </c>
      <c r="H155" s="653">
        <f t="shared" si="25"/>
        <v>0</v>
      </c>
      <c r="I155" s="653">
        <f t="shared" si="26"/>
        <v>672</v>
      </c>
      <c r="J155" s="654">
        <v>315</v>
      </c>
      <c r="K155" s="704">
        <f t="shared" si="27"/>
        <v>2.5</v>
      </c>
      <c r="L155" s="654">
        <f t="shared" si="28"/>
        <v>0</v>
      </c>
      <c r="M155" s="654">
        <f t="shared" si="29"/>
        <v>787.5</v>
      </c>
      <c r="N155" s="655">
        <f t="shared" si="30"/>
        <v>529200</v>
      </c>
      <c r="O155" s="588">
        <f t="shared" si="31"/>
        <v>0</v>
      </c>
      <c r="P155" s="654">
        <f t="shared" si="32"/>
        <v>100</v>
      </c>
      <c r="Q155" s="822">
        <f t="shared" si="33"/>
        <v>1</v>
      </c>
      <c r="R155" s="589">
        <v>0.9</v>
      </c>
      <c r="T155" s="626"/>
      <c r="U155" s="626"/>
      <c r="V155" s="626"/>
    </row>
    <row r="156" spans="1:22" s="625" customFormat="1" ht="46.5" customHeight="1">
      <c r="A156" s="897">
        <v>132</v>
      </c>
      <c r="B156" s="669" t="s">
        <v>160</v>
      </c>
      <c r="C156" s="709"/>
      <c r="D156" s="709"/>
      <c r="E156" s="650"/>
      <c r="F156" s="708"/>
      <c r="G156" s="653">
        <f t="shared" si="24"/>
        <v>0</v>
      </c>
      <c r="H156" s="653">
        <f t="shared" si="25"/>
        <v>0</v>
      </c>
      <c r="I156" s="653">
        <f t="shared" si="26"/>
        <v>672</v>
      </c>
      <c r="J156" s="654">
        <v>315</v>
      </c>
      <c r="K156" s="704">
        <f t="shared" si="27"/>
        <v>2.5</v>
      </c>
      <c r="L156" s="654">
        <f t="shared" si="28"/>
        <v>0</v>
      </c>
      <c r="M156" s="654">
        <f t="shared" si="29"/>
        <v>787.5</v>
      </c>
      <c r="N156" s="655">
        <f t="shared" si="30"/>
        <v>529200</v>
      </c>
      <c r="O156" s="588">
        <f t="shared" si="31"/>
        <v>0</v>
      </c>
      <c r="P156" s="654">
        <f t="shared" si="32"/>
        <v>100</v>
      </c>
      <c r="Q156" s="822">
        <f t="shared" si="33"/>
        <v>1</v>
      </c>
      <c r="R156" s="589">
        <v>0.9</v>
      </c>
      <c r="T156" s="626"/>
      <c r="U156" s="626"/>
      <c r="V156" s="626"/>
    </row>
    <row r="157" spans="1:22" s="625" customFormat="1" ht="48" customHeight="1">
      <c r="A157" s="897">
        <v>133</v>
      </c>
      <c r="B157" s="669" t="s">
        <v>169</v>
      </c>
      <c r="C157" s="709"/>
      <c r="D157" s="709"/>
      <c r="E157" s="706"/>
      <c r="F157" s="707"/>
      <c r="G157" s="653">
        <f t="shared" si="24"/>
        <v>0</v>
      </c>
      <c r="H157" s="653">
        <f t="shared" si="25"/>
        <v>0</v>
      </c>
      <c r="I157" s="653">
        <f t="shared" si="26"/>
        <v>672</v>
      </c>
      <c r="J157" s="654">
        <v>315</v>
      </c>
      <c r="K157" s="704">
        <f t="shared" si="27"/>
        <v>2.5</v>
      </c>
      <c r="L157" s="654">
        <f t="shared" si="28"/>
        <v>0</v>
      </c>
      <c r="M157" s="654">
        <f t="shared" si="29"/>
        <v>787.5</v>
      </c>
      <c r="N157" s="655">
        <f t="shared" si="30"/>
        <v>529200</v>
      </c>
      <c r="O157" s="588">
        <f t="shared" si="31"/>
        <v>0</v>
      </c>
      <c r="P157" s="654">
        <f t="shared" si="32"/>
        <v>100</v>
      </c>
      <c r="Q157" s="822">
        <f t="shared" si="33"/>
        <v>1</v>
      </c>
      <c r="R157" s="589">
        <v>0.9</v>
      </c>
      <c r="T157" s="626"/>
      <c r="U157" s="626"/>
      <c r="V157" s="626"/>
    </row>
    <row r="158" spans="1:22" s="625" customFormat="1" ht="50.25" customHeight="1">
      <c r="A158" s="897">
        <v>134</v>
      </c>
      <c r="B158" s="669" t="s">
        <v>170</v>
      </c>
      <c r="C158" s="709"/>
      <c r="D158" s="709"/>
      <c r="E158" s="706"/>
      <c r="F158" s="707"/>
      <c r="G158" s="653">
        <f t="shared" si="24"/>
        <v>0</v>
      </c>
      <c r="H158" s="653">
        <f t="shared" si="25"/>
        <v>0</v>
      </c>
      <c r="I158" s="653">
        <f t="shared" si="26"/>
        <v>672</v>
      </c>
      <c r="J158" s="654">
        <v>315</v>
      </c>
      <c r="K158" s="704">
        <f t="shared" si="27"/>
        <v>2.5</v>
      </c>
      <c r="L158" s="654">
        <f t="shared" si="28"/>
        <v>0</v>
      </c>
      <c r="M158" s="654">
        <f t="shared" si="29"/>
        <v>787.5</v>
      </c>
      <c r="N158" s="655">
        <f t="shared" si="30"/>
        <v>529200</v>
      </c>
      <c r="O158" s="588">
        <f t="shared" si="31"/>
        <v>0</v>
      </c>
      <c r="P158" s="654">
        <f t="shared" si="32"/>
        <v>100</v>
      </c>
      <c r="Q158" s="822">
        <f t="shared" si="33"/>
        <v>1</v>
      </c>
      <c r="R158" s="589">
        <v>0.9</v>
      </c>
      <c r="T158" s="626"/>
      <c r="U158" s="626"/>
      <c r="V158" s="626"/>
    </row>
    <row r="159" spans="1:22" s="625" customFormat="1" ht="44.25" customHeight="1">
      <c r="A159" s="897">
        <v>135</v>
      </c>
      <c r="B159" s="669" t="s">
        <v>171</v>
      </c>
      <c r="C159" s="709"/>
      <c r="D159" s="709"/>
      <c r="E159" s="706"/>
      <c r="F159" s="707"/>
      <c r="G159" s="653">
        <f t="shared" si="24"/>
        <v>0</v>
      </c>
      <c r="H159" s="653">
        <f t="shared" si="25"/>
        <v>0</v>
      </c>
      <c r="I159" s="653">
        <f t="shared" si="26"/>
        <v>672</v>
      </c>
      <c r="J159" s="654">
        <v>315</v>
      </c>
      <c r="K159" s="704">
        <f t="shared" si="27"/>
        <v>2.5</v>
      </c>
      <c r="L159" s="654">
        <f t="shared" si="28"/>
        <v>0</v>
      </c>
      <c r="M159" s="654">
        <f t="shared" si="29"/>
        <v>787.5</v>
      </c>
      <c r="N159" s="655">
        <f t="shared" si="30"/>
        <v>529200</v>
      </c>
      <c r="O159" s="588">
        <f t="shared" si="31"/>
        <v>0</v>
      </c>
      <c r="P159" s="654">
        <f t="shared" si="32"/>
        <v>100</v>
      </c>
      <c r="Q159" s="822">
        <f t="shared" si="33"/>
        <v>1</v>
      </c>
      <c r="R159" s="589">
        <v>0.9</v>
      </c>
      <c r="T159" s="626"/>
      <c r="U159" s="626"/>
      <c r="V159" s="626"/>
    </row>
    <row r="160" spans="1:22" s="625" customFormat="1" ht="53.25" customHeight="1">
      <c r="A160" s="897">
        <v>136</v>
      </c>
      <c r="B160" s="669" t="s">
        <v>173</v>
      </c>
      <c r="C160" s="658"/>
      <c r="D160" s="658"/>
      <c r="E160" s="706"/>
      <c r="F160" s="707"/>
      <c r="G160" s="653">
        <v>0</v>
      </c>
      <c r="H160" s="653">
        <f t="shared" si="25"/>
        <v>0</v>
      </c>
      <c r="I160" s="653">
        <f t="shared" si="26"/>
        <v>672</v>
      </c>
      <c r="J160" s="654">
        <v>315</v>
      </c>
      <c r="K160" s="704">
        <f t="shared" si="27"/>
        <v>2.5</v>
      </c>
      <c r="L160" s="654">
        <f t="shared" si="28"/>
        <v>0</v>
      </c>
      <c r="M160" s="654">
        <f t="shared" si="29"/>
        <v>787.5</v>
      </c>
      <c r="N160" s="655">
        <f t="shared" si="30"/>
        <v>529200</v>
      </c>
      <c r="O160" s="588">
        <f t="shared" si="31"/>
        <v>0</v>
      </c>
      <c r="P160" s="654">
        <f t="shared" si="32"/>
        <v>100</v>
      </c>
      <c r="Q160" s="822">
        <f t="shared" si="33"/>
        <v>1</v>
      </c>
      <c r="R160" s="589">
        <v>0.9</v>
      </c>
      <c r="T160" s="626"/>
      <c r="U160" s="626"/>
      <c r="V160" s="626"/>
    </row>
    <row r="161" spans="1:22" s="625" customFormat="1" ht="50.25" customHeight="1">
      <c r="A161" s="897">
        <v>137</v>
      </c>
      <c r="B161" s="712" t="s">
        <v>179</v>
      </c>
      <c r="C161" s="709"/>
      <c r="D161" s="709"/>
      <c r="E161" s="708"/>
      <c r="F161" s="708"/>
      <c r="G161" s="653">
        <f t="shared" si="24"/>
        <v>0</v>
      </c>
      <c r="H161" s="653">
        <f t="shared" si="25"/>
        <v>0</v>
      </c>
      <c r="I161" s="653">
        <f t="shared" si="26"/>
        <v>672</v>
      </c>
      <c r="J161" s="667">
        <v>1000</v>
      </c>
      <c r="K161" s="704">
        <f t="shared" si="27"/>
        <v>2.5</v>
      </c>
      <c r="L161" s="654">
        <f t="shared" si="28"/>
        <v>0</v>
      </c>
      <c r="M161" s="654">
        <f t="shared" si="29"/>
        <v>2500</v>
      </c>
      <c r="N161" s="655">
        <f t="shared" si="30"/>
        <v>1680000</v>
      </c>
      <c r="O161" s="588">
        <f t="shared" si="31"/>
        <v>0</v>
      </c>
      <c r="P161" s="654">
        <f t="shared" si="32"/>
        <v>100</v>
      </c>
      <c r="Q161" s="822">
        <f t="shared" si="33"/>
        <v>1</v>
      </c>
      <c r="R161" s="589">
        <v>0.9</v>
      </c>
      <c r="T161" s="626"/>
      <c r="U161" s="626"/>
      <c r="V161" s="626"/>
    </row>
    <row r="162" spans="1:22" s="625" customFormat="1" ht="46.5" customHeight="1">
      <c r="A162" s="897">
        <v>138</v>
      </c>
      <c r="B162" s="669" t="s">
        <v>186</v>
      </c>
      <c r="C162" s="710"/>
      <c r="D162" s="710"/>
      <c r="E162" s="650"/>
      <c r="F162" s="708"/>
      <c r="G162" s="653">
        <f t="shared" si="24"/>
        <v>0</v>
      </c>
      <c r="H162" s="653">
        <f t="shared" si="25"/>
        <v>0</v>
      </c>
      <c r="I162" s="653">
        <f t="shared" si="26"/>
        <v>672</v>
      </c>
      <c r="J162" s="654">
        <v>315</v>
      </c>
      <c r="K162" s="704">
        <f t="shared" si="27"/>
        <v>2.5</v>
      </c>
      <c r="L162" s="654">
        <f t="shared" si="28"/>
        <v>0</v>
      </c>
      <c r="M162" s="654">
        <f t="shared" si="29"/>
        <v>787.5</v>
      </c>
      <c r="N162" s="655">
        <f t="shared" si="30"/>
        <v>529200</v>
      </c>
      <c r="O162" s="588">
        <f t="shared" si="31"/>
        <v>0</v>
      </c>
      <c r="P162" s="654">
        <f t="shared" si="32"/>
        <v>100</v>
      </c>
      <c r="Q162" s="822">
        <f t="shared" si="33"/>
        <v>1</v>
      </c>
      <c r="R162" s="589">
        <v>0.9</v>
      </c>
      <c r="T162" s="626"/>
      <c r="U162" s="626"/>
      <c r="V162" s="626"/>
    </row>
    <row r="163" spans="1:22" s="625" customFormat="1" ht="55.5" customHeight="1">
      <c r="A163" s="897">
        <v>139</v>
      </c>
      <c r="B163" s="669" t="s">
        <v>193</v>
      </c>
      <c r="C163" s="658"/>
      <c r="D163" s="658"/>
      <c r="E163" s="706"/>
      <c r="F163" s="707"/>
      <c r="G163" s="653">
        <f t="shared" si="24"/>
        <v>0</v>
      </c>
      <c r="H163" s="653">
        <f t="shared" si="25"/>
        <v>0</v>
      </c>
      <c r="I163" s="653">
        <f t="shared" si="26"/>
        <v>672</v>
      </c>
      <c r="J163" s="654">
        <v>315</v>
      </c>
      <c r="K163" s="704">
        <f t="shared" si="27"/>
        <v>2.5</v>
      </c>
      <c r="L163" s="654">
        <f t="shared" si="28"/>
        <v>0</v>
      </c>
      <c r="M163" s="654">
        <f t="shared" si="29"/>
        <v>787.5</v>
      </c>
      <c r="N163" s="655">
        <f t="shared" si="30"/>
        <v>529200</v>
      </c>
      <c r="O163" s="588">
        <f t="shared" si="31"/>
        <v>0</v>
      </c>
      <c r="P163" s="654">
        <f t="shared" si="32"/>
        <v>100</v>
      </c>
      <c r="Q163" s="822">
        <f t="shared" si="33"/>
        <v>1</v>
      </c>
      <c r="R163" s="589">
        <v>0.9</v>
      </c>
      <c r="T163" s="626"/>
      <c r="U163" s="626"/>
      <c r="V163" s="626"/>
    </row>
    <row r="164" spans="1:22" s="625" customFormat="1" ht="59.25" customHeight="1">
      <c r="A164" s="897">
        <v>140</v>
      </c>
      <c r="B164" s="712" t="s">
        <v>194</v>
      </c>
      <c r="C164" s="709"/>
      <c r="D164" s="709"/>
      <c r="E164" s="709"/>
      <c r="F164" s="709"/>
      <c r="G164" s="653">
        <f t="shared" si="24"/>
        <v>0</v>
      </c>
      <c r="H164" s="653">
        <f t="shared" si="25"/>
        <v>0</v>
      </c>
      <c r="I164" s="653">
        <f t="shared" si="26"/>
        <v>672</v>
      </c>
      <c r="J164" s="667">
        <v>1000</v>
      </c>
      <c r="K164" s="704">
        <f t="shared" si="27"/>
        <v>2.5</v>
      </c>
      <c r="L164" s="654">
        <f t="shared" si="28"/>
        <v>0</v>
      </c>
      <c r="M164" s="654">
        <f t="shared" si="29"/>
        <v>2500</v>
      </c>
      <c r="N164" s="655">
        <f t="shared" si="30"/>
        <v>1680000</v>
      </c>
      <c r="O164" s="588">
        <f t="shared" si="31"/>
        <v>0</v>
      </c>
      <c r="P164" s="654">
        <f t="shared" si="32"/>
        <v>100</v>
      </c>
      <c r="Q164" s="822">
        <f t="shared" si="33"/>
        <v>1</v>
      </c>
      <c r="R164" s="589">
        <v>0.9</v>
      </c>
      <c r="T164" s="626"/>
      <c r="U164" s="626"/>
      <c r="V164" s="626"/>
    </row>
    <row r="165" spans="1:22" s="625" customFormat="1" ht="59.25" customHeight="1">
      <c r="A165" s="897">
        <v>141</v>
      </c>
      <c r="B165" s="712" t="s">
        <v>198</v>
      </c>
      <c r="C165" s="709"/>
      <c r="D165" s="709"/>
      <c r="E165" s="713"/>
      <c r="F165" s="714"/>
      <c r="G165" s="653">
        <f t="shared" si="24"/>
        <v>0</v>
      </c>
      <c r="H165" s="653">
        <f t="shared" si="25"/>
        <v>0</v>
      </c>
      <c r="I165" s="653">
        <f t="shared" si="26"/>
        <v>672</v>
      </c>
      <c r="J165" s="667">
        <v>1000</v>
      </c>
      <c r="K165" s="704">
        <f t="shared" si="27"/>
        <v>2.5</v>
      </c>
      <c r="L165" s="654">
        <f t="shared" si="28"/>
        <v>0</v>
      </c>
      <c r="M165" s="654">
        <f t="shared" si="29"/>
        <v>2500</v>
      </c>
      <c r="N165" s="655">
        <f t="shared" si="30"/>
        <v>1680000</v>
      </c>
      <c r="O165" s="588">
        <f t="shared" si="31"/>
        <v>0</v>
      </c>
      <c r="P165" s="654">
        <f t="shared" si="32"/>
        <v>100</v>
      </c>
      <c r="Q165" s="822">
        <f t="shared" si="33"/>
        <v>1</v>
      </c>
      <c r="R165" s="589">
        <v>0.9</v>
      </c>
      <c r="S165" s="826" t="s">
        <v>654</v>
      </c>
      <c r="T165" s="626"/>
      <c r="U165" s="626"/>
      <c r="V165" s="626"/>
    </row>
    <row r="166" spans="1:22" s="625" customFormat="1" ht="59.25" customHeight="1">
      <c r="A166" s="897">
        <v>142</v>
      </c>
      <c r="B166" s="712" t="s">
        <v>208</v>
      </c>
      <c r="C166" s="709"/>
      <c r="D166" s="709"/>
      <c r="E166" s="713"/>
      <c r="F166" s="714"/>
      <c r="G166" s="653">
        <f t="shared" si="24"/>
        <v>0</v>
      </c>
      <c r="H166" s="653">
        <f t="shared" si="25"/>
        <v>0</v>
      </c>
      <c r="I166" s="653">
        <f t="shared" si="26"/>
        <v>672</v>
      </c>
      <c r="J166" s="654">
        <v>315</v>
      </c>
      <c r="K166" s="704">
        <f t="shared" si="27"/>
        <v>2.5</v>
      </c>
      <c r="L166" s="654">
        <f t="shared" si="28"/>
        <v>0</v>
      </c>
      <c r="M166" s="654">
        <f t="shared" si="29"/>
        <v>787.5</v>
      </c>
      <c r="N166" s="655">
        <f t="shared" si="30"/>
        <v>529200</v>
      </c>
      <c r="O166" s="588">
        <f t="shared" si="31"/>
        <v>0</v>
      </c>
      <c r="P166" s="654">
        <f t="shared" si="32"/>
        <v>100</v>
      </c>
      <c r="Q166" s="822">
        <f t="shared" si="33"/>
        <v>1</v>
      </c>
      <c r="R166" s="589">
        <v>0.9</v>
      </c>
      <c r="S166" s="964" t="s">
        <v>655</v>
      </c>
      <c r="T166" s="626"/>
      <c r="U166" s="626"/>
      <c r="V166" s="626"/>
    </row>
    <row r="167" spans="1:22" s="625" customFormat="1" ht="59.25" customHeight="1">
      <c r="A167" s="897">
        <v>143</v>
      </c>
      <c r="B167" s="712" t="s">
        <v>215</v>
      </c>
      <c r="C167" s="715"/>
      <c r="D167" s="709"/>
      <c r="E167" s="713"/>
      <c r="F167" s="714"/>
      <c r="G167" s="653">
        <f t="shared" si="24"/>
        <v>0</v>
      </c>
      <c r="H167" s="653">
        <f t="shared" si="25"/>
        <v>0</v>
      </c>
      <c r="I167" s="653">
        <f t="shared" si="26"/>
        <v>672</v>
      </c>
      <c r="J167" s="667">
        <v>1000</v>
      </c>
      <c r="K167" s="704">
        <f t="shared" si="27"/>
        <v>2.5</v>
      </c>
      <c r="L167" s="654">
        <f t="shared" si="28"/>
        <v>0</v>
      </c>
      <c r="M167" s="654">
        <f t="shared" si="29"/>
        <v>2500</v>
      </c>
      <c r="N167" s="655">
        <f t="shared" si="30"/>
        <v>1680000</v>
      </c>
      <c r="O167" s="588">
        <f t="shared" si="31"/>
        <v>0</v>
      </c>
      <c r="P167" s="654">
        <f t="shared" si="32"/>
        <v>100</v>
      </c>
      <c r="Q167" s="822">
        <f t="shared" si="33"/>
        <v>1</v>
      </c>
      <c r="R167" s="589">
        <v>0.9</v>
      </c>
      <c r="S167" s="965"/>
      <c r="T167" s="626"/>
      <c r="U167" s="626"/>
      <c r="V167" s="626"/>
    </row>
    <row r="168" spans="1:22" s="625" customFormat="1" ht="59.25" customHeight="1">
      <c r="A168" s="897">
        <v>144</v>
      </c>
      <c r="B168" s="712" t="s">
        <v>213</v>
      </c>
      <c r="C168" s="709"/>
      <c r="D168" s="709"/>
      <c r="E168" s="713"/>
      <c r="F168" s="714"/>
      <c r="G168" s="653">
        <f t="shared" si="24"/>
        <v>0</v>
      </c>
      <c r="H168" s="653">
        <f t="shared" si="25"/>
        <v>0</v>
      </c>
      <c r="I168" s="653">
        <f t="shared" si="26"/>
        <v>672</v>
      </c>
      <c r="J168" s="667">
        <v>1500</v>
      </c>
      <c r="K168" s="704">
        <f t="shared" si="27"/>
        <v>2.5</v>
      </c>
      <c r="L168" s="654">
        <f t="shared" si="28"/>
        <v>0</v>
      </c>
      <c r="M168" s="654">
        <f t="shared" si="29"/>
        <v>3750</v>
      </c>
      <c r="N168" s="655">
        <f t="shared" si="30"/>
        <v>2520000</v>
      </c>
      <c r="O168" s="588">
        <f t="shared" si="31"/>
        <v>0</v>
      </c>
      <c r="P168" s="654">
        <f t="shared" si="32"/>
        <v>100</v>
      </c>
      <c r="Q168" s="822">
        <f t="shared" si="33"/>
        <v>1</v>
      </c>
      <c r="R168" s="589">
        <v>0.9</v>
      </c>
      <c r="S168" s="965"/>
      <c r="T168" s="626"/>
      <c r="U168" s="626"/>
      <c r="V168" s="626"/>
    </row>
    <row r="169" spans="1:22" s="717" customFormat="1" ht="58.5" customHeight="1" thickBot="1">
      <c r="A169" s="897">
        <v>145</v>
      </c>
      <c r="B169" s="712" t="s">
        <v>214</v>
      </c>
      <c r="C169" s="709"/>
      <c r="D169" s="709"/>
      <c r="E169" s="710"/>
      <c r="F169" s="710"/>
      <c r="G169" s="653">
        <f t="shared" si="24"/>
        <v>0</v>
      </c>
      <c r="H169" s="653">
        <f t="shared" si="25"/>
        <v>0</v>
      </c>
      <c r="I169" s="653">
        <f t="shared" si="26"/>
        <v>672</v>
      </c>
      <c r="J169" s="667">
        <v>1500</v>
      </c>
      <c r="K169" s="704">
        <f t="shared" si="27"/>
        <v>2.5</v>
      </c>
      <c r="L169" s="654">
        <f t="shared" si="28"/>
        <v>0</v>
      </c>
      <c r="M169" s="654">
        <f t="shared" si="29"/>
        <v>3750</v>
      </c>
      <c r="N169" s="655">
        <f t="shared" si="30"/>
        <v>2520000</v>
      </c>
      <c r="O169" s="588">
        <f t="shared" si="31"/>
        <v>0</v>
      </c>
      <c r="P169" s="654">
        <f t="shared" si="32"/>
        <v>100</v>
      </c>
      <c r="Q169" s="822">
        <f t="shared" si="33"/>
        <v>1</v>
      </c>
      <c r="R169" s="589">
        <v>0.9</v>
      </c>
      <c r="S169" s="965"/>
      <c r="T169" s="716"/>
      <c r="U169" s="716"/>
      <c r="V169" s="716"/>
    </row>
    <row r="170" spans="1:22" s="717" customFormat="1" ht="58.5" customHeight="1" thickBot="1">
      <c r="A170" s="897">
        <v>146</v>
      </c>
      <c r="B170" s="712" t="s">
        <v>226</v>
      </c>
      <c r="C170" s="709"/>
      <c r="D170" s="709"/>
      <c r="E170" s="710"/>
      <c r="F170" s="710"/>
      <c r="G170" s="653">
        <f t="shared" si="24"/>
        <v>0</v>
      </c>
      <c r="H170" s="653">
        <f t="shared" si="25"/>
        <v>0</v>
      </c>
      <c r="I170" s="653">
        <f t="shared" si="26"/>
        <v>672</v>
      </c>
      <c r="J170" s="667">
        <v>1500</v>
      </c>
      <c r="K170" s="704">
        <f t="shared" si="27"/>
        <v>2.5</v>
      </c>
      <c r="L170" s="654">
        <f t="shared" si="28"/>
        <v>0</v>
      </c>
      <c r="M170" s="654">
        <f t="shared" si="29"/>
        <v>3750</v>
      </c>
      <c r="N170" s="655">
        <f t="shared" si="30"/>
        <v>2520000</v>
      </c>
      <c r="O170" s="588">
        <f t="shared" si="31"/>
        <v>0</v>
      </c>
      <c r="P170" s="654">
        <f t="shared" si="32"/>
        <v>100</v>
      </c>
      <c r="Q170" s="822">
        <f t="shared" si="33"/>
        <v>1</v>
      </c>
      <c r="R170" s="589">
        <v>0.9</v>
      </c>
      <c r="S170" s="838" t="s">
        <v>658</v>
      </c>
      <c r="T170" s="716"/>
      <c r="U170" s="716"/>
      <c r="V170" s="716"/>
    </row>
    <row r="171" spans="1:22" s="717" customFormat="1" ht="58.5" customHeight="1" thickBot="1">
      <c r="A171" s="897">
        <v>147</v>
      </c>
      <c r="B171" s="712" t="s">
        <v>463</v>
      </c>
      <c r="C171" s="709"/>
      <c r="D171" s="709"/>
      <c r="E171" s="710"/>
      <c r="F171" s="710"/>
      <c r="G171" s="653">
        <f>C171+(D171/60)</f>
        <v>0</v>
      </c>
      <c r="H171" s="653">
        <f>E171+F171/60</f>
        <v>0</v>
      </c>
      <c r="I171" s="653">
        <f t="shared" si="26"/>
        <v>672</v>
      </c>
      <c r="J171" s="667">
        <v>1500</v>
      </c>
      <c r="K171" s="704">
        <f t="shared" si="27"/>
        <v>2.5</v>
      </c>
      <c r="L171" s="654">
        <f t="shared" si="28"/>
        <v>0</v>
      </c>
      <c r="M171" s="654">
        <f t="shared" si="29"/>
        <v>3750</v>
      </c>
      <c r="N171" s="654">
        <f t="shared" si="30"/>
        <v>2520000</v>
      </c>
      <c r="O171" s="588">
        <f t="shared" si="31"/>
        <v>0</v>
      </c>
      <c r="P171" s="654">
        <f t="shared" si="32"/>
        <v>100</v>
      </c>
      <c r="Q171" s="822">
        <f t="shared" si="33"/>
        <v>1</v>
      </c>
      <c r="R171" s="589">
        <v>0.9</v>
      </c>
      <c r="S171" s="838" t="s">
        <v>663</v>
      </c>
      <c r="T171" s="716"/>
      <c r="U171" s="716"/>
      <c r="V171" s="716"/>
    </row>
    <row r="172" spans="1:22" s="717" customFormat="1" ht="58.5" customHeight="1" thickBot="1">
      <c r="A172" s="897">
        <v>148</v>
      </c>
      <c r="B172" s="712" t="s">
        <v>630</v>
      </c>
      <c r="C172" s="709"/>
      <c r="D172" s="709"/>
      <c r="E172" s="710"/>
      <c r="F172" s="710"/>
      <c r="G172" s="653">
        <f t="shared" si="24"/>
        <v>0</v>
      </c>
      <c r="H172" s="653">
        <f t="shared" si="25"/>
        <v>0</v>
      </c>
      <c r="I172" s="653">
        <f t="shared" si="26"/>
        <v>672</v>
      </c>
      <c r="J172" s="667">
        <v>1500</v>
      </c>
      <c r="K172" s="704">
        <f t="shared" si="27"/>
        <v>2.5</v>
      </c>
      <c r="L172" s="654">
        <f t="shared" si="28"/>
        <v>0</v>
      </c>
      <c r="M172" s="654">
        <f t="shared" si="29"/>
        <v>3750</v>
      </c>
      <c r="N172" s="654">
        <f t="shared" si="30"/>
        <v>2520000</v>
      </c>
      <c r="O172" s="588">
        <f t="shared" si="31"/>
        <v>0</v>
      </c>
      <c r="P172" s="654">
        <f t="shared" si="32"/>
        <v>100</v>
      </c>
      <c r="Q172" s="822">
        <f t="shared" si="33"/>
        <v>1</v>
      </c>
      <c r="R172" s="589">
        <v>0.9</v>
      </c>
      <c r="S172" s="838" t="s">
        <v>659</v>
      </c>
      <c r="T172" s="716"/>
      <c r="U172" s="716"/>
      <c r="V172" s="716"/>
    </row>
    <row r="173" spans="1:22" s="625" customFormat="1" ht="46.5" hidden="1" customHeight="1">
      <c r="A173" s="901"/>
      <c r="B173" s="718" t="s">
        <v>664</v>
      </c>
      <c r="C173" s="719">
        <f>SUM(C136:C172)</f>
        <v>9</v>
      </c>
      <c r="D173" s="719">
        <f>SUM(D136:D172)</f>
        <v>183</v>
      </c>
      <c r="E173" s="719">
        <f>SUM(E136:E172)</f>
        <v>0</v>
      </c>
      <c r="F173" s="719">
        <f>SUM(F136:F172)</f>
        <v>0</v>
      </c>
      <c r="G173" s="720"/>
      <c r="H173" s="720"/>
      <c r="I173" s="720"/>
      <c r="J173" s="721">
        <f>SUM(J136:J172)</f>
        <v>20320</v>
      </c>
      <c r="K173" s="720"/>
      <c r="L173" s="721">
        <f>SUM(L136:L172)</f>
        <v>9489.375</v>
      </c>
      <c r="M173" s="722"/>
      <c r="N173" s="721">
        <f>SUM(N136:N172)</f>
        <v>34137600</v>
      </c>
      <c r="O173" s="721"/>
      <c r="P173" s="721"/>
      <c r="Q173" s="720"/>
      <c r="R173" s="844"/>
      <c r="T173" s="626"/>
      <c r="U173" s="626"/>
      <c r="V173" s="626"/>
    </row>
    <row r="174" spans="1:22" s="625" customFormat="1" ht="50.25" hidden="1" customHeight="1">
      <c r="A174" s="901"/>
      <c r="B174" s="620"/>
      <c r="C174" s="966">
        <f>C173+D173/60</f>
        <v>12.05</v>
      </c>
      <c r="D174" s="966"/>
      <c r="E174" s="966">
        <f>E173+F173/60</f>
        <v>0</v>
      </c>
      <c r="F174" s="966"/>
      <c r="G174" s="622"/>
      <c r="H174" s="622"/>
      <c r="I174" s="622"/>
      <c r="J174" s="630"/>
      <c r="K174" s="847" t="s">
        <v>102</v>
      </c>
      <c r="L174" s="723">
        <f>L173/N173</f>
        <v>2.7797428641732286E-4</v>
      </c>
      <c r="M174" s="630"/>
      <c r="N174" s="630"/>
      <c r="O174" s="630"/>
      <c r="P174" s="630"/>
      <c r="Q174" s="654"/>
      <c r="R174" s="630"/>
      <c r="T174" s="626"/>
      <c r="U174" s="626"/>
      <c r="V174" s="626"/>
    </row>
    <row r="175" spans="1:22" ht="40.5" hidden="1" customHeight="1">
      <c r="A175" s="967" t="s">
        <v>675</v>
      </c>
      <c r="B175" s="967"/>
      <c r="C175" s="967"/>
      <c r="D175" s="967"/>
      <c r="E175" s="967"/>
      <c r="F175" s="967"/>
      <c r="G175" s="967"/>
      <c r="H175" s="967"/>
      <c r="I175" s="967"/>
      <c r="J175" s="967"/>
      <c r="K175" s="724" t="s">
        <v>114</v>
      </c>
      <c r="L175" s="725">
        <f>(100-100*L174)</f>
        <v>99.972202571358267</v>
      </c>
      <c r="M175" s="683"/>
      <c r="N175" s="630"/>
      <c r="O175" s="630"/>
      <c r="P175" s="630"/>
      <c r="Q175" s="654"/>
      <c r="R175" s="630"/>
    </row>
    <row r="176" spans="1:22" ht="27.75" hidden="1">
      <c r="A176" s="968" t="s">
        <v>218</v>
      </c>
      <c r="B176" s="969"/>
      <c r="C176" s="969"/>
      <c r="D176" s="969"/>
      <c r="E176" s="969"/>
      <c r="F176" s="969"/>
      <c r="G176" s="969"/>
      <c r="H176" s="969"/>
      <c r="I176" s="969"/>
      <c r="J176" s="969"/>
      <c r="K176" s="969"/>
      <c r="L176" s="969"/>
      <c r="M176" s="969"/>
      <c r="N176" s="969"/>
      <c r="O176" s="848"/>
      <c r="P176" s="848"/>
      <c r="Q176" s="726"/>
      <c r="R176" s="835"/>
    </row>
    <row r="177" spans="1:22" ht="23.25" hidden="1" customHeight="1">
      <c r="A177" s="902" t="s">
        <v>19</v>
      </c>
      <c r="B177" s="728" t="s">
        <v>128</v>
      </c>
      <c r="C177" s="970" t="s">
        <v>111</v>
      </c>
      <c r="D177" s="971"/>
      <c r="E177" s="970" t="s">
        <v>108</v>
      </c>
      <c r="F177" s="971"/>
      <c r="G177" s="729" t="s">
        <v>17</v>
      </c>
      <c r="H177" s="840" t="s">
        <v>17</v>
      </c>
      <c r="I177" s="730"/>
      <c r="J177" s="847" t="s">
        <v>129</v>
      </c>
      <c r="K177" s="974" t="s">
        <v>106</v>
      </c>
      <c r="L177" s="731"/>
      <c r="M177" s="732"/>
      <c r="N177" s="733"/>
      <c r="O177" s="667"/>
      <c r="P177" s="667"/>
      <c r="Q177" s="974" t="s">
        <v>242</v>
      </c>
      <c r="R177" s="833"/>
    </row>
    <row r="178" spans="1:22" hidden="1">
      <c r="A178" s="903" t="s">
        <v>20</v>
      </c>
      <c r="B178" s="718"/>
      <c r="C178" s="972"/>
      <c r="D178" s="973"/>
      <c r="E178" s="972"/>
      <c r="F178" s="973"/>
      <c r="G178" s="734" t="s">
        <v>18</v>
      </c>
      <c r="H178" s="841" t="s">
        <v>18</v>
      </c>
      <c r="I178" s="843" t="s">
        <v>112</v>
      </c>
      <c r="J178" s="843" t="s">
        <v>32</v>
      </c>
      <c r="K178" s="975"/>
      <c r="L178" s="683" t="s">
        <v>130</v>
      </c>
      <c r="M178" s="843" t="s">
        <v>131</v>
      </c>
      <c r="N178" s="640" t="s">
        <v>132</v>
      </c>
      <c r="O178" s="667"/>
      <c r="P178" s="667"/>
      <c r="Q178" s="975"/>
      <c r="R178" s="833"/>
    </row>
    <row r="179" spans="1:22" hidden="1">
      <c r="A179" s="903"/>
      <c r="B179" s="736"/>
      <c r="C179" s="840"/>
      <c r="D179" s="737"/>
      <c r="E179" s="840"/>
      <c r="F179" s="840"/>
      <c r="G179" s="843" t="s">
        <v>11</v>
      </c>
      <c r="H179" s="841" t="s">
        <v>109</v>
      </c>
      <c r="I179" s="843" t="s">
        <v>101</v>
      </c>
      <c r="J179" s="734" t="s">
        <v>133</v>
      </c>
      <c r="K179" s="738">
        <v>4</v>
      </c>
      <c r="L179" s="739"/>
      <c r="M179" s="805"/>
      <c r="N179" s="740"/>
      <c r="O179" s="667" t="s">
        <v>102</v>
      </c>
      <c r="P179" s="667" t="s">
        <v>243</v>
      </c>
      <c r="Q179" s="975"/>
      <c r="R179" s="833"/>
    </row>
    <row r="180" spans="1:22" hidden="1">
      <c r="A180" s="903"/>
      <c r="B180" s="741"/>
      <c r="C180" s="841" t="s">
        <v>26</v>
      </c>
      <c r="D180" s="842" t="s">
        <v>49</v>
      </c>
      <c r="E180" s="842" t="s">
        <v>26</v>
      </c>
      <c r="F180" s="842" t="s">
        <v>49</v>
      </c>
      <c r="G180" s="843"/>
      <c r="H180" s="841" t="s">
        <v>110</v>
      </c>
      <c r="I180" s="644" t="s">
        <v>673</v>
      </c>
      <c r="J180" s="742"/>
      <c r="K180" s="743"/>
      <c r="L180" s="739"/>
      <c r="M180" s="805"/>
      <c r="N180" s="740"/>
      <c r="O180" s="667"/>
      <c r="P180" s="821" t="s">
        <v>244</v>
      </c>
      <c r="Q180" s="975"/>
      <c r="R180" s="833"/>
    </row>
    <row r="181" spans="1:22" ht="51.75" hidden="1" customHeight="1">
      <c r="A181" s="903"/>
      <c r="B181" s="736"/>
      <c r="C181" s="646"/>
      <c r="D181" s="646"/>
      <c r="E181" s="646"/>
      <c r="F181" s="646"/>
      <c r="G181" s="843" t="s">
        <v>26</v>
      </c>
      <c r="H181" s="841" t="s">
        <v>26</v>
      </c>
      <c r="I181" s="743"/>
      <c r="J181" s="742"/>
      <c r="K181" s="743"/>
      <c r="L181" s="739"/>
      <c r="M181" s="805"/>
      <c r="N181" s="740"/>
      <c r="O181" s="667"/>
      <c r="P181" s="667"/>
      <c r="Q181" s="976"/>
      <c r="R181" s="833"/>
    </row>
    <row r="182" spans="1:22" ht="44.25" customHeight="1">
      <c r="A182" s="897">
        <v>149</v>
      </c>
      <c r="B182" s="648" t="s">
        <v>24</v>
      </c>
      <c r="C182" s="708"/>
      <c r="D182" s="708"/>
      <c r="E182" s="702"/>
      <c r="F182" s="702"/>
      <c r="G182" s="653">
        <f t="shared" ref="G182:G212" si="34">C182+(D182/60)</f>
        <v>0</v>
      </c>
      <c r="H182" s="653">
        <f t="shared" ref="H182:H212" si="35">E182+F182/60</f>
        <v>0</v>
      </c>
      <c r="I182" s="653">
        <f t="shared" ref="I182:I217" si="36">28*24-H182</f>
        <v>672</v>
      </c>
      <c r="J182" s="654">
        <v>63</v>
      </c>
      <c r="K182" s="744">
        <f>4</f>
        <v>4</v>
      </c>
      <c r="L182" s="654">
        <f t="shared" ref="L182:L212" si="37">G182*J182*K182</f>
        <v>0</v>
      </c>
      <c r="M182" s="654">
        <f t="shared" ref="M182:M212" si="38">J182*K182</f>
        <v>252</v>
      </c>
      <c r="N182" s="655">
        <f t="shared" ref="N182:N212" si="39">I182*M182</f>
        <v>169344</v>
      </c>
      <c r="O182" s="588">
        <f t="shared" ref="O182:O217" si="40">L182/N182</f>
        <v>0</v>
      </c>
      <c r="P182" s="654">
        <f t="shared" ref="P182:P217" si="41">100-100*O182</f>
        <v>100</v>
      </c>
      <c r="Q182" s="822">
        <f t="shared" ref="Q182:Q217" si="42">1-L182/N182</f>
        <v>1</v>
      </c>
      <c r="R182" s="589">
        <v>0.9</v>
      </c>
    </row>
    <row r="183" spans="1:22" ht="42.75" customHeight="1">
      <c r="A183" s="897">
        <v>150</v>
      </c>
      <c r="B183" s="648" t="s">
        <v>21</v>
      </c>
      <c r="C183" s="649"/>
      <c r="D183" s="649"/>
      <c r="E183" s="702"/>
      <c r="F183" s="702"/>
      <c r="G183" s="653">
        <f t="shared" si="34"/>
        <v>0</v>
      </c>
      <c r="H183" s="653">
        <f t="shared" si="35"/>
        <v>0</v>
      </c>
      <c r="I183" s="653">
        <f t="shared" si="36"/>
        <v>672</v>
      </c>
      <c r="J183" s="654">
        <v>25</v>
      </c>
      <c r="K183" s="744">
        <f>4</f>
        <v>4</v>
      </c>
      <c r="L183" s="654">
        <f t="shared" si="37"/>
        <v>0</v>
      </c>
      <c r="M183" s="654">
        <f t="shared" si="38"/>
        <v>100</v>
      </c>
      <c r="N183" s="655">
        <f t="shared" si="39"/>
        <v>67200</v>
      </c>
      <c r="O183" s="588">
        <f t="shared" si="40"/>
        <v>0</v>
      </c>
      <c r="P183" s="654">
        <f t="shared" si="41"/>
        <v>100</v>
      </c>
      <c r="Q183" s="822">
        <f t="shared" si="42"/>
        <v>1</v>
      </c>
      <c r="R183" s="589">
        <v>0.9</v>
      </c>
    </row>
    <row r="184" spans="1:22" ht="42.75" customHeight="1">
      <c r="A184" s="897">
        <v>151</v>
      </c>
      <c r="B184" s="648" t="s">
        <v>25</v>
      </c>
      <c r="C184" s="649"/>
      <c r="D184" s="649"/>
      <c r="E184" s="702"/>
      <c r="F184" s="702"/>
      <c r="G184" s="653">
        <f t="shared" si="34"/>
        <v>0</v>
      </c>
      <c r="H184" s="653">
        <f t="shared" si="35"/>
        <v>0</v>
      </c>
      <c r="I184" s="653">
        <f t="shared" si="36"/>
        <v>672</v>
      </c>
      <c r="J184" s="654">
        <v>25</v>
      </c>
      <c r="K184" s="744">
        <f>4</f>
        <v>4</v>
      </c>
      <c r="L184" s="654">
        <f t="shared" si="37"/>
        <v>0</v>
      </c>
      <c r="M184" s="654">
        <f t="shared" si="38"/>
        <v>100</v>
      </c>
      <c r="N184" s="655">
        <f t="shared" si="39"/>
        <v>67200</v>
      </c>
      <c r="O184" s="588">
        <f t="shared" si="40"/>
        <v>0</v>
      </c>
      <c r="P184" s="654">
        <f t="shared" si="41"/>
        <v>100</v>
      </c>
      <c r="Q184" s="822">
        <f t="shared" si="42"/>
        <v>1</v>
      </c>
      <c r="R184" s="589">
        <v>0.9</v>
      </c>
    </row>
    <row r="185" spans="1:22" s="625" customFormat="1" ht="53.25" customHeight="1">
      <c r="A185" s="897">
        <v>152</v>
      </c>
      <c r="B185" s="648" t="s">
        <v>22</v>
      </c>
      <c r="C185" s="649"/>
      <c r="D185" s="649"/>
      <c r="E185" s="702"/>
      <c r="F185" s="702"/>
      <c r="G185" s="653">
        <f t="shared" si="34"/>
        <v>0</v>
      </c>
      <c r="H185" s="653">
        <f t="shared" si="35"/>
        <v>0</v>
      </c>
      <c r="I185" s="653">
        <f t="shared" si="36"/>
        <v>672</v>
      </c>
      <c r="J185" s="654">
        <v>50</v>
      </c>
      <c r="K185" s="744">
        <f>4</f>
        <v>4</v>
      </c>
      <c r="L185" s="654">
        <f t="shared" si="37"/>
        <v>0</v>
      </c>
      <c r="M185" s="654">
        <f t="shared" si="38"/>
        <v>200</v>
      </c>
      <c r="N185" s="655">
        <f t="shared" si="39"/>
        <v>134400</v>
      </c>
      <c r="O185" s="588">
        <f t="shared" si="40"/>
        <v>0</v>
      </c>
      <c r="P185" s="654">
        <f t="shared" si="41"/>
        <v>100</v>
      </c>
      <c r="Q185" s="822">
        <f t="shared" si="42"/>
        <v>1</v>
      </c>
      <c r="R185" s="589">
        <v>0.9</v>
      </c>
      <c r="T185" s="626"/>
      <c r="U185" s="626"/>
      <c r="V185" s="626"/>
    </row>
    <row r="186" spans="1:22" s="625" customFormat="1" ht="45.75" customHeight="1">
      <c r="A186" s="897">
        <v>153</v>
      </c>
      <c r="B186" s="648" t="s">
        <v>23</v>
      </c>
      <c r="C186" s="649"/>
      <c r="D186" s="649"/>
      <c r="E186" s="702"/>
      <c r="F186" s="702"/>
      <c r="G186" s="653">
        <f t="shared" si="34"/>
        <v>0</v>
      </c>
      <c r="H186" s="653">
        <f t="shared" si="35"/>
        <v>0</v>
      </c>
      <c r="I186" s="653">
        <f t="shared" si="36"/>
        <v>672</v>
      </c>
      <c r="J186" s="654">
        <v>50</v>
      </c>
      <c r="K186" s="744">
        <f>4</f>
        <v>4</v>
      </c>
      <c r="L186" s="654">
        <f t="shared" si="37"/>
        <v>0</v>
      </c>
      <c r="M186" s="654">
        <f t="shared" si="38"/>
        <v>200</v>
      </c>
      <c r="N186" s="655">
        <f t="shared" si="39"/>
        <v>134400</v>
      </c>
      <c r="O186" s="588">
        <f t="shared" si="40"/>
        <v>0</v>
      </c>
      <c r="P186" s="654">
        <f t="shared" si="41"/>
        <v>100</v>
      </c>
      <c r="Q186" s="822">
        <f t="shared" si="42"/>
        <v>1</v>
      </c>
      <c r="R186" s="589">
        <v>0.9</v>
      </c>
      <c r="T186" s="626"/>
      <c r="U186" s="626"/>
      <c r="V186" s="626"/>
    </row>
    <row r="187" spans="1:22" s="625" customFormat="1" ht="54" customHeight="1">
      <c r="A187" s="897">
        <v>154</v>
      </c>
      <c r="B187" s="648" t="s">
        <v>36</v>
      </c>
      <c r="C187" s="708"/>
      <c r="D187" s="708"/>
      <c r="E187" s="707"/>
      <c r="F187" s="702"/>
      <c r="G187" s="653">
        <f t="shared" si="34"/>
        <v>0</v>
      </c>
      <c r="H187" s="653">
        <f t="shared" si="35"/>
        <v>0</v>
      </c>
      <c r="I187" s="653">
        <f t="shared" si="36"/>
        <v>672</v>
      </c>
      <c r="J187" s="654">
        <v>50</v>
      </c>
      <c r="K187" s="744">
        <f>4</f>
        <v>4</v>
      </c>
      <c r="L187" s="654">
        <f t="shared" si="37"/>
        <v>0</v>
      </c>
      <c r="M187" s="654">
        <f t="shared" si="38"/>
        <v>200</v>
      </c>
      <c r="N187" s="655">
        <f t="shared" si="39"/>
        <v>134400</v>
      </c>
      <c r="O187" s="588">
        <f t="shared" si="40"/>
        <v>0</v>
      </c>
      <c r="P187" s="654">
        <f t="shared" si="41"/>
        <v>100</v>
      </c>
      <c r="Q187" s="822">
        <f t="shared" si="42"/>
        <v>1</v>
      </c>
      <c r="R187" s="589">
        <v>0.9</v>
      </c>
      <c r="T187" s="626"/>
      <c r="U187" s="626"/>
      <c r="V187" s="626"/>
    </row>
    <row r="188" spans="1:22" s="625" customFormat="1" ht="53.25" customHeight="1">
      <c r="A188" s="897">
        <v>155</v>
      </c>
      <c r="B188" s="669" t="s">
        <v>37</v>
      </c>
      <c r="C188" s="745"/>
      <c r="D188" s="745"/>
      <c r="E188" s="702"/>
      <c r="F188" s="702"/>
      <c r="G188" s="653">
        <f t="shared" si="34"/>
        <v>0</v>
      </c>
      <c r="H188" s="653">
        <f t="shared" si="35"/>
        <v>0</v>
      </c>
      <c r="I188" s="653">
        <f t="shared" si="36"/>
        <v>672</v>
      </c>
      <c r="J188" s="654">
        <v>63</v>
      </c>
      <c r="K188" s="744">
        <f>4</f>
        <v>4</v>
      </c>
      <c r="L188" s="654">
        <f t="shared" si="37"/>
        <v>0</v>
      </c>
      <c r="M188" s="654">
        <f t="shared" si="38"/>
        <v>252</v>
      </c>
      <c r="N188" s="655">
        <f t="shared" si="39"/>
        <v>169344</v>
      </c>
      <c r="O188" s="588">
        <f t="shared" si="40"/>
        <v>0</v>
      </c>
      <c r="P188" s="654">
        <f t="shared" si="41"/>
        <v>100</v>
      </c>
      <c r="Q188" s="822">
        <f t="shared" si="42"/>
        <v>1</v>
      </c>
      <c r="R188" s="589">
        <v>0.9</v>
      </c>
      <c r="T188" s="626"/>
      <c r="U188" s="626"/>
      <c r="V188" s="626"/>
    </row>
    <row r="189" spans="1:22" s="625" customFormat="1" ht="44.25" customHeight="1">
      <c r="A189" s="897">
        <v>156</v>
      </c>
      <c r="B189" s="669" t="s">
        <v>38</v>
      </c>
      <c r="C189" s="698"/>
      <c r="D189" s="698"/>
      <c r="E189" s="649"/>
      <c r="F189" s="649"/>
      <c r="G189" s="653">
        <f t="shared" si="34"/>
        <v>0</v>
      </c>
      <c r="H189" s="653">
        <f t="shared" si="35"/>
        <v>0</v>
      </c>
      <c r="I189" s="653">
        <f t="shared" si="36"/>
        <v>672</v>
      </c>
      <c r="J189" s="654">
        <v>80</v>
      </c>
      <c r="K189" s="744">
        <f>4</f>
        <v>4</v>
      </c>
      <c r="L189" s="654">
        <f t="shared" si="37"/>
        <v>0</v>
      </c>
      <c r="M189" s="654">
        <f t="shared" si="38"/>
        <v>320</v>
      </c>
      <c r="N189" s="655">
        <f t="shared" si="39"/>
        <v>215040</v>
      </c>
      <c r="O189" s="588">
        <f t="shared" si="40"/>
        <v>0</v>
      </c>
      <c r="P189" s="654">
        <f t="shared" si="41"/>
        <v>100</v>
      </c>
      <c r="Q189" s="822">
        <f t="shared" si="42"/>
        <v>1</v>
      </c>
      <c r="R189" s="589">
        <v>0.9</v>
      </c>
      <c r="T189" s="626"/>
      <c r="U189" s="626"/>
      <c r="V189" s="626"/>
    </row>
    <row r="190" spans="1:22" s="625" customFormat="1" ht="44.25" customHeight="1">
      <c r="A190" s="897">
        <v>157</v>
      </c>
      <c r="B190" s="648" t="s">
        <v>212</v>
      </c>
      <c r="C190" s="746"/>
      <c r="D190" s="746"/>
      <c r="E190" s="702"/>
      <c r="F190" s="702"/>
      <c r="G190" s="653">
        <f t="shared" si="34"/>
        <v>0</v>
      </c>
      <c r="H190" s="653">
        <f t="shared" si="35"/>
        <v>0</v>
      </c>
      <c r="I190" s="653">
        <f t="shared" si="36"/>
        <v>672</v>
      </c>
      <c r="J190" s="654">
        <v>50</v>
      </c>
      <c r="K190" s="744">
        <f>4</f>
        <v>4</v>
      </c>
      <c r="L190" s="654">
        <f t="shared" si="37"/>
        <v>0</v>
      </c>
      <c r="M190" s="654">
        <f t="shared" si="38"/>
        <v>200</v>
      </c>
      <c r="N190" s="655">
        <f t="shared" si="39"/>
        <v>134400</v>
      </c>
      <c r="O190" s="588">
        <f t="shared" si="40"/>
        <v>0</v>
      </c>
      <c r="P190" s="654">
        <f t="shared" si="41"/>
        <v>100</v>
      </c>
      <c r="Q190" s="822">
        <f t="shared" si="42"/>
        <v>1</v>
      </c>
      <c r="R190" s="589">
        <v>0.9</v>
      </c>
      <c r="T190" s="626"/>
      <c r="U190" s="626"/>
      <c r="V190" s="626"/>
    </row>
    <row r="191" spans="1:22" s="625" customFormat="1" ht="40.5" customHeight="1">
      <c r="A191" s="897">
        <v>158</v>
      </c>
      <c r="B191" s="669" t="s">
        <v>665</v>
      </c>
      <c r="C191" s="658"/>
      <c r="D191" s="658"/>
      <c r="E191" s="702"/>
      <c r="F191" s="702"/>
      <c r="G191" s="653">
        <f t="shared" si="34"/>
        <v>0</v>
      </c>
      <c r="H191" s="653">
        <f t="shared" si="35"/>
        <v>0</v>
      </c>
      <c r="I191" s="653">
        <f t="shared" si="36"/>
        <v>672</v>
      </c>
      <c r="J191" s="654">
        <v>63</v>
      </c>
      <c r="K191" s="744">
        <f>4</f>
        <v>4</v>
      </c>
      <c r="L191" s="654">
        <f t="shared" si="37"/>
        <v>0</v>
      </c>
      <c r="M191" s="654">
        <f t="shared" si="38"/>
        <v>252</v>
      </c>
      <c r="N191" s="655">
        <f t="shared" si="39"/>
        <v>169344</v>
      </c>
      <c r="O191" s="588">
        <f t="shared" si="40"/>
        <v>0</v>
      </c>
      <c r="P191" s="654">
        <f t="shared" si="41"/>
        <v>100</v>
      </c>
      <c r="Q191" s="822">
        <f t="shared" si="42"/>
        <v>1</v>
      </c>
      <c r="R191" s="589">
        <v>0.9</v>
      </c>
      <c r="T191" s="626"/>
      <c r="U191" s="626"/>
      <c r="V191" s="626"/>
    </row>
    <row r="192" spans="1:22" s="625" customFormat="1" ht="46.5" customHeight="1">
      <c r="A192" s="897">
        <v>159</v>
      </c>
      <c r="B192" s="669" t="s">
        <v>98</v>
      </c>
      <c r="C192" s="747"/>
      <c r="D192" s="747"/>
      <c r="E192" s="702"/>
      <c r="F192" s="702"/>
      <c r="G192" s="653">
        <f t="shared" si="34"/>
        <v>0</v>
      </c>
      <c r="H192" s="653">
        <f t="shared" si="35"/>
        <v>0</v>
      </c>
      <c r="I192" s="653">
        <f t="shared" si="36"/>
        <v>672</v>
      </c>
      <c r="J192" s="654">
        <v>63</v>
      </c>
      <c r="K192" s="744">
        <f>4</f>
        <v>4</v>
      </c>
      <c r="L192" s="654">
        <f t="shared" si="37"/>
        <v>0</v>
      </c>
      <c r="M192" s="654">
        <f t="shared" si="38"/>
        <v>252</v>
      </c>
      <c r="N192" s="655">
        <f t="shared" si="39"/>
        <v>169344</v>
      </c>
      <c r="O192" s="588">
        <f t="shared" si="40"/>
        <v>0</v>
      </c>
      <c r="P192" s="654">
        <f t="shared" si="41"/>
        <v>100</v>
      </c>
      <c r="Q192" s="822">
        <f t="shared" si="42"/>
        <v>1</v>
      </c>
      <c r="R192" s="589">
        <v>0.9</v>
      </c>
      <c r="T192" s="626"/>
      <c r="U192" s="626"/>
      <c r="V192" s="626"/>
    </row>
    <row r="193" spans="1:20" ht="45.75" customHeight="1">
      <c r="A193" s="897">
        <v>160</v>
      </c>
      <c r="B193" s="648" t="s">
        <v>464</v>
      </c>
      <c r="C193" s="746"/>
      <c r="D193" s="746"/>
      <c r="E193" s="649"/>
      <c r="F193" s="649"/>
      <c r="G193" s="653">
        <f t="shared" si="34"/>
        <v>0</v>
      </c>
      <c r="H193" s="653">
        <f t="shared" si="35"/>
        <v>0</v>
      </c>
      <c r="I193" s="653">
        <f t="shared" si="36"/>
        <v>672</v>
      </c>
      <c r="J193" s="654">
        <v>50</v>
      </c>
      <c r="K193" s="744">
        <f>4</f>
        <v>4</v>
      </c>
      <c r="L193" s="654">
        <f t="shared" si="37"/>
        <v>0</v>
      </c>
      <c r="M193" s="654">
        <f t="shared" si="38"/>
        <v>200</v>
      </c>
      <c r="N193" s="655">
        <f t="shared" si="39"/>
        <v>134400</v>
      </c>
      <c r="O193" s="588">
        <f t="shared" si="40"/>
        <v>0</v>
      </c>
      <c r="P193" s="654">
        <f t="shared" si="41"/>
        <v>100</v>
      </c>
      <c r="Q193" s="822">
        <f t="shared" si="42"/>
        <v>1</v>
      </c>
      <c r="R193" s="589">
        <v>0.9</v>
      </c>
    </row>
    <row r="194" spans="1:20" ht="53.25" customHeight="1">
      <c r="A194" s="897">
        <v>161</v>
      </c>
      <c r="B194" s="669" t="s">
        <v>134</v>
      </c>
      <c r="C194" s="659"/>
      <c r="D194" s="659"/>
      <c r="E194" s="702"/>
      <c r="F194" s="702"/>
      <c r="G194" s="653">
        <f t="shared" si="34"/>
        <v>0</v>
      </c>
      <c r="H194" s="653">
        <f t="shared" si="35"/>
        <v>0</v>
      </c>
      <c r="I194" s="653">
        <f t="shared" si="36"/>
        <v>672</v>
      </c>
      <c r="J194" s="654">
        <v>125</v>
      </c>
      <c r="K194" s="744">
        <f>4</f>
        <v>4</v>
      </c>
      <c r="L194" s="654">
        <f t="shared" si="37"/>
        <v>0</v>
      </c>
      <c r="M194" s="654">
        <f t="shared" si="38"/>
        <v>500</v>
      </c>
      <c r="N194" s="655">
        <f t="shared" si="39"/>
        <v>336000</v>
      </c>
      <c r="O194" s="588">
        <f t="shared" si="40"/>
        <v>0</v>
      </c>
      <c r="P194" s="654">
        <f t="shared" si="41"/>
        <v>100</v>
      </c>
      <c r="Q194" s="822">
        <f t="shared" si="42"/>
        <v>1</v>
      </c>
      <c r="R194" s="589">
        <v>0.9</v>
      </c>
      <c r="S194" s="829"/>
      <c r="T194" s="830"/>
    </row>
    <row r="195" spans="1:20" ht="42" customHeight="1">
      <c r="A195" s="897">
        <v>162</v>
      </c>
      <c r="B195" s="748" t="s">
        <v>139</v>
      </c>
      <c r="C195" s="650"/>
      <c r="D195" s="650"/>
      <c r="E195" s="706"/>
      <c r="F195" s="706"/>
      <c r="G195" s="749">
        <f t="shared" si="34"/>
        <v>0</v>
      </c>
      <c r="H195" s="749">
        <f t="shared" si="35"/>
        <v>0</v>
      </c>
      <c r="I195" s="653">
        <f t="shared" si="36"/>
        <v>672</v>
      </c>
      <c r="J195" s="750">
        <v>125</v>
      </c>
      <c r="K195" s="751">
        <f>4</f>
        <v>4</v>
      </c>
      <c r="L195" s="654">
        <f t="shared" si="37"/>
        <v>0</v>
      </c>
      <c r="M195" s="654">
        <f t="shared" si="38"/>
        <v>500</v>
      </c>
      <c r="N195" s="655">
        <f t="shared" si="39"/>
        <v>336000</v>
      </c>
      <c r="O195" s="588">
        <f t="shared" si="40"/>
        <v>0</v>
      </c>
      <c r="P195" s="654">
        <f t="shared" si="41"/>
        <v>100</v>
      </c>
      <c r="Q195" s="822">
        <f t="shared" si="42"/>
        <v>1</v>
      </c>
      <c r="R195" s="589">
        <v>0.9</v>
      </c>
      <c r="S195" s="829"/>
      <c r="T195" s="830"/>
    </row>
    <row r="196" spans="1:20" ht="51.75" customHeight="1">
      <c r="A196" s="897">
        <v>163</v>
      </c>
      <c r="B196" s="748" t="s">
        <v>172</v>
      </c>
      <c r="C196" s="650"/>
      <c r="D196" s="650"/>
      <c r="E196" s="650"/>
      <c r="F196" s="650"/>
      <c r="G196" s="749">
        <f t="shared" si="34"/>
        <v>0</v>
      </c>
      <c r="H196" s="749">
        <f t="shared" si="35"/>
        <v>0</v>
      </c>
      <c r="I196" s="653">
        <f t="shared" si="36"/>
        <v>672</v>
      </c>
      <c r="J196" s="750">
        <v>63</v>
      </c>
      <c r="K196" s="751">
        <f>4</f>
        <v>4</v>
      </c>
      <c r="L196" s="654">
        <f t="shared" si="37"/>
        <v>0</v>
      </c>
      <c r="M196" s="654">
        <f t="shared" si="38"/>
        <v>252</v>
      </c>
      <c r="N196" s="655">
        <f t="shared" si="39"/>
        <v>169344</v>
      </c>
      <c r="O196" s="588">
        <f t="shared" si="40"/>
        <v>0</v>
      </c>
      <c r="P196" s="654">
        <f t="shared" si="41"/>
        <v>100</v>
      </c>
      <c r="Q196" s="822">
        <f t="shared" si="42"/>
        <v>1</v>
      </c>
      <c r="R196" s="589">
        <v>0.9</v>
      </c>
      <c r="S196" s="829"/>
      <c r="T196" s="830"/>
    </row>
    <row r="197" spans="1:20" ht="53.25" customHeight="1">
      <c r="A197" s="897">
        <v>164</v>
      </c>
      <c r="B197" s="748" t="s">
        <v>178</v>
      </c>
      <c r="C197" s="650"/>
      <c r="D197" s="650"/>
      <c r="E197" s="650"/>
      <c r="F197" s="650"/>
      <c r="G197" s="749">
        <f t="shared" si="34"/>
        <v>0</v>
      </c>
      <c r="H197" s="749">
        <f t="shared" si="35"/>
        <v>0</v>
      </c>
      <c r="I197" s="653">
        <f t="shared" si="36"/>
        <v>672</v>
      </c>
      <c r="J197" s="750">
        <v>63</v>
      </c>
      <c r="K197" s="751">
        <f>4</f>
        <v>4</v>
      </c>
      <c r="L197" s="654">
        <f t="shared" si="37"/>
        <v>0</v>
      </c>
      <c r="M197" s="654">
        <f t="shared" si="38"/>
        <v>252</v>
      </c>
      <c r="N197" s="655">
        <f t="shared" si="39"/>
        <v>169344</v>
      </c>
      <c r="O197" s="588">
        <f t="shared" si="40"/>
        <v>0</v>
      </c>
      <c r="P197" s="654">
        <f t="shared" si="41"/>
        <v>100</v>
      </c>
      <c r="Q197" s="822">
        <f t="shared" si="42"/>
        <v>1</v>
      </c>
      <c r="R197" s="589">
        <v>0.9</v>
      </c>
      <c r="S197" s="829"/>
      <c r="T197" s="830"/>
    </row>
    <row r="198" spans="1:20" ht="42" customHeight="1">
      <c r="A198" s="897">
        <v>165</v>
      </c>
      <c r="B198" s="748" t="s">
        <v>184</v>
      </c>
      <c r="C198" s="650"/>
      <c r="D198" s="650"/>
      <c r="E198" s="650"/>
      <c r="F198" s="650"/>
      <c r="G198" s="749">
        <f t="shared" si="34"/>
        <v>0</v>
      </c>
      <c r="H198" s="749">
        <f t="shared" si="35"/>
        <v>0</v>
      </c>
      <c r="I198" s="653">
        <f t="shared" si="36"/>
        <v>672</v>
      </c>
      <c r="J198" s="750">
        <v>125</v>
      </c>
      <c r="K198" s="751">
        <f>4</f>
        <v>4</v>
      </c>
      <c r="L198" s="654">
        <f t="shared" si="37"/>
        <v>0</v>
      </c>
      <c r="M198" s="654">
        <f t="shared" si="38"/>
        <v>500</v>
      </c>
      <c r="N198" s="655">
        <f t="shared" si="39"/>
        <v>336000</v>
      </c>
      <c r="O198" s="588">
        <f t="shared" si="40"/>
        <v>0</v>
      </c>
      <c r="P198" s="654">
        <f t="shared" si="41"/>
        <v>100</v>
      </c>
      <c r="Q198" s="822">
        <f t="shared" si="42"/>
        <v>1</v>
      </c>
      <c r="R198" s="589">
        <v>0.9</v>
      </c>
      <c r="S198" s="829"/>
      <c r="T198" s="830"/>
    </row>
    <row r="199" spans="1:20" ht="44.25" customHeight="1">
      <c r="A199" s="897">
        <v>166</v>
      </c>
      <c r="B199" s="748" t="s">
        <v>180</v>
      </c>
      <c r="C199" s="650"/>
      <c r="D199" s="650"/>
      <c r="E199" s="650"/>
      <c r="F199" s="650"/>
      <c r="G199" s="749">
        <f t="shared" si="34"/>
        <v>0</v>
      </c>
      <c r="H199" s="749">
        <f t="shared" si="35"/>
        <v>0</v>
      </c>
      <c r="I199" s="653">
        <f t="shared" si="36"/>
        <v>672</v>
      </c>
      <c r="J199" s="750">
        <f>3*80</f>
        <v>240</v>
      </c>
      <c r="K199" s="751">
        <f>4</f>
        <v>4</v>
      </c>
      <c r="L199" s="654">
        <f t="shared" si="37"/>
        <v>0</v>
      </c>
      <c r="M199" s="654">
        <f t="shared" si="38"/>
        <v>960</v>
      </c>
      <c r="N199" s="655">
        <f t="shared" si="39"/>
        <v>645120</v>
      </c>
      <c r="O199" s="588">
        <f t="shared" si="40"/>
        <v>0</v>
      </c>
      <c r="P199" s="654">
        <f t="shared" si="41"/>
        <v>100</v>
      </c>
      <c r="Q199" s="822">
        <f t="shared" si="42"/>
        <v>1</v>
      </c>
      <c r="R199" s="589">
        <v>0.9</v>
      </c>
    </row>
    <row r="200" spans="1:20" ht="45.75" customHeight="1">
      <c r="A200" s="897">
        <v>167</v>
      </c>
      <c r="B200" s="748" t="s">
        <v>187</v>
      </c>
      <c r="C200" s="752"/>
      <c r="D200" s="752"/>
      <c r="E200" s="845"/>
      <c r="F200" s="845"/>
      <c r="G200" s="753">
        <f t="shared" si="34"/>
        <v>0</v>
      </c>
      <c r="H200" s="753">
        <f t="shared" si="35"/>
        <v>0</v>
      </c>
      <c r="I200" s="653">
        <f t="shared" si="36"/>
        <v>672</v>
      </c>
      <c r="J200" s="754">
        <v>63</v>
      </c>
      <c r="K200" s="755">
        <f>4</f>
        <v>4</v>
      </c>
      <c r="L200" s="654">
        <f t="shared" si="37"/>
        <v>0</v>
      </c>
      <c r="M200" s="654">
        <f t="shared" si="38"/>
        <v>252</v>
      </c>
      <c r="N200" s="655">
        <f t="shared" si="39"/>
        <v>169344</v>
      </c>
      <c r="O200" s="588">
        <f t="shared" si="40"/>
        <v>0</v>
      </c>
      <c r="P200" s="654">
        <f t="shared" si="41"/>
        <v>100</v>
      </c>
      <c r="Q200" s="822">
        <f t="shared" si="42"/>
        <v>1</v>
      </c>
      <c r="R200" s="589">
        <v>0.9</v>
      </c>
    </row>
    <row r="201" spans="1:20" ht="44.25" customHeight="1" thickBot="1">
      <c r="A201" s="897">
        <v>168</v>
      </c>
      <c r="B201" s="748" t="s">
        <v>465</v>
      </c>
      <c r="C201" s="752"/>
      <c r="D201" s="752"/>
      <c r="E201" s="845"/>
      <c r="F201" s="845"/>
      <c r="G201" s="753">
        <f t="shared" si="34"/>
        <v>0</v>
      </c>
      <c r="H201" s="753">
        <f t="shared" si="35"/>
        <v>0</v>
      </c>
      <c r="I201" s="653">
        <f t="shared" si="36"/>
        <v>672</v>
      </c>
      <c r="J201" s="754">
        <v>240</v>
      </c>
      <c r="K201" s="755">
        <f>4</f>
        <v>4</v>
      </c>
      <c r="L201" s="654">
        <f t="shared" si="37"/>
        <v>0</v>
      </c>
      <c r="M201" s="654">
        <f t="shared" si="38"/>
        <v>960</v>
      </c>
      <c r="N201" s="655">
        <f t="shared" si="39"/>
        <v>645120</v>
      </c>
      <c r="O201" s="588">
        <f t="shared" si="40"/>
        <v>0</v>
      </c>
      <c r="P201" s="654">
        <f t="shared" si="41"/>
        <v>100</v>
      </c>
      <c r="Q201" s="822">
        <f t="shared" si="42"/>
        <v>1</v>
      </c>
      <c r="R201" s="589">
        <v>0.9</v>
      </c>
    </row>
    <row r="202" spans="1:20" ht="44.25" customHeight="1">
      <c r="A202" s="897">
        <v>169</v>
      </c>
      <c r="B202" s="748" t="s">
        <v>466</v>
      </c>
      <c r="C202" s="752"/>
      <c r="D202" s="752"/>
      <c r="E202" s="845"/>
      <c r="F202" s="845"/>
      <c r="G202" s="753">
        <f t="shared" si="34"/>
        <v>0</v>
      </c>
      <c r="H202" s="753">
        <f t="shared" si="35"/>
        <v>0</v>
      </c>
      <c r="I202" s="653">
        <f t="shared" si="36"/>
        <v>672</v>
      </c>
      <c r="J202" s="754">
        <v>240</v>
      </c>
      <c r="K202" s="755">
        <f>4</f>
        <v>4</v>
      </c>
      <c r="L202" s="654">
        <f t="shared" si="37"/>
        <v>0</v>
      </c>
      <c r="M202" s="654">
        <f t="shared" si="38"/>
        <v>960</v>
      </c>
      <c r="N202" s="655">
        <f t="shared" si="39"/>
        <v>645120</v>
      </c>
      <c r="O202" s="588">
        <f t="shared" si="40"/>
        <v>0</v>
      </c>
      <c r="P202" s="654">
        <f t="shared" si="41"/>
        <v>100</v>
      </c>
      <c r="Q202" s="822">
        <f t="shared" si="42"/>
        <v>1</v>
      </c>
      <c r="R202" s="589">
        <v>0.9</v>
      </c>
      <c r="S202" s="953" t="s">
        <v>655</v>
      </c>
    </row>
    <row r="203" spans="1:20" ht="44.25" customHeight="1">
      <c r="A203" s="897">
        <v>170</v>
      </c>
      <c r="B203" s="756" t="s">
        <v>211</v>
      </c>
      <c r="C203" s="757"/>
      <c r="D203" s="757"/>
      <c r="E203" s="758"/>
      <c r="F203" s="758"/>
      <c r="G203" s="759">
        <f t="shared" si="34"/>
        <v>0</v>
      </c>
      <c r="H203" s="759">
        <f t="shared" si="35"/>
        <v>0</v>
      </c>
      <c r="I203" s="653">
        <f t="shared" si="36"/>
        <v>672</v>
      </c>
      <c r="J203" s="760">
        <v>63</v>
      </c>
      <c r="K203" s="761">
        <f>4</f>
        <v>4</v>
      </c>
      <c r="L203" s="732">
        <f t="shared" si="37"/>
        <v>0</v>
      </c>
      <c r="M203" s="732">
        <f t="shared" si="38"/>
        <v>252</v>
      </c>
      <c r="N203" s="733">
        <f t="shared" si="39"/>
        <v>169344</v>
      </c>
      <c r="O203" s="588">
        <f t="shared" si="40"/>
        <v>0</v>
      </c>
      <c r="P203" s="654">
        <f t="shared" si="41"/>
        <v>100</v>
      </c>
      <c r="Q203" s="822">
        <f t="shared" si="42"/>
        <v>1</v>
      </c>
      <c r="R203" s="589">
        <v>0.9</v>
      </c>
      <c r="S203" s="954"/>
    </row>
    <row r="204" spans="1:20" ht="44.25" customHeight="1" thickBot="1">
      <c r="A204" s="897">
        <v>171</v>
      </c>
      <c r="B204" s="748" t="s">
        <v>467</v>
      </c>
      <c r="C204" s="757"/>
      <c r="D204" s="757"/>
      <c r="E204" s="758"/>
      <c r="F204" s="758"/>
      <c r="G204" s="753">
        <f t="shared" si="34"/>
        <v>0</v>
      </c>
      <c r="H204" s="753">
        <f t="shared" si="35"/>
        <v>0</v>
      </c>
      <c r="I204" s="653">
        <f t="shared" si="36"/>
        <v>672</v>
      </c>
      <c r="J204" s="754">
        <v>240</v>
      </c>
      <c r="K204" s="755">
        <f>4</f>
        <v>4</v>
      </c>
      <c r="L204" s="654">
        <f t="shared" si="37"/>
        <v>0</v>
      </c>
      <c r="M204" s="654">
        <f t="shared" si="38"/>
        <v>960</v>
      </c>
      <c r="N204" s="655">
        <f t="shared" si="39"/>
        <v>645120</v>
      </c>
      <c r="O204" s="588">
        <f t="shared" si="40"/>
        <v>0</v>
      </c>
      <c r="P204" s="654">
        <f t="shared" si="41"/>
        <v>100</v>
      </c>
      <c r="Q204" s="822">
        <f t="shared" si="42"/>
        <v>1</v>
      </c>
      <c r="R204" s="589">
        <v>0.9</v>
      </c>
      <c r="S204" s="955"/>
    </row>
    <row r="205" spans="1:20" s="762" customFormat="1" ht="75.75" customHeight="1" thickBot="1">
      <c r="A205" s="897">
        <v>172</v>
      </c>
      <c r="B205" s="748" t="s">
        <v>468</v>
      </c>
      <c r="C205" s="757"/>
      <c r="D205" s="757"/>
      <c r="E205" s="758"/>
      <c r="F205" s="758"/>
      <c r="G205" s="753">
        <f t="shared" si="34"/>
        <v>0</v>
      </c>
      <c r="H205" s="753">
        <f t="shared" si="35"/>
        <v>0</v>
      </c>
      <c r="I205" s="653">
        <f t="shared" si="36"/>
        <v>672</v>
      </c>
      <c r="J205" s="754">
        <v>240</v>
      </c>
      <c r="K205" s="755">
        <f>4</f>
        <v>4</v>
      </c>
      <c r="L205" s="654">
        <f t="shared" si="37"/>
        <v>0</v>
      </c>
      <c r="M205" s="654">
        <f t="shared" si="38"/>
        <v>960</v>
      </c>
      <c r="N205" s="655">
        <f t="shared" si="39"/>
        <v>645120</v>
      </c>
      <c r="O205" s="588">
        <f t="shared" si="40"/>
        <v>0</v>
      </c>
      <c r="P205" s="654">
        <f t="shared" si="41"/>
        <v>100</v>
      </c>
      <c r="Q205" s="822">
        <f t="shared" si="42"/>
        <v>1</v>
      </c>
      <c r="R205" s="589">
        <v>0.9</v>
      </c>
      <c r="S205" s="831"/>
    </row>
    <row r="206" spans="1:20" s="764" customFormat="1" ht="75.75" customHeight="1">
      <c r="A206" s="897">
        <v>173</v>
      </c>
      <c r="B206" s="763" t="s">
        <v>469</v>
      </c>
      <c r="C206" s="757"/>
      <c r="D206" s="757"/>
      <c r="E206" s="758"/>
      <c r="F206" s="758"/>
      <c r="G206" s="753">
        <f t="shared" si="34"/>
        <v>0</v>
      </c>
      <c r="H206" s="753">
        <f t="shared" si="35"/>
        <v>0</v>
      </c>
      <c r="I206" s="653">
        <f t="shared" si="36"/>
        <v>672</v>
      </c>
      <c r="J206" s="754">
        <v>63</v>
      </c>
      <c r="K206" s="755">
        <f>4</f>
        <v>4</v>
      </c>
      <c r="L206" s="654">
        <f t="shared" si="37"/>
        <v>0</v>
      </c>
      <c r="M206" s="654">
        <f t="shared" si="38"/>
        <v>252</v>
      </c>
      <c r="N206" s="655">
        <f t="shared" si="39"/>
        <v>169344</v>
      </c>
      <c r="O206" s="588">
        <f t="shared" si="40"/>
        <v>0</v>
      </c>
      <c r="P206" s="654">
        <f t="shared" si="41"/>
        <v>100</v>
      </c>
      <c r="Q206" s="822">
        <f t="shared" si="42"/>
        <v>1</v>
      </c>
      <c r="R206" s="589">
        <v>0.9</v>
      </c>
      <c r="S206" s="956" t="s">
        <v>657</v>
      </c>
    </row>
    <row r="207" spans="1:20" s="764" customFormat="1" ht="75.75" customHeight="1">
      <c r="A207" s="897">
        <v>174</v>
      </c>
      <c r="B207" s="763" t="s">
        <v>470</v>
      </c>
      <c r="C207" s="757"/>
      <c r="D207" s="757"/>
      <c r="E207" s="758"/>
      <c r="F207" s="758"/>
      <c r="G207" s="753">
        <f t="shared" si="34"/>
        <v>0</v>
      </c>
      <c r="H207" s="753">
        <f t="shared" si="35"/>
        <v>0</v>
      </c>
      <c r="I207" s="653">
        <f t="shared" si="36"/>
        <v>672</v>
      </c>
      <c r="J207" s="754">
        <v>63</v>
      </c>
      <c r="K207" s="755">
        <f>4</f>
        <v>4</v>
      </c>
      <c r="L207" s="654">
        <f t="shared" si="37"/>
        <v>0</v>
      </c>
      <c r="M207" s="654">
        <f t="shared" si="38"/>
        <v>252</v>
      </c>
      <c r="N207" s="655">
        <f t="shared" si="39"/>
        <v>169344</v>
      </c>
      <c r="O207" s="588">
        <f t="shared" si="40"/>
        <v>0</v>
      </c>
      <c r="P207" s="654">
        <f t="shared" si="41"/>
        <v>100</v>
      </c>
      <c r="Q207" s="822">
        <f t="shared" si="42"/>
        <v>1</v>
      </c>
      <c r="R207" s="589">
        <v>0.9</v>
      </c>
      <c r="S207" s="957"/>
    </row>
    <row r="208" spans="1:20" s="764" customFormat="1" ht="75.75" customHeight="1">
      <c r="A208" s="897">
        <v>175</v>
      </c>
      <c r="B208" s="763" t="s">
        <v>676</v>
      </c>
      <c r="C208" s="757"/>
      <c r="D208" s="757"/>
      <c r="E208" s="758"/>
      <c r="F208" s="758"/>
      <c r="G208" s="749">
        <f t="shared" si="34"/>
        <v>0</v>
      </c>
      <c r="H208" s="749">
        <f t="shared" si="35"/>
        <v>0</v>
      </c>
      <c r="I208" s="653">
        <f t="shared" si="36"/>
        <v>672</v>
      </c>
      <c r="J208" s="750">
        <v>125</v>
      </c>
      <c r="K208" s="751">
        <f>4</f>
        <v>4</v>
      </c>
      <c r="L208" s="654">
        <f t="shared" si="37"/>
        <v>0</v>
      </c>
      <c r="M208" s="654">
        <f t="shared" si="38"/>
        <v>500</v>
      </c>
      <c r="N208" s="655">
        <f t="shared" si="39"/>
        <v>336000</v>
      </c>
      <c r="O208" s="588">
        <f t="shared" si="40"/>
        <v>0</v>
      </c>
      <c r="P208" s="654">
        <f t="shared" si="41"/>
        <v>100</v>
      </c>
      <c r="Q208" s="822">
        <f t="shared" si="42"/>
        <v>1</v>
      </c>
      <c r="R208" s="589">
        <v>0.9</v>
      </c>
      <c r="S208" s="958" t="s">
        <v>663</v>
      </c>
    </row>
    <row r="209" spans="1:19" s="764" customFormat="1" ht="75.75" customHeight="1">
      <c r="A209" s="897">
        <v>176</v>
      </c>
      <c r="B209" s="763" t="s">
        <v>471</v>
      </c>
      <c r="C209" s="757"/>
      <c r="D209" s="757"/>
      <c r="E209" s="758"/>
      <c r="F209" s="758"/>
      <c r="G209" s="749">
        <f t="shared" si="34"/>
        <v>0</v>
      </c>
      <c r="H209" s="749">
        <f t="shared" si="35"/>
        <v>0</v>
      </c>
      <c r="I209" s="653">
        <f t="shared" si="36"/>
        <v>672</v>
      </c>
      <c r="J209" s="750">
        <v>125</v>
      </c>
      <c r="K209" s="751">
        <f>4</f>
        <v>4</v>
      </c>
      <c r="L209" s="654">
        <f t="shared" si="37"/>
        <v>0</v>
      </c>
      <c r="M209" s="654">
        <f t="shared" si="38"/>
        <v>500</v>
      </c>
      <c r="N209" s="655">
        <f t="shared" si="39"/>
        <v>336000</v>
      </c>
      <c r="O209" s="588">
        <f t="shared" si="40"/>
        <v>0</v>
      </c>
      <c r="P209" s="654">
        <f t="shared" si="41"/>
        <v>100</v>
      </c>
      <c r="Q209" s="822">
        <f t="shared" si="42"/>
        <v>1</v>
      </c>
      <c r="R209" s="589">
        <v>0.9</v>
      </c>
      <c r="S209" s="959"/>
    </row>
    <row r="210" spans="1:19" s="764" customFormat="1" ht="75.75" customHeight="1">
      <c r="A210" s="897">
        <v>177</v>
      </c>
      <c r="B210" s="763" t="s">
        <v>677</v>
      </c>
      <c r="C210" s="757"/>
      <c r="D210" s="757"/>
      <c r="E210" s="758"/>
      <c r="F210" s="758"/>
      <c r="G210" s="749">
        <f t="shared" si="34"/>
        <v>0</v>
      </c>
      <c r="H210" s="749">
        <f t="shared" si="35"/>
        <v>0</v>
      </c>
      <c r="I210" s="653">
        <f t="shared" si="36"/>
        <v>672</v>
      </c>
      <c r="J210" s="750">
        <v>125</v>
      </c>
      <c r="K210" s="751">
        <f>4</f>
        <v>4</v>
      </c>
      <c r="L210" s="654">
        <f t="shared" si="37"/>
        <v>0</v>
      </c>
      <c r="M210" s="654">
        <f t="shared" si="38"/>
        <v>500</v>
      </c>
      <c r="N210" s="655">
        <f t="shared" si="39"/>
        <v>336000</v>
      </c>
      <c r="O210" s="588">
        <f t="shared" si="40"/>
        <v>0</v>
      </c>
      <c r="P210" s="654">
        <f t="shared" si="41"/>
        <v>100</v>
      </c>
      <c r="Q210" s="822">
        <f t="shared" si="42"/>
        <v>1</v>
      </c>
      <c r="R210" s="589">
        <v>0.9</v>
      </c>
      <c r="S210" s="959"/>
    </row>
    <row r="211" spans="1:19" s="762" customFormat="1" ht="75.75" customHeight="1">
      <c r="A211" s="897">
        <v>178</v>
      </c>
      <c r="B211" s="748" t="s">
        <v>472</v>
      </c>
      <c r="C211" s="757"/>
      <c r="D211" s="757"/>
      <c r="E211" s="758"/>
      <c r="F211" s="758"/>
      <c r="G211" s="753">
        <f>C211+(D211/60)</f>
        <v>0</v>
      </c>
      <c r="H211" s="753">
        <f>E211+F211/60</f>
        <v>0</v>
      </c>
      <c r="I211" s="653">
        <f t="shared" si="36"/>
        <v>672</v>
      </c>
      <c r="J211" s="754">
        <v>240</v>
      </c>
      <c r="K211" s="755">
        <f>4</f>
        <v>4</v>
      </c>
      <c r="L211" s="654">
        <f>G211*J211*K211</f>
        <v>0</v>
      </c>
      <c r="M211" s="654">
        <f>J211*K211</f>
        <v>960</v>
      </c>
      <c r="N211" s="655">
        <f>I211*M211</f>
        <v>645120</v>
      </c>
      <c r="O211" s="588">
        <f t="shared" si="40"/>
        <v>0</v>
      </c>
      <c r="P211" s="654">
        <f t="shared" si="41"/>
        <v>100</v>
      </c>
      <c r="Q211" s="822">
        <f t="shared" si="42"/>
        <v>1</v>
      </c>
      <c r="R211" s="589">
        <v>0.9</v>
      </c>
      <c r="S211" s="959"/>
    </row>
    <row r="212" spans="1:19" s="764" customFormat="1" ht="75.75" customHeight="1">
      <c r="A212" s="897">
        <v>179</v>
      </c>
      <c r="B212" s="763" t="s">
        <v>473</v>
      </c>
      <c r="C212" s="757"/>
      <c r="D212" s="757"/>
      <c r="E212" s="758"/>
      <c r="F212" s="758"/>
      <c r="G212" s="753">
        <f t="shared" si="34"/>
        <v>0</v>
      </c>
      <c r="H212" s="753">
        <f t="shared" si="35"/>
        <v>0</v>
      </c>
      <c r="I212" s="653">
        <f t="shared" si="36"/>
        <v>672</v>
      </c>
      <c r="J212" s="754">
        <v>63</v>
      </c>
      <c r="K212" s="755">
        <f>4</f>
        <v>4</v>
      </c>
      <c r="L212" s="654">
        <f t="shared" si="37"/>
        <v>0</v>
      </c>
      <c r="M212" s="654">
        <f t="shared" si="38"/>
        <v>252</v>
      </c>
      <c r="N212" s="655">
        <f t="shared" si="39"/>
        <v>169344</v>
      </c>
      <c r="O212" s="588">
        <f t="shared" si="40"/>
        <v>0</v>
      </c>
      <c r="P212" s="654">
        <f t="shared" si="41"/>
        <v>100</v>
      </c>
      <c r="Q212" s="822">
        <f t="shared" si="42"/>
        <v>1</v>
      </c>
      <c r="R212" s="589">
        <v>0.9</v>
      </c>
      <c r="S212" s="959"/>
    </row>
    <row r="213" spans="1:19" s="764" customFormat="1" ht="75.75" customHeight="1">
      <c r="A213" s="897">
        <v>180</v>
      </c>
      <c r="B213" s="763" t="s">
        <v>493</v>
      </c>
      <c r="C213" s="757"/>
      <c r="D213" s="757"/>
      <c r="E213" s="758"/>
      <c r="F213" s="758"/>
      <c r="G213" s="753">
        <f>C213+(D213/60)</f>
        <v>0</v>
      </c>
      <c r="H213" s="753">
        <f>E213+F213/60</f>
        <v>0</v>
      </c>
      <c r="I213" s="653">
        <f t="shared" si="36"/>
        <v>672</v>
      </c>
      <c r="J213" s="754">
        <v>63</v>
      </c>
      <c r="K213" s="755">
        <f>4</f>
        <v>4</v>
      </c>
      <c r="L213" s="654">
        <f>G213*J213*K213</f>
        <v>0</v>
      </c>
      <c r="M213" s="654">
        <f>J213*K213</f>
        <v>252</v>
      </c>
      <c r="N213" s="655">
        <f>I213*M213</f>
        <v>169344</v>
      </c>
      <c r="O213" s="588">
        <f t="shared" si="40"/>
        <v>0</v>
      </c>
      <c r="P213" s="654">
        <f t="shared" si="41"/>
        <v>100</v>
      </c>
      <c r="Q213" s="822">
        <f t="shared" si="42"/>
        <v>1</v>
      </c>
      <c r="R213" s="589">
        <v>0.9</v>
      </c>
      <c r="S213" s="959"/>
    </row>
    <row r="214" spans="1:19" s="764" customFormat="1" ht="75.75" customHeight="1">
      <c r="A214" s="897">
        <v>181</v>
      </c>
      <c r="B214" s="763" t="s">
        <v>494</v>
      </c>
      <c r="C214" s="757"/>
      <c r="D214" s="757"/>
      <c r="E214" s="758"/>
      <c r="F214" s="758"/>
      <c r="G214" s="753">
        <f>C214+(D214/60)</f>
        <v>0</v>
      </c>
      <c r="H214" s="753">
        <f>E214+F214/60</f>
        <v>0</v>
      </c>
      <c r="I214" s="653">
        <f t="shared" si="36"/>
        <v>672</v>
      </c>
      <c r="J214" s="754">
        <v>240</v>
      </c>
      <c r="K214" s="755">
        <f>4</f>
        <v>4</v>
      </c>
      <c r="L214" s="654">
        <f>G214*J214*K214</f>
        <v>0</v>
      </c>
      <c r="M214" s="654">
        <f>J214*K214</f>
        <v>960</v>
      </c>
      <c r="N214" s="655">
        <f>I214*M214</f>
        <v>645120</v>
      </c>
      <c r="O214" s="588">
        <f t="shared" si="40"/>
        <v>0</v>
      </c>
      <c r="P214" s="654">
        <f t="shared" si="41"/>
        <v>100</v>
      </c>
      <c r="Q214" s="822">
        <f t="shared" si="42"/>
        <v>1</v>
      </c>
      <c r="R214" s="589">
        <v>0.9</v>
      </c>
      <c r="S214" s="832" t="s">
        <v>666</v>
      </c>
    </row>
    <row r="215" spans="1:19" s="764" customFormat="1" ht="75.75" customHeight="1">
      <c r="A215" s="897">
        <v>182</v>
      </c>
      <c r="B215" s="763" t="s">
        <v>667</v>
      </c>
      <c r="C215" s="757"/>
      <c r="D215" s="757"/>
      <c r="E215" s="758"/>
      <c r="F215" s="758"/>
      <c r="G215" s="753">
        <f>C215+(D215/60)</f>
        <v>0</v>
      </c>
      <c r="H215" s="753">
        <f>E215+F215/60</f>
        <v>0</v>
      </c>
      <c r="I215" s="653">
        <f t="shared" si="36"/>
        <v>672</v>
      </c>
      <c r="J215" s="754">
        <v>240</v>
      </c>
      <c r="K215" s="755">
        <f>4</f>
        <v>4</v>
      </c>
      <c r="L215" s="654">
        <f>G215*J215*K215</f>
        <v>0</v>
      </c>
      <c r="M215" s="654">
        <f>J215*K215</f>
        <v>960</v>
      </c>
      <c r="N215" s="655">
        <f>I215*M215</f>
        <v>645120</v>
      </c>
      <c r="O215" s="588">
        <f t="shared" si="40"/>
        <v>0</v>
      </c>
      <c r="P215" s="654">
        <f t="shared" si="41"/>
        <v>100</v>
      </c>
      <c r="Q215" s="822">
        <f t="shared" si="42"/>
        <v>1</v>
      </c>
      <c r="R215" s="589">
        <v>0.9</v>
      </c>
      <c r="S215" s="958" t="s">
        <v>659</v>
      </c>
    </row>
    <row r="216" spans="1:19" s="764" customFormat="1" ht="75.75" customHeight="1">
      <c r="A216" s="897">
        <v>183</v>
      </c>
      <c r="B216" s="763" t="s">
        <v>632</v>
      </c>
      <c r="C216" s="757"/>
      <c r="D216" s="757"/>
      <c r="E216" s="758"/>
      <c r="F216" s="758"/>
      <c r="G216" s="753">
        <f>C216+(D216/60)</f>
        <v>0</v>
      </c>
      <c r="H216" s="753">
        <f>E216+F216/60</f>
        <v>0</v>
      </c>
      <c r="I216" s="653">
        <f t="shared" si="36"/>
        <v>672</v>
      </c>
      <c r="J216" s="754">
        <v>125</v>
      </c>
      <c r="K216" s="755">
        <f>4</f>
        <v>4</v>
      </c>
      <c r="L216" s="654">
        <f>G216*J216*K216</f>
        <v>0</v>
      </c>
      <c r="M216" s="654">
        <f>J216*K216</f>
        <v>500</v>
      </c>
      <c r="N216" s="655">
        <f>I216*M216</f>
        <v>336000</v>
      </c>
      <c r="O216" s="588">
        <f t="shared" si="40"/>
        <v>0</v>
      </c>
      <c r="P216" s="654">
        <f t="shared" si="41"/>
        <v>100</v>
      </c>
      <c r="Q216" s="822">
        <f t="shared" si="42"/>
        <v>1</v>
      </c>
      <c r="R216" s="589">
        <v>0.9</v>
      </c>
      <c r="S216" s="959"/>
    </row>
    <row r="217" spans="1:19" s="764" customFormat="1" ht="75.75" customHeight="1">
      <c r="A217" s="897">
        <v>184</v>
      </c>
      <c r="B217" s="763" t="s">
        <v>633</v>
      </c>
      <c r="C217" s="757"/>
      <c r="D217" s="757"/>
      <c r="E217" s="758"/>
      <c r="F217" s="758"/>
      <c r="G217" s="753">
        <f>C217+(D217/60)</f>
        <v>0</v>
      </c>
      <c r="H217" s="753">
        <f>E217+F217/60</f>
        <v>0</v>
      </c>
      <c r="I217" s="653">
        <f t="shared" si="36"/>
        <v>672</v>
      </c>
      <c r="J217" s="754">
        <v>240</v>
      </c>
      <c r="K217" s="755">
        <f>4</f>
        <v>4</v>
      </c>
      <c r="L217" s="654">
        <f>G217*J217*K217</f>
        <v>0</v>
      </c>
      <c r="M217" s="654">
        <f>J217*K217</f>
        <v>960</v>
      </c>
      <c r="N217" s="655">
        <f>I217*M217</f>
        <v>645120</v>
      </c>
      <c r="O217" s="588">
        <f t="shared" si="40"/>
        <v>0</v>
      </c>
      <c r="P217" s="654">
        <f t="shared" si="41"/>
        <v>100</v>
      </c>
      <c r="Q217" s="822">
        <f t="shared" si="42"/>
        <v>1</v>
      </c>
      <c r="R217" s="589">
        <v>0.9</v>
      </c>
      <c r="S217" s="960"/>
    </row>
    <row r="218" spans="1:19" ht="54.75" hidden="1" customHeight="1">
      <c r="A218" s="897"/>
      <c r="B218" s="648" t="s">
        <v>668</v>
      </c>
      <c r="C218" s="765">
        <f>SUM(C182:C217)</f>
        <v>0</v>
      </c>
      <c r="D218" s="765">
        <f>SUM(D182:D217)</f>
        <v>0</v>
      </c>
      <c r="E218" s="765">
        <f>SUM(E182:E217)</f>
        <v>0</v>
      </c>
      <c r="F218" s="765">
        <f>SUM(F182:F217)</f>
        <v>0</v>
      </c>
      <c r="G218" s="677"/>
      <c r="H218" s="677"/>
      <c r="I218" s="677"/>
      <c r="J218" s="766">
        <f>SUM(J182:J217)</f>
        <v>4171</v>
      </c>
      <c r="K218" s="677"/>
      <c r="L218" s="667">
        <f>SUM(L182:L217)</f>
        <v>0</v>
      </c>
      <c r="M218" s="667"/>
      <c r="N218" s="766">
        <f>SUM(N182:N217)</f>
        <v>11211648</v>
      </c>
      <c r="O218" s="766"/>
      <c r="P218" s="766"/>
      <c r="Q218" s="667"/>
      <c r="R218" s="683"/>
    </row>
    <row r="219" spans="1:19" ht="29.25" hidden="1" customHeight="1">
      <c r="A219" s="901"/>
      <c r="B219" s="628"/>
      <c r="C219" s="961">
        <f>C218+D218/60</f>
        <v>0</v>
      </c>
      <c r="D219" s="962"/>
      <c r="E219" s="963">
        <f>E218+F218/60</f>
        <v>0</v>
      </c>
      <c r="F219" s="963"/>
      <c r="G219" s="630"/>
      <c r="H219" s="630"/>
      <c r="I219" s="630"/>
      <c r="J219" s="630"/>
      <c r="K219" s="682"/>
      <c r="L219" s="683"/>
      <c r="M219" s="630"/>
      <c r="N219" s="630"/>
      <c r="O219" s="630"/>
      <c r="P219" s="630"/>
      <c r="Q219" s="654"/>
      <c r="R219" s="630"/>
    </row>
    <row r="220" spans="1:19" ht="52.5" hidden="1" customHeight="1">
      <c r="A220" s="901"/>
      <c r="B220" s="628"/>
      <c r="C220" s="629"/>
      <c r="D220" s="629"/>
      <c r="E220" s="629"/>
      <c r="F220" s="629"/>
      <c r="G220" s="630"/>
      <c r="H220" s="630"/>
      <c r="I220" s="677" t="s">
        <v>102</v>
      </c>
      <c r="J220" s="768">
        <f>L218/N218</f>
        <v>0</v>
      </c>
      <c r="K220" s="622"/>
      <c r="L220" s="630"/>
      <c r="M220" s="630"/>
      <c r="N220" s="630"/>
      <c r="O220" s="630"/>
      <c r="P220" s="630"/>
      <c r="Q220" s="654"/>
      <c r="R220" s="630"/>
    </row>
    <row r="221" spans="1:19" ht="44.25" hidden="1" customHeight="1">
      <c r="A221" s="944" t="s">
        <v>678</v>
      </c>
      <c r="B221" s="944"/>
      <c r="C221" s="944"/>
      <c r="D221" s="944"/>
      <c r="E221" s="944"/>
      <c r="F221" s="944"/>
      <c r="G221" s="944"/>
      <c r="H221" s="944"/>
      <c r="I221" s="769" t="s">
        <v>114</v>
      </c>
      <c r="J221" s="839">
        <f>100-100*J220</f>
        <v>100</v>
      </c>
      <c r="K221" s="622"/>
      <c r="L221" s="630"/>
      <c r="M221" s="630"/>
      <c r="N221" s="630"/>
      <c r="O221" s="630"/>
      <c r="P221" s="630"/>
      <c r="Q221" s="654"/>
      <c r="R221" s="630"/>
    </row>
    <row r="222" spans="1:19" hidden="1">
      <c r="A222" s="901"/>
      <c r="B222" s="770"/>
      <c r="C222" s="629"/>
      <c r="D222" s="629"/>
      <c r="E222" s="629"/>
      <c r="F222" s="629"/>
      <c r="G222" s="630"/>
      <c r="H222" s="630"/>
      <c r="I222" s="630"/>
      <c r="J222" s="771"/>
      <c r="K222" s="622"/>
      <c r="L222" s="772"/>
      <c r="M222" s="630"/>
      <c r="N222" s="630"/>
      <c r="O222" s="630"/>
      <c r="P222" s="630"/>
      <c r="Q222" s="654"/>
      <c r="R222" s="630"/>
    </row>
    <row r="223" spans="1:19" hidden="1">
      <c r="A223" s="901"/>
      <c r="B223" s="770"/>
      <c r="C223" s="629"/>
      <c r="D223" s="629"/>
      <c r="E223" s="629"/>
      <c r="F223" s="773"/>
      <c r="G223" s="774"/>
      <c r="H223" s="774"/>
      <c r="I223" s="774"/>
      <c r="J223" s="774"/>
      <c r="K223" s="774"/>
      <c r="L223" s="774"/>
      <c r="M223" s="774"/>
      <c r="N223" s="774"/>
      <c r="O223" s="774"/>
      <c r="P223" s="774"/>
      <c r="Q223" s="654"/>
      <c r="R223" s="630"/>
    </row>
    <row r="224" spans="1:19" hidden="1">
      <c r="A224" s="901"/>
      <c r="B224" s="770"/>
      <c r="C224" s="629"/>
      <c r="D224" s="629"/>
      <c r="E224" s="629"/>
      <c r="F224" s="773"/>
      <c r="G224" s="774"/>
      <c r="H224" s="774"/>
      <c r="I224" s="774"/>
      <c r="J224" s="774"/>
      <c r="K224" s="774"/>
      <c r="L224" s="774"/>
      <c r="M224" s="774"/>
      <c r="N224" s="774"/>
      <c r="O224" s="774"/>
      <c r="P224" s="774"/>
      <c r="Q224" s="654"/>
      <c r="R224" s="630"/>
    </row>
    <row r="225" spans="1:22" hidden="1">
      <c r="A225" s="901"/>
      <c r="B225" s="770"/>
      <c r="C225" s="629"/>
      <c r="D225" s="629"/>
      <c r="E225" s="629"/>
      <c r="F225" s="773"/>
      <c r="G225" s="774"/>
      <c r="H225" s="774"/>
      <c r="I225" s="774"/>
      <c r="J225" s="774"/>
      <c r="K225" s="774"/>
      <c r="L225" s="774"/>
      <c r="M225" s="774"/>
      <c r="N225" s="774"/>
      <c r="O225" s="774"/>
      <c r="P225" s="774"/>
      <c r="Q225" s="654"/>
      <c r="R225" s="630"/>
    </row>
    <row r="226" spans="1:22" hidden="1">
      <c r="A226" s="901"/>
      <c r="B226" s="770"/>
      <c r="C226" s="629"/>
      <c r="D226" s="629"/>
      <c r="E226" s="629"/>
      <c r="F226" s="773"/>
      <c r="G226" s="945"/>
      <c r="H226" s="945"/>
      <c r="I226" s="945"/>
      <c r="J226" s="775"/>
      <c r="K226" s="776"/>
      <c r="L226" s="656">
        <f>L120+L173+L218</f>
        <v>47646.092850000001</v>
      </c>
      <c r="M226" s="777"/>
      <c r="N226" s="675">
        <f>N120+N173+N218</f>
        <v>73365443.462300003</v>
      </c>
      <c r="O226" s="675"/>
      <c r="P226" s="675"/>
      <c r="Q226" s="656"/>
      <c r="R226" s="844"/>
    </row>
    <row r="227" spans="1:22" s="625" customFormat="1" hidden="1">
      <c r="A227" s="901"/>
      <c r="B227" s="770"/>
      <c r="C227" s="629"/>
      <c r="D227" s="629"/>
      <c r="E227" s="629"/>
      <c r="F227" s="773"/>
      <c r="G227" s="849"/>
      <c r="H227" s="849"/>
      <c r="I227" s="849"/>
      <c r="J227" s="775"/>
      <c r="K227" s="776"/>
      <c r="L227" s="844"/>
      <c r="M227" s="777"/>
      <c r="N227" s="844"/>
      <c r="O227" s="844"/>
      <c r="P227" s="844"/>
      <c r="Q227" s="656"/>
      <c r="R227" s="844"/>
      <c r="T227" s="626"/>
      <c r="U227" s="626"/>
      <c r="V227" s="626"/>
    </row>
    <row r="228" spans="1:22" s="625" customFormat="1" ht="48" hidden="1" customHeight="1" thickBot="1">
      <c r="A228" s="901"/>
      <c r="B228" s="628"/>
      <c r="C228" s="629"/>
      <c r="D228" s="629"/>
      <c r="E228" s="629"/>
      <c r="F228" s="773"/>
      <c r="G228" s="778"/>
      <c r="H228" s="778"/>
      <c r="I228" s="779" t="s">
        <v>117</v>
      </c>
      <c r="J228" s="780">
        <f>L226/N226</f>
        <v>6.4943508280548596E-4</v>
      </c>
      <c r="K228" s="781"/>
      <c r="L228" s="774"/>
      <c r="M228" s="774"/>
      <c r="N228" s="774"/>
      <c r="O228" s="774"/>
      <c r="P228" s="774"/>
      <c r="Q228" s="654"/>
      <c r="R228" s="630"/>
      <c r="T228" s="626"/>
      <c r="U228" s="626"/>
      <c r="V228" s="626"/>
    </row>
    <row r="229" spans="1:22" s="625" customFormat="1" ht="61.5" hidden="1" customHeight="1" thickBot="1">
      <c r="A229" s="946" t="s">
        <v>679</v>
      </c>
      <c r="B229" s="947"/>
      <c r="C229" s="947"/>
      <c r="D229" s="947"/>
      <c r="E229" s="947"/>
      <c r="F229" s="948"/>
      <c r="G229" s="949" t="s">
        <v>118</v>
      </c>
      <c r="H229" s="949"/>
      <c r="I229" s="950"/>
      <c r="J229" s="780">
        <f>100-100*J228</f>
        <v>99.93505649171945</v>
      </c>
      <c r="K229" s="782"/>
      <c r="L229" s="774"/>
      <c r="M229" s="774"/>
      <c r="N229" s="774"/>
      <c r="O229" s="774"/>
      <c r="P229" s="774"/>
      <c r="Q229" s="654"/>
      <c r="R229" s="630"/>
      <c r="T229" s="626"/>
      <c r="U229" s="626"/>
      <c r="V229" s="626"/>
    </row>
    <row r="230" spans="1:22" s="625" customFormat="1" ht="27.75">
      <c r="A230" s="951"/>
      <c r="B230" s="952"/>
      <c r="C230" s="952"/>
      <c r="D230" s="952"/>
      <c r="E230" s="952"/>
      <c r="F230" s="952"/>
      <c r="G230" s="952"/>
      <c r="H230" s="952"/>
      <c r="I230" s="952"/>
      <c r="J230" s="952"/>
      <c r="K230" s="952"/>
      <c r="L230" s="952"/>
      <c r="M230" s="783"/>
      <c r="N230" s="784"/>
      <c r="O230" s="774"/>
      <c r="P230" s="774"/>
      <c r="Q230" s="630"/>
      <c r="R230" s="630"/>
      <c r="T230" s="626"/>
      <c r="U230" s="626"/>
      <c r="V230" s="626"/>
    </row>
    <row r="231" spans="1:22" s="625" customFormat="1">
      <c r="A231" s="904"/>
      <c r="B231" s="685"/>
      <c r="C231" s="687"/>
      <c r="D231" s="687"/>
      <c r="E231" s="687"/>
      <c r="F231" s="687"/>
      <c r="G231" s="623"/>
      <c r="H231" s="623"/>
      <c r="I231" s="623"/>
      <c r="J231" s="623"/>
      <c r="K231" s="622"/>
      <c r="L231" s="630"/>
      <c r="M231" s="630"/>
      <c r="N231" s="623"/>
      <c r="O231" s="623"/>
      <c r="P231" s="623"/>
      <c r="Q231" s="623"/>
      <c r="R231" s="623"/>
      <c r="T231" s="626"/>
      <c r="U231" s="626"/>
      <c r="V231" s="626"/>
    </row>
    <row r="232" spans="1:22" s="625" customFormat="1">
      <c r="A232" s="905"/>
      <c r="B232" s="787"/>
      <c r="C232" s="687"/>
      <c r="D232" s="687"/>
      <c r="E232" s="687"/>
      <c r="F232" s="687"/>
      <c r="G232" s="623"/>
      <c r="H232" s="623"/>
      <c r="I232" s="623"/>
      <c r="J232" s="623"/>
      <c r="K232" s="622"/>
      <c r="L232" s="630"/>
      <c r="M232" s="630"/>
      <c r="N232" s="623"/>
      <c r="O232" s="623"/>
      <c r="P232" s="623"/>
      <c r="Q232" s="623"/>
      <c r="R232" s="623"/>
      <c r="T232" s="626"/>
      <c r="U232" s="626"/>
      <c r="V232" s="626"/>
    </row>
    <row r="233" spans="1:22" s="625" customFormat="1">
      <c r="A233" s="904"/>
      <c r="B233" s="685"/>
      <c r="C233" s="687"/>
      <c r="D233" s="687"/>
      <c r="E233" s="687"/>
      <c r="F233" s="687"/>
      <c r="G233" s="623"/>
      <c r="H233" s="623"/>
      <c r="I233" s="623"/>
      <c r="J233" s="623"/>
      <c r="K233" s="622"/>
      <c r="L233" s="630"/>
      <c r="M233" s="630"/>
      <c r="N233" s="623"/>
      <c r="O233" s="623"/>
      <c r="P233" s="623"/>
      <c r="Q233" s="623"/>
      <c r="R233" s="623"/>
      <c r="T233" s="626"/>
      <c r="U233" s="626"/>
      <c r="V233" s="626"/>
    </row>
    <row r="234" spans="1:22" s="625" customFormat="1">
      <c r="A234" s="904"/>
      <c r="B234" s="788"/>
      <c r="C234" s="687"/>
      <c r="D234" s="687"/>
      <c r="E234" s="687"/>
      <c r="F234" s="687"/>
      <c r="G234" s="623"/>
      <c r="H234" s="623"/>
      <c r="I234" s="623"/>
      <c r="J234" s="623"/>
      <c r="K234" s="622"/>
      <c r="L234" s="772"/>
      <c r="M234" s="630"/>
      <c r="N234" s="623"/>
      <c r="O234" s="623"/>
      <c r="P234" s="623"/>
      <c r="Q234" s="623"/>
      <c r="R234" s="623"/>
      <c r="T234" s="626"/>
      <c r="U234" s="626"/>
      <c r="V234" s="626"/>
    </row>
    <row r="235" spans="1:22" s="625" customFormat="1">
      <c r="A235" s="904"/>
      <c r="B235" s="788"/>
      <c r="C235" s="687"/>
      <c r="D235" s="687"/>
      <c r="E235" s="687"/>
      <c r="F235" s="687"/>
      <c r="G235" s="623"/>
      <c r="H235" s="623"/>
      <c r="I235" s="623"/>
      <c r="J235" s="623"/>
      <c r="K235" s="624"/>
      <c r="L235" s="623"/>
      <c r="M235" s="623"/>
      <c r="N235" s="623"/>
      <c r="O235" s="623"/>
      <c r="P235" s="623"/>
      <c r="Q235" s="623"/>
      <c r="R235" s="623"/>
      <c r="T235" s="626"/>
      <c r="U235" s="626"/>
      <c r="V235" s="626"/>
    </row>
    <row r="236" spans="1:22" s="625" customFormat="1">
      <c r="A236" s="904"/>
      <c r="B236" s="790"/>
      <c r="C236" s="687"/>
      <c r="D236" s="687"/>
      <c r="E236" s="687"/>
      <c r="F236" s="687"/>
      <c r="G236" s="623"/>
      <c r="H236" s="623"/>
      <c r="I236" s="623"/>
      <c r="J236" s="623"/>
      <c r="K236" s="624"/>
      <c r="L236" s="623"/>
      <c r="M236" s="623"/>
      <c r="N236" s="623"/>
      <c r="O236" s="623"/>
      <c r="P236" s="623"/>
      <c r="Q236" s="623"/>
      <c r="R236" s="623"/>
      <c r="T236" s="626"/>
      <c r="U236" s="626"/>
      <c r="V236" s="626"/>
    </row>
    <row r="237" spans="1:22" s="625" customFormat="1">
      <c r="A237" s="904"/>
      <c r="B237" s="685"/>
      <c r="C237" s="687"/>
      <c r="D237" s="687"/>
      <c r="E237" s="687"/>
      <c r="F237" s="687"/>
      <c r="G237" s="623"/>
      <c r="H237" s="623"/>
      <c r="I237" s="623"/>
      <c r="J237" s="623"/>
      <c r="K237" s="624"/>
      <c r="L237" s="623"/>
      <c r="M237" s="623"/>
      <c r="N237" s="623"/>
      <c r="O237" s="623"/>
      <c r="P237" s="623"/>
      <c r="Q237" s="623"/>
      <c r="R237" s="623"/>
      <c r="T237" s="626"/>
      <c r="U237" s="626"/>
      <c r="V237" s="626"/>
    </row>
    <row r="238" spans="1:22" s="625" customFormat="1">
      <c r="A238" s="904"/>
      <c r="B238" s="685"/>
      <c r="C238" s="687"/>
      <c r="D238" s="687"/>
      <c r="E238" s="687"/>
      <c r="F238" s="687"/>
      <c r="G238" s="623"/>
      <c r="H238" s="623"/>
      <c r="I238" s="623"/>
      <c r="J238" s="623"/>
      <c r="K238" s="624"/>
      <c r="L238" s="623"/>
      <c r="M238" s="623"/>
      <c r="N238" s="623"/>
      <c r="O238" s="623"/>
      <c r="P238" s="623"/>
      <c r="Q238" s="623"/>
      <c r="R238" s="623"/>
      <c r="T238" s="626"/>
      <c r="U238" s="626"/>
      <c r="V238" s="626"/>
    </row>
    <row r="239" spans="1:22" s="625" customFormat="1">
      <c r="A239" s="904"/>
      <c r="B239" s="685"/>
      <c r="C239" s="687"/>
      <c r="D239" s="687"/>
      <c r="E239" s="687"/>
      <c r="F239" s="687"/>
      <c r="G239" s="623"/>
      <c r="H239" s="623"/>
      <c r="I239" s="623"/>
      <c r="J239" s="623"/>
      <c r="K239" s="624"/>
      <c r="L239" s="623"/>
      <c r="M239" s="623"/>
      <c r="N239" s="623"/>
      <c r="O239" s="623"/>
      <c r="P239" s="623"/>
      <c r="Q239" s="623"/>
      <c r="R239" s="623"/>
      <c r="T239" s="626"/>
      <c r="U239" s="626"/>
      <c r="V239" s="626"/>
    </row>
    <row r="240" spans="1:22" s="625" customFormat="1">
      <c r="A240" s="904"/>
      <c r="B240" s="685"/>
      <c r="C240" s="687"/>
      <c r="D240" s="687"/>
      <c r="E240" s="687"/>
      <c r="F240" s="687"/>
      <c r="G240" s="623"/>
      <c r="H240" s="623"/>
      <c r="I240" s="623"/>
      <c r="J240" s="623"/>
      <c r="K240" s="624"/>
      <c r="L240" s="623"/>
      <c r="M240" s="623"/>
      <c r="N240" s="623"/>
      <c r="O240" s="623"/>
      <c r="P240" s="623"/>
      <c r="Q240" s="623"/>
      <c r="R240" s="623"/>
      <c r="T240" s="626"/>
      <c r="U240" s="626"/>
      <c r="V240" s="626"/>
    </row>
    <row r="241" spans="1:22" s="625" customFormat="1">
      <c r="A241" s="904"/>
      <c r="B241" s="685"/>
      <c r="C241" s="687"/>
      <c r="D241" s="687"/>
      <c r="E241" s="687"/>
      <c r="F241" s="687"/>
      <c r="G241" s="623"/>
      <c r="H241" s="623"/>
      <c r="I241" s="623"/>
      <c r="J241" s="623"/>
      <c r="K241" s="624"/>
      <c r="L241" s="623"/>
      <c r="M241" s="623"/>
      <c r="N241" s="623"/>
      <c r="O241" s="623"/>
      <c r="P241" s="623"/>
      <c r="Q241" s="623"/>
      <c r="R241" s="623"/>
      <c r="T241" s="626"/>
      <c r="U241" s="626"/>
      <c r="V241" s="626"/>
    </row>
    <row r="242" spans="1:22" s="625" customFormat="1">
      <c r="A242" s="904"/>
      <c r="B242" s="685"/>
      <c r="C242" s="791"/>
      <c r="D242" s="791"/>
      <c r="E242" s="687"/>
      <c r="F242" s="687"/>
      <c r="G242" s="623"/>
      <c r="H242" s="623"/>
      <c r="I242" s="623"/>
      <c r="J242" s="623"/>
      <c r="K242" s="624"/>
      <c r="L242" s="623"/>
      <c r="M242" s="623"/>
      <c r="N242" s="623"/>
      <c r="O242" s="623"/>
      <c r="P242" s="623"/>
      <c r="Q242" s="623"/>
      <c r="R242" s="623"/>
      <c r="T242" s="626"/>
      <c r="U242" s="626"/>
      <c r="V242" s="626"/>
    </row>
    <row r="243" spans="1:22" s="792" customFormat="1">
      <c r="A243" s="904"/>
      <c r="B243" s="685"/>
      <c r="C243" s="687"/>
      <c r="D243" s="687"/>
      <c r="E243" s="687"/>
      <c r="F243" s="687"/>
      <c r="G243" s="623"/>
      <c r="H243" s="623"/>
      <c r="I243" s="623"/>
      <c r="J243" s="623"/>
      <c r="K243" s="624"/>
      <c r="L243" s="623"/>
      <c r="M243" s="623"/>
      <c r="N243" s="623"/>
      <c r="O243" s="623"/>
      <c r="P243" s="623"/>
      <c r="Q243" s="623"/>
      <c r="R243" s="623"/>
      <c r="S243" s="625"/>
      <c r="T243" s="626"/>
      <c r="U243" s="626"/>
      <c r="V243" s="626"/>
    </row>
    <row r="244" spans="1:22" s="792" customFormat="1">
      <c r="A244" s="904"/>
      <c r="B244" s="685"/>
      <c r="C244" s="687"/>
      <c r="D244" s="687"/>
      <c r="E244" s="687"/>
      <c r="F244" s="687"/>
      <c r="G244" s="623"/>
      <c r="H244" s="623"/>
      <c r="I244" s="623"/>
      <c r="J244" s="623"/>
      <c r="K244" s="624"/>
      <c r="L244" s="623"/>
      <c r="M244" s="623"/>
      <c r="N244" s="623"/>
      <c r="O244" s="623"/>
      <c r="P244" s="623"/>
      <c r="Q244" s="623"/>
      <c r="R244" s="623"/>
      <c r="S244" s="625"/>
      <c r="T244" s="626"/>
      <c r="U244" s="626"/>
      <c r="V244" s="626"/>
    </row>
    <row r="245" spans="1:22" s="792" customFormat="1">
      <c r="A245" s="904"/>
      <c r="B245" s="685"/>
      <c r="C245" s="687"/>
      <c r="D245" s="687"/>
      <c r="E245" s="687"/>
      <c r="F245" s="687"/>
      <c r="G245" s="623"/>
      <c r="H245" s="623"/>
      <c r="I245" s="623"/>
      <c r="J245" s="623"/>
      <c r="K245" s="624"/>
      <c r="L245" s="623"/>
      <c r="M245" s="623"/>
      <c r="N245" s="623"/>
      <c r="O245" s="623"/>
      <c r="P245" s="623"/>
      <c r="Q245" s="623"/>
      <c r="R245" s="623"/>
      <c r="S245" s="625"/>
      <c r="T245" s="626"/>
      <c r="U245" s="626"/>
      <c r="V245" s="626"/>
    </row>
    <row r="246" spans="1:22" s="792" customFormat="1">
      <c r="A246" s="904"/>
      <c r="B246" s="685"/>
      <c r="C246" s="687"/>
      <c r="D246" s="687"/>
      <c r="E246" s="687"/>
      <c r="F246" s="687"/>
      <c r="G246" s="623"/>
      <c r="H246" s="623"/>
      <c r="I246" s="623"/>
      <c r="J246" s="623"/>
      <c r="K246" s="624"/>
      <c r="L246" s="623"/>
      <c r="M246" s="623"/>
      <c r="N246" s="623"/>
      <c r="O246" s="623"/>
      <c r="P246" s="623"/>
      <c r="Q246" s="623"/>
      <c r="R246" s="623"/>
      <c r="S246" s="625"/>
      <c r="T246" s="626"/>
      <c r="U246" s="626"/>
      <c r="V246" s="626"/>
    </row>
    <row r="247" spans="1:22" s="792" customFormat="1">
      <c r="A247" s="904"/>
      <c r="B247" s="685"/>
      <c r="C247" s="687"/>
      <c r="D247" s="687"/>
      <c r="E247" s="687"/>
      <c r="F247" s="687"/>
      <c r="G247" s="623"/>
      <c r="H247" s="623"/>
      <c r="I247" s="623"/>
      <c r="J247" s="623"/>
      <c r="K247" s="624"/>
      <c r="L247" s="623"/>
      <c r="M247" s="623"/>
      <c r="N247" s="623"/>
      <c r="O247" s="623"/>
      <c r="P247" s="623"/>
      <c r="Q247" s="623"/>
      <c r="R247" s="623"/>
      <c r="S247" s="625"/>
      <c r="T247" s="626"/>
      <c r="U247" s="626"/>
      <c r="V247" s="626"/>
    </row>
    <row r="248" spans="1:22" s="792" customFormat="1">
      <c r="A248" s="904"/>
      <c r="B248" s="685"/>
      <c r="C248" s="687"/>
      <c r="D248" s="687"/>
      <c r="E248" s="687"/>
      <c r="F248" s="687"/>
      <c r="G248" s="623"/>
      <c r="H248" s="623"/>
      <c r="I248" s="623"/>
      <c r="J248" s="623"/>
      <c r="K248" s="624"/>
      <c r="L248" s="623"/>
      <c r="M248" s="623"/>
      <c r="N248" s="623"/>
      <c r="O248" s="623"/>
      <c r="P248" s="623"/>
      <c r="Q248" s="623"/>
      <c r="R248" s="623"/>
      <c r="S248" s="625"/>
      <c r="T248" s="626"/>
      <c r="U248" s="626"/>
      <c r="V248" s="626"/>
    </row>
    <row r="249" spans="1:22" s="792" customFormat="1">
      <c r="A249" s="904"/>
      <c r="B249" s="685"/>
      <c r="C249" s="687"/>
      <c r="D249" s="687"/>
      <c r="E249" s="687"/>
      <c r="F249" s="687"/>
      <c r="G249" s="623"/>
      <c r="H249" s="623"/>
      <c r="I249" s="623"/>
      <c r="J249" s="623"/>
      <c r="K249" s="624"/>
      <c r="L249" s="623"/>
      <c r="M249" s="623"/>
      <c r="N249" s="623"/>
      <c r="O249" s="623"/>
      <c r="P249" s="623"/>
      <c r="Q249" s="623"/>
      <c r="R249" s="623"/>
      <c r="S249" s="625"/>
      <c r="T249" s="626"/>
      <c r="U249" s="626"/>
      <c r="V249" s="626"/>
    </row>
    <row r="250" spans="1:22" s="792" customFormat="1">
      <c r="A250" s="904"/>
      <c r="B250" s="685"/>
      <c r="C250" s="687"/>
      <c r="D250" s="687"/>
      <c r="E250" s="687"/>
      <c r="F250" s="687"/>
      <c r="G250" s="623"/>
      <c r="H250" s="623"/>
      <c r="I250" s="623"/>
      <c r="J250" s="623"/>
      <c r="K250" s="624"/>
      <c r="L250" s="623"/>
      <c r="M250" s="623"/>
      <c r="N250" s="623"/>
      <c r="O250" s="623"/>
      <c r="P250" s="623"/>
      <c r="Q250" s="623"/>
      <c r="R250" s="623"/>
      <c r="S250" s="625"/>
      <c r="T250" s="626"/>
      <c r="U250" s="626"/>
      <c r="V250" s="626"/>
    </row>
    <row r="251" spans="1:22" s="792" customFormat="1">
      <c r="A251" s="904"/>
      <c r="B251" s="685"/>
      <c r="C251" s="687"/>
      <c r="D251" s="687"/>
      <c r="E251" s="687"/>
      <c r="F251" s="687"/>
      <c r="G251" s="623"/>
      <c r="H251" s="623"/>
      <c r="I251" s="623"/>
      <c r="J251" s="623"/>
      <c r="K251" s="624"/>
      <c r="L251" s="623"/>
      <c r="M251" s="623"/>
      <c r="N251" s="623"/>
      <c r="O251" s="623"/>
      <c r="P251" s="623"/>
      <c r="Q251" s="623"/>
      <c r="R251" s="623"/>
      <c r="S251" s="625"/>
      <c r="T251" s="626"/>
      <c r="U251" s="626"/>
      <c r="V251" s="626"/>
    </row>
    <row r="252" spans="1:22" s="792" customFormat="1">
      <c r="A252" s="904"/>
      <c r="B252" s="685"/>
      <c r="C252" s="687"/>
      <c r="D252" s="687"/>
      <c r="E252" s="687"/>
      <c r="F252" s="687"/>
      <c r="G252" s="623"/>
      <c r="H252" s="623"/>
      <c r="I252" s="623"/>
      <c r="J252" s="623"/>
      <c r="K252" s="624"/>
      <c r="L252" s="623"/>
      <c r="M252" s="623"/>
      <c r="N252" s="623"/>
      <c r="O252" s="623"/>
      <c r="P252" s="623"/>
      <c r="Q252" s="623"/>
      <c r="R252" s="623"/>
      <c r="S252" s="625"/>
      <c r="T252" s="626"/>
      <c r="U252" s="626"/>
      <c r="V252" s="626"/>
    </row>
    <row r="253" spans="1:22" s="792" customFormat="1">
      <c r="A253" s="904"/>
      <c r="B253" s="685"/>
      <c r="C253" s="687"/>
      <c r="D253" s="687"/>
      <c r="E253" s="687"/>
      <c r="F253" s="687"/>
      <c r="G253" s="623"/>
      <c r="H253" s="623"/>
      <c r="I253" s="623"/>
      <c r="J253" s="623"/>
      <c r="K253" s="624"/>
      <c r="L253" s="623"/>
      <c r="M253" s="623"/>
      <c r="N253" s="623"/>
      <c r="O253" s="623"/>
      <c r="P253" s="623"/>
      <c r="Q253" s="623"/>
      <c r="R253" s="623"/>
      <c r="S253" s="625"/>
      <c r="T253" s="626"/>
      <c r="U253" s="626"/>
      <c r="V253" s="626"/>
    </row>
    <row r="254" spans="1:22" s="792" customFormat="1">
      <c r="A254" s="904"/>
      <c r="B254" s="685"/>
      <c r="C254" s="687"/>
      <c r="D254" s="687"/>
      <c r="E254" s="687"/>
      <c r="F254" s="687"/>
      <c r="G254" s="623"/>
      <c r="H254" s="623"/>
      <c r="I254" s="623"/>
      <c r="J254" s="623"/>
      <c r="K254" s="624"/>
      <c r="L254" s="623"/>
      <c r="M254" s="623"/>
      <c r="N254" s="623"/>
      <c r="O254" s="623"/>
      <c r="P254" s="623"/>
      <c r="Q254" s="623"/>
      <c r="R254" s="623"/>
      <c r="S254" s="625"/>
      <c r="T254" s="626"/>
      <c r="U254" s="626"/>
      <c r="V254" s="626"/>
    </row>
    <row r="255" spans="1:22" s="792" customFormat="1">
      <c r="A255" s="904"/>
      <c r="B255" s="685"/>
      <c r="C255" s="687"/>
      <c r="D255" s="687"/>
      <c r="E255" s="687"/>
      <c r="F255" s="687"/>
      <c r="G255" s="623"/>
      <c r="H255" s="623"/>
      <c r="I255" s="623"/>
      <c r="J255" s="623"/>
      <c r="K255" s="624"/>
      <c r="L255" s="623"/>
      <c r="M255" s="623"/>
      <c r="N255" s="623"/>
      <c r="O255" s="623"/>
      <c r="P255" s="623"/>
      <c r="Q255" s="623"/>
      <c r="R255" s="623"/>
      <c r="S255" s="625"/>
      <c r="T255" s="626"/>
      <c r="U255" s="626"/>
      <c r="V255" s="626"/>
    </row>
    <row r="256" spans="1:22" s="792" customFormat="1">
      <c r="A256" s="904"/>
      <c r="B256" s="685"/>
      <c r="C256" s="687"/>
      <c r="D256" s="687"/>
      <c r="E256" s="687"/>
      <c r="F256" s="687"/>
      <c r="G256" s="623"/>
      <c r="H256" s="623"/>
      <c r="I256" s="623"/>
      <c r="J256" s="623"/>
      <c r="K256" s="624"/>
      <c r="L256" s="623"/>
      <c r="M256" s="623"/>
      <c r="N256" s="623"/>
      <c r="O256" s="623"/>
      <c r="P256" s="623"/>
      <c r="Q256" s="623"/>
      <c r="R256" s="623"/>
      <c r="S256" s="625"/>
      <c r="T256" s="626"/>
      <c r="U256" s="626"/>
      <c r="V256" s="626"/>
    </row>
    <row r="257" spans="1:22" s="792" customFormat="1">
      <c r="A257" s="904"/>
      <c r="B257" s="685"/>
      <c r="C257" s="687"/>
      <c r="D257" s="687"/>
      <c r="E257" s="687"/>
      <c r="F257" s="687"/>
      <c r="G257" s="623"/>
      <c r="H257" s="623"/>
      <c r="I257" s="623"/>
      <c r="J257" s="623"/>
      <c r="K257" s="624"/>
      <c r="L257" s="623"/>
      <c r="M257" s="623"/>
      <c r="N257" s="623"/>
      <c r="O257" s="623"/>
      <c r="P257" s="623"/>
      <c r="Q257" s="623"/>
      <c r="R257" s="623"/>
      <c r="S257" s="625"/>
      <c r="T257" s="626"/>
      <c r="U257" s="626"/>
      <c r="V257" s="626"/>
    </row>
    <row r="258" spans="1:22" s="792" customFormat="1">
      <c r="A258" s="904"/>
      <c r="B258" s="685"/>
      <c r="C258" s="687"/>
      <c r="D258" s="687"/>
      <c r="E258" s="687"/>
      <c r="F258" s="687"/>
      <c r="G258" s="623"/>
      <c r="H258" s="623"/>
      <c r="I258" s="623"/>
      <c r="J258" s="623"/>
      <c r="K258" s="624"/>
      <c r="L258" s="623"/>
      <c r="M258" s="623"/>
      <c r="N258" s="623"/>
      <c r="O258" s="623"/>
      <c r="P258" s="623"/>
      <c r="Q258" s="623"/>
      <c r="R258" s="623"/>
      <c r="S258" s="625"/>
      <c r="T258" s="626"/>
      <c r="U258" s="626"/>
      <c r="V258" s="626"/>
    </row>
    <row r="259" spans="1:22" s="794" customFormat="1">
      <c r="A259" s="904"/>
      <c r="B259" s="685"/>
      <c r="C259" s="687"/>
      <c r="D259" s="687"/>
      <c r="E259" s="687"/>
      <c r="F259" s="687"/>
      <c r="G259" s="623"/>
      <c r="H259" s="623"/>
      <c r="I259" s="623"/>
      <c r="J259" s="623"/>
      <c r="K259" s="624"/>
      <c r="L259" s="623"/>
      <c r="M259" s="623"/>
      <c r="N259" s="623"/>
      <c r="O259" s="623"/>
      <c r="P259" s="623"/>
      <c r="Q259" s="623"/>
      <c r="R259" s="623"/>
      <c r="S259" s="625"/>
      <c r="T259" s="626"/>
      <c r="U259" s="626"/>
      <c r="V259" s="626"/>
    </row>
    <row r="260" spans="1:22" s="794" customFormat="1">
      <c r="A260" s="904"/>
      <c r="B260" s="685"/>
      <c r="C260" s="687"/>
      <c r="D260" s="687"/>
      <c r="E260" s="687"/>
      <c r="F260" s="687"/>
      <c r="G260" s="623"/>
      <c r="H260" s="623"/>
      <c r="I260" s="623"/>
      <c r="J260" s="623"/>
      <c r="K260" s="624"/>
      <c r="L260" s="623"/>
      <c r="M260" s="623"/>
      <c r="N260" s="623"/>
      <c r="O260" s="623"/>
      <c r="P260" s="623"/>
      <c r="Q260" s="623"/>
      <c r="R260" s="623"/>
      <c r="S260" s="625"/>
      <c r="T260" s="626"/>
      <c r="U260" s="626"/>
      <c r="V260" s="626"/>
    </row>
    <row r="261" spans="1:22" s="794" customFormat="1">
      <c r="A261" s="904"/>
      <c r="B261" s="685"/>
      <c r="C261" s="687"/>
      <c r="D261" s="687"/>
      <c r="E261" s="687"/>
      <c r="F261" s="687"/>
      <c r="G261" s="623"/>
      <c r="H261" s="623"/>
      <c r="I261" s="623"/>
      <c r="J261" s="623"/>
      <c r="K261" s="624"/>
      <c r="L261" s="623"/>
      <c r="M261" s="623"/>
      <c r="N261" s="623"/>
      <c r="O261" s="623"/>
      <c r="P261" s="623"/>
      <c r="Q261" s="623"/>
      <c r="R261" s="623"/>
      <c r="S261" s="625"/>
      <c r="T261" s="626"/>
      <c r="U261" s="626"/>
      <c r="V261" s="626"/>
    </row>
    <row r="262" spans="1:22" s="794" customFormat="1">
      <c r="A262" s="904"/>
      <c r="B262" s="685"/>
      <c r="C262" s="687"/>
      <c r="D262" s="687"/>
      <c r="E262" s="687"/>
      <c r="F262" s="687"/>
      <c r="G262" s="623"/>
      <c r="H262" s="623"/>
      <c r="I262" s="623"/>
      <c r="J262" s="623"/>
      <c r="K262" s="624"/>
      <c r="L262" s="623"/>
      <c r="M262" s="623"/>
      <c r="N262" s="623"/>
      <c r="O262" s="623"/>
      <c r="P262" s="623"/>
      <c r="Q262" s="623"/>
      <c r="R262" s="623"/>
      <c r="S262" s="625"/>
      <c r="T262" s="626"/>
      <c r="U262" s="626"/>
      <c r="V262" s="626"/>
    </row>
    <row r="263" spans="1:22" s="794" customFormat="1">
      <c r="A263" s="904"/>
      <c r="B263" s="685"/>
      <c r="C263" s="687"/>
      <c r="D263" s="687"/>
      <c r="E263" s="687"/>
      <c r="F263" s="687"/>
      <c r="G263" s="623"/>
      <c r="H263" s="623"/>
      <c r="I263" s="623"/>
      <c r="J263" s="623"/>
      <c r="K263" s="624"/>
      <c r="L263" s="623"/>
      <c r="M263" s="623"/>
      <c r="N263" s="623"/>
      <c r="O263" s="623"/>
      <c r="P263" s="623"/>
      <c r="Q263" s="623"/>
      <c r="R263" s="623"/>
      <c r="S263" s="625"/>
      <c r="T263" s="626"/>
      <c r="U263" s="626"/>
      <c r="V263" s="626"/>
    </row>
    <row r="264" spans="1:22" s="794" customFormat="1">
      <c r="A264" s="904"/>
      <c r="B264" s="685"/>
      <c r="C264" s="687"/>
      <c r="D264" s="687"/>
      <c r="E264" s="687"/>
      <c r="F264" s="687"/>
      <c r="G264" s="623"/>
      <c r="H264" s="623"/>
      <c r="I264" s="623"/>
      <c r="J264" s="623"/>
      <c r="K264" s="624"/>
      <c r="L264" s="623"/>
      <c r="M264" s="623"/>
      <c r="N264" s="623"/>
      <c r="O264" s="623"/>
      <c r="P264" s="623"/>
      <c r="Q264" s="623"/>
      <c r="R264" s="623"/>
      <c r="S264" s="625"/>
      <c r="T264" s="626"/>
      <c r="U264" s="626"/>
      <c r="V264" s="626"/>
    </row>
    <row r="265" spans="1:22" s="794" customFormat="1">
      <c r="A265" s="904"/>
      <c r="B265" s="685"/>
      <c r="C265" s="687"/>
      <c r="D265" s="687"/>
      <c r="E265" s="687"/>
      <c r="F265" s="687"/>
      <c r="G265" s="623"/>
      <c r="H265" s="623"/>
      <c r="I265" s="623"/>
      <c r="J265" s="623"/>
      <c r="K265" s="624"/>
      <c r="L265" s="623"/>
      <c r="M265" s="623"/>
      <c r="N265" s="623"/>
      <c r="O265" s="623"/>
      <c r="P265" s="623"/>
      <c r="Q265" s="623"/>
      <c r="R265" s="623"/>
      <c r="S265" s="625"/>
      <c r="T265" s="626"/>
      <c r="U265" s="626"/>
      <c r="V265" s="626"/>
    </row>
    <row r="266" spans="1:22" s="794" customFormat="1">
      <c r="A266" s="904"/>
      <c r="B266" s="685"/>
      <c r="C266" s="687"/>
      <c r="D266" s="687"/>
      <c r="E266" s="687"/>
      <c r="F266" s="687"/>
      <c r="G266" s="623"/>
      <c r="H266" s="623"/>
      <c r="I266" s="623"/>
      <c r="J266" s="623"/>
      <c r="K266" s="624"/>
      <c r="L266" s="623"/>
      <c r="M266" s="623"/>
      <c r="N266" s="623"/>
      <c r="O266" s="623"/>
      <c r="P266" s="623"/>
      <c r="Q266" s="623"/>
      <c r="R266" s="623"/>
      <c r="S266" s="625"/>
      <c r="T266" s="626"/>
      <c r="U266" s="626"/>
      <c r="V266" s="626"/>
    </row>
    <row r="267" spans="1:22" s="794" customFormat="1">
      <c r="A267" s="904"/>
      <c r="B267" s="685"/>
      <c r="C267" s="687"/>
      <c r="D267" s="687"/>
      <c r="E267" s="687"/>
      <c r="F267" s="687"/>
      <c r="G267" s="623"/>
      <c r="H267" s="623"/>
      <c r="I267" s="623"/>
      <c r="J267" s="623"/>
      <c r="K267" s="624"/>
      <c r="L267" s="623"/>
      <c r="M267" s="623"/>
      <c r="N267" s="623"/>
      <c r="O267" s="623"/>
      <c r="P267" s="623"/>
      <c r="Q267" s="623"/>
      <c r="R267" s="623"/>
      <c r="S267" s="625"/>
      <c r="T267" s="626"/>
      <c r="U267" s="626"/>
      <c r="V267" s="626"/>
    </row>
    <row r="268" spans="1:22" s="794" customFormat="1">
      <c r="A268" s="904"/>
      <c r="B268" s="685"/>
      <c r="C268" s="687"/>
      <c r="D268" s="687"/>
      <c r="E268" s="687"/>
      <c r="F268" s="687"/>
      <c r="G268" s="623"/>
      <c r="H268" s="623"/>
      <c r="I268" s="623"/>
      <c r="J268" s="623"/>
      <c r="K268" s="624"/>
      <c r="L268" s="623"/>
      <c r="M268" s="623"/>
      <c r="N268" s="623"/>
      <c r="O268" s="623"/>
      <c r="P268" s="623"/>
      <c r="Q268" s="623"/>
      <c r="R268" s="623"/>
      <c r="S268" s="625"/>
      <c r="T268" s="626"/>
      <c r="U268" s="626"/>
      <c r="V268" s="626"/>
    </row>
    <row r="269" spans="1:22" s="794" customFormat="1">
      <c r="A269" s="904"/>
      <c r="B269" s="685"/>
      <c r="C269" s="687"/>
      <c r="D269" s="687"/>
      <c r="E269" s="687"/>
      <c r="F269" s="687"/>
      <c r="G269" s="623"/>
      <c r="H269" s="623"/>
      <c r="I269" s="623"/>
      <c r="J269" s="623"/>
      <c r="K269" s="624"/>
      <c r="L269" s="623"/>
      <c r="M269" s="623"/>
      <c r="N269" s="623"/>
      <c r="O269" s="623"/>
      <c r="P269" s="623"/>
      <c r="Q269" s="623"/>
      <c r="R269" s="623"/>
      <c r="S269" s="625"/>
      <c r="T269" s="626"/>
      <c r="U269" s="626"/>
      <c r="V269" s="626"/>
    </row>
    <row r="270" spans="1:22" s="794" customFormat="1">
      <c r="A270" s="904"/>
      <c r="B270" s="685"/>
      <c r="C270" s="687"/>
      <c r="D270" s="687"/>
      <c r="E270" s="687"/>
      <c r="F270" s="687"/>
      <c r="G270" s="623"/>
      <c r="H270" s="623"/>
      <c r="I270" s="623"/>
      <c r="J270" s="623"/>
      <c r="K270" s="624"/>
      <c r="L270" s="623"/>
      <c r="M270" s="623"/>
      <c r="N270" s="623"/>
      <c r="O270" s="623"/>
      <c r="P270" s="623"/>
      <c r="Q270" s="623"/>
      <c r="R270" s="623"/>
      <c r="S270" s="625"/>
      <c r="T270" s="626"/>
      <c r="U270" s="626"/>
      <c r="V270" s="626"/>
    </row>
    <row r="271" spans="1:22" s="794" customFormat="1">
      <c r="A271" s="904"/>
      <c r="B271" s="685"/>
      <c r="C271" s="687"/>
      <c r="D271" s="687"/>
      <c r="E271" s="687"/>
      <c r="F271" s="687"/>
      <c r="G271" s="623"/>
      <c r="H271" s="623"/>
      <c r="I271" s="623"/>
      <c r="J271" s="623"/>
      <c r="K271" s="624"/>
      <c r="L271" s="623"/>
      <c r="M271" s="623"/>
      <c r="N271" s="623"/>
      <c r="O271" s="623"/>
      <c r="P271" s="623"/>
      <c r="Q271" s="623"/>
      <c r="R271" s="623"/>
      <c r="S271" s="625"/>
      <c r="T271" s="626"/>
      <c r="U271" s="626"/>
      <c r="V271" s="626"/>
    </row>
    <row r="272" spans="1:22" s="794" customFormat="1">
      <c r="A272" s="904"/>
      <c r="B272" s="685"/>
      <c r="C272" s="687"/>
      <c r="D272" s="687"/>
      <c r="E272" s="687"/>
      <c r="F272" s="687"/>
      <c r="G272" s="623"/>
      <c r="H272" s="623"/>
      <c r="I272" s="623"/>
      <c r="J272" s="623"/>
      <c r="K272" s="624"/>
      <c r="L272" s="623"/>
      <c r="M272" s="623"/>
      <c r="N272" s="623"/>
      <c r="O272" s="623"/>
      <c r="P272" s="623"/>
      <c r="Q272" s="623"/>
      <c r="R272" s="623"/>
      <c r="S272" s="625"/>
      <c r="T272" s="626"/>
      <c r="U272" s="626"/>
      <c r="V272" s="626"/>
    </row>
    <row r="273" spans="1:22" s="794" customFormat="1">
      <c r="A273" s="904"/>
      <c r="B273" s="685"/>
      <c r="C273" s="687"/>
      <c r="D273" s="687"/>
      <c r="E273" s="687"/>
      <c r="F273" s="687"/>
      <c r="G273" s="623"/>
      <c r="H273" s="623"/>
      <c r="I273" s="623"/>
      <c r="J273" s="623"/>
      <c r="K273" s="624"/>
      <c r="L273" s="623"/>
      <c r="M273" s="623"/>
      <c r="N273" s="623"/>
      <c r="O273" s="623"/>
      <c r="P273" s="623"/>
      <c r="Q273" s="623"/>
      <c r="R273" s="623"/>
      <c r="S273" s="625"/>
      <c r="T273" s="626"/>
      <c r="U273" s="626"/>
      <c r="V273" s="626"/>
    </row>
    <row r="274" spans="1:22" s="794" customFormat="1">
      <c r="A274" s="904"/>
      <c r="B274" s="685"/>
      <c r="C274" s="687"/>
      <c r="D274" s="687"/>
      <c r="E274" s="687"/>
      <c r="F274" s="687"/>
      <c r="G274" s="623"/>
      <c r="H274" s="623"/>
      <c r="I274" s="623"/>
      <c r="J274" s="623"/>
      <c r="K274" s="624"/>
      <c r="L274" s="623"/>
      <c r="M274" s="623"/>
      <c r="N274" s="623"/>
      <c r="O274" s="623"/>
      <c r="P274" s="623"/>
      <c r="Q274" s="623"/>
      <c r="R274" s="623"/>
      <c r="S274" s="625"/>
      <c r="T274" s="626"/>
      <c r="U274" s="626"/>
      <c r="V274" s="626"/>
    </row>
    <row r="275" spans="1:22" s="794" customFormat="1">
      <c r="A275" s="904"/>
      <c r="B275" s="685"/>
      <c r="C275" s="687"/>
      <c r="D275" s="687"/>
      <c r="E275" s="687"/>
      <c r="F275" s="687"/>
      <c r="G275" s="623"/>
      <c r="H275" s="623"/>
      <c r="I275" s="623"/>
      <c r="J275" s="623"/>
      <c r="K275" s="624"/>
      <c r="L275" s="623"/>
      <c r="M275" s="623"/>
      <c r="N275" s="623"/>
      <c r="O275" s="623"/>
      <c r="P275" s="623"/>
      <c r="Q275" s="623"/>
      <c r="R275" s="623"/>
      <c r="S275" s="625"/>
      <c r="T275" s="626"/>
      <c r="U275" s="626"/>
      <c r="V275" s="626"/>
    </row>
    <row r="276" spans="1:22" s="794" customFormat="1">
      <c r="A276" s="904"/>
      <c r="B276" s="685"/>
      <c r="C276" s="687"/>
      <c r="D276" s="687"/>
      <c r="E276" s="687"/>
      <c r="F276" s="687"/>
      <c r="G276" s="623"/>
      <c r="H276" s="623"/>
      <c r="I276" s="623"/>
      <c r="J276" s="623"/>
      <c r="K276" s="624"/>
      <c r="L276" s="623"/>
      <c r="M276" s="623"/>
      <c r="N276" s="623"/>
      <c r="O276" s="623"/>
      <c r="P276" s="623"/>
      <c r="Q276" s="623"/>
      <c r="R276" s="623"/>
      <c r="S276" s="625"/>
      <c r="T276" s="626"/>
      <c r="U276" s="626"/>
      <c r="V276" s="626"/>
    </row>
  </sheetData>
  <dataConsolidate/>
  <mergeCells count="56">
    <mergeCell ref="A2:M2"/>
    <mergeCell ref="A3:M3"/>
    <mergeCell ref="Q5:Q9"/>
    <mergeCell ref="J5:J9"/>
    <mergeCell ref="K5:K9"/>
    <mergeCell ref="L5:L9"/>
    <mergeCell ref="M5:M9"/>
    <mergeCell ref="N5:N9"/>
    <mergeCell ref="O5:O9"/>
    <mergeCell ref="P5:P9"/>
    <mergeCell ref="S109:S110"/>
    <mergeCell ref="S113:S114"/>
    <mergeCell ref="S115:S119"/>
    <mergeCell ref="Q121:Q125"/>
    <mergeCell ref="C123:D123"/>
    <mergeCell ref="E123:F123"/>
    <mergeCell ref="A125:J125"/>
    <mergeCell ref="C177:D178"/>
    <mergeCell ref="E177:F178"/>
    <mergeCell ref="K177:K178"/>
    <mergeCell ref="Q177:Q181"/>
    <mergeCell ref="A130:N130"/>
    <mergeCell ref="B131:B135"/>
    <mergeCell ref="C131:D132"/>
    <mergeCell ref="E131:F132"/>
    <mergeCell ref="N131:N135"/>
    <mergeCell ref="Q131:Q135"/>
    <mergeCell ref="A132:A135"/>
    <mergeCell ref="L132:L135"/>
    <mergeCell ref="M132:M135"/>
    <mergeCell ref="S166:S169"/>
    <mergeCell ref="C174:D174"/>
    <mergeCell ref="E174:F174"/>
    <mergeCell ref="A175:J175"/>
    <mergeCell ref="A176:N176"/>
    <mergeCell ref="S202:S204"/>
    <mergeCell ref="S206:S207"/>
    <mergeCell ref="S208:S213"/>
    <mergeCell ref="S215:S217"/>
    <mergeCell ref="C219:D219"/>
    <mergeCell ref="E219:F219"/>
    <mergeCell ref="A221:H221"/>
    <mergeCell ref="G226:I226"/>
    <mergeCell ref="A229:F229"/>
    <mergeCell ref="G229:I229"/>
    <mergeCell ref="A230:L230"/>
    <mergeCell ref="R5:R9"/>
    <mergeCell ref="A5:A9"/>
    <mergeCell ref="B5:B9"/>
    <mergeCell ref="C5:C9"/>
    <mergeCell ref="D5:D9"/>
    <mergeCell ref="E5:E9"/>
    <mergeCell ref="F5:F9"/>
    <mergeCell ref="G5:G9"/>
    <mergeCell ref="H5:H9"/>
    <mergeCell ref="I5:I9"/>
  </mergeCells>
  <printOptions horizontalCentered="1" verticalCentered="1"/>
  <pageMargins left="0" right="0" top="0" bottom="0" header="0" footer="0"/>
  <pageSetup paperSize="9" scale="33" fitToHeight="5" orientation="landscape" r:id="rId1"/>
  <headerFooter alignWithMargins="0"/>
  <rowBreaks count="2" manualBreakCount="2">
    <brk id="102" max="17" man="1"/>
    <brk id="129" max="17" man="1"/>
  </rowBreaks>
  <legacyDrawing r:id="rId2"/>
</worksheet>
</file>

<file path=xl/worksheets/sheet4.xml><?xml version="1.0" encoding="utf-8"?>
<worksheet xmlns="http://schemas.openxmlformats.org/spreadsheetml/2006/main" xmlns:r="http://schemas.openxmlformats.org/officeDocument/2006/relationships">
  <sheetPr codeName="Sheet5">
    <pageSetUpPr fitToPage="1"/>
  </sheetPr>
  <dimension ref="A1:AF830"/>
  <sheetViews>
    <sheetView tabSelected="1" view="pageBreakPreview" topLeftCell="A818" zoomScale="40" zoomScaleNormal="40" zoomScaleSheetLayoutView="40" workbookViewId="0">
      <selection activeCell="A818" sqref="A1:XFD1048576"/>
    </sheetView>
  </sheetViews>
  <sheetFormatPr defaultRowHeight="28.5"/>
  <cols>
    <col min="1" max="1" width="10.28515625" style="381" customWidth="1"/>
    <col min="2" max="2" width="17.42578125" style="381" customWidth="1"/>
    <col min="3" max="3" width="78.140625" style="382" customWidth="1"/>
    <col min="4" max="4" width="23" style="381" hidden="1" customWidth="1"/>
    <col min="5" max="5" width="22.42578125" style="381" hidden="1" customWidth="1"/>
    <col min="6" max="6" width="24.7109375" style="381" hidden="1" customWidth="1"/>
    <col min="7" max="7" width="23.5703125" style="381" hidden="1" customWidth="1"/>
    <col min="8" max="8" width="19.28515625" style="569" customWidth="1"/>
    <col min="9" max="10" width="19.28515625" style="459" customWidth="1"/>
    <col min="11" max="11" width="19.28515625" style="381" customWidth="1"/>
    <col min="12" max="13" width="19.28515625" style="461" customWidth="1"/>
    <col min="14" max="14" width="19.28515625" style="381" customWidth="1"/>
    <col min="15" max="16" width="19.28515625" style="461" customWidth="1"/>
    <col min="17" max="17" width="19.28515625" style="381" customWidth="1"/>
    <col min="18" max="19" width="19.28515625" style="462" customWidth="1"/>
    <col min="20" max="20" width="14.7109375" style="381" customWidth="1"/>
    <col min="21" max="21" width="98.140625" style="382" customWidth="1"/>
    <col min="22" max="22" width="21.28515625" style="383" hidden="1" customWidth="1"/>
    <col min="23" max="23" width="23" style="383" hidden="1" customWidth="1"/>
    <col min="24" max="24" width="30.7109375" style="347" hidden="1" customWidth="1"/>
    <col min="25" max="29" width="30.7109375" style="348" hidden="1" customWidth="1"/>
    <col min="30" max="30" width="44.7109375" style="348" hidden="1" customWidth="1"/>
    <col min="31" max="31" width="30.7109375" style="348" hidden="1" customWidth="1"/>
    <col min="32" max="32" width="30.7109375" style="348" customWidth="1"/>
    <col min="33" max="16384" width="9.140625" style="348"/>
  </cols>
  <sheetData>
    <row r="1" spans="1:32" ht="61.5" customHeight="1" thickBot="1">
      <c r="A1" s="1075" t="s">
        <v>680</v>
      </c>
      <c r="B1" s="1076"/>
      <c r="C1" s="1076"/>
      <c r="D1" s="1076"/>
      <c r="E1" s="1076"/>
      <c r="F1" s="1076"/>
      <c r="G1" s="1076"/>
      <c r="H1" s="1076"/>
      <c r="I1" s="1076"/>
      <c r="J1" s="1076"/>
      <c r="K1" s="1076"/>
      <c r="L1" s="1076"/>
      <c r="M1" s="1076"/>
      <c r="N1" s="1076"/>
      <c r="O1" s="1076"/>
      <c r="P1" s="1076"/>
      <c r="Q1" s="1076"/>
      <c r="R1" s="1076"/>
      <c r="S1" s="1076"/>
      <c r="T1" s="1076"/>
      <c r="U1" s="1076"/>
      <c r="V1" s="997"/>
      <c r="W1" s="997"/>
    </row>
    <row r="2" spans="1:32" s="350" customFormat="1" ht="68.25" customHeight="1">
      <c r="A2" s="998" t="s">
        <v>259</v>
      </c>
      <c r="B2" s="998" t="s">
        <v>301</v>
      </c>
      <c r="C2" s="998" t="s">
        <v>302</v>
      </c>
      <c r="D2" s="998" t="s">
        <v>303</v>
      </c>
      <c r="E2" s="998" t="s">
        <v>304</v>
      </c>
      <c r="F2" s="998" t="s">
        <v>305</v>
      </c>
      <c r="G2" s="998" t="s">
        <v>306</v>
      </c>
      <c r="H2" s="1000" t="s">
        <v>308</v>
      </c>
      <c r="I2" s="1000"/>
      <c r="J2" s="1000"/>
      <c r="K2" s="1000"/>
      <c r="L2" s="1000"/>
      <c r="M2" s="1000"/>
      <c r="N2" s="1000"/>
      <c r="O2" s="1000"/>
      <c r="P2" s="1000"/>
      <c r="Q2" s="1000"/>
      <c r="R2" s="1000"/>
      <c r="S2" s="1000"/>
      <c r="T2" s="999" t="s">
        <v>319</v>
      </c>
      <c r="U2" s="998" t="s">
        <v>320</v>
      </c>
      <c r="V2" s="1043" t="s">
        <v>310</v>
      </c>
      <c r="W2" s="998"/>
      <c r="X2" s="1003" t="s">
        <v>360</v>
      </c>
      <c r="Y2" s="1003" t="s">
        <v>361</v>
      </c>
      <c r="Z2" s="1001" t="s">
        <v>362</v>
      </c>
      <c r="AA2" s="1001" t="s">
        <v>363</v>
      </c>
      <c r="AB2" s="1003" t="s">
        <v>461</v>
      </c>
      <c r="AC2" s="1001" t="s">
        <v>364</v>
      </c>
      <c r="AD2" s="1001" t="s">
        <v>365</v>
      </c>
      <c r="AE2" s="1001" t="s">
        <v>102</v>
      </c>
      <c r="AF2" s="1001" t="s">
        <v>366</v>
      </c>
    </row>
    <row r="3" spans="1:32" s="350" customFormat="1" ht="120.75" customHeight="1" thickBot="1">
      <c r="A3" s="998"/>
      <c r="B3" s="998"/>
      <c r="C3" s="998"/>
      <c r="D3" s="998"/>
      <c r="E3" s="998"/>
      <c r="F3" s="998"/>
      <c r="G3" s="998"/>
      <c r="H3" s="1083" t="s">
        <v>307</v>
      </c>
      <c r="I3" s="1083"/>
      <c r="J3" s="1083"/>
      <c r="K3" s="1084" t="s">
        <v>109</v>
      </c>
      <c r="L3" s="1084"/>
      <c r="M3" s="1084"/>
      <c r="N3" s="1083" t="s">
        <v>313</v>
      </c>
      <c r="O3" s="1083"/>
      <c r="P3" s="1083"/>
      <c r="Q3" s="1083" t="s">
        <v>309</v>
      </c>
      <c r="R3" s="1083"/>
      <c r="S3" s="1083"/>
      <c r="T3" s="999"/>
      <c r="U3" s="998"/>
      <c r="V3" s="1044" t="s">
        <v>314</v>
      </c>
      <c r="W3" s="349" t="s">
        <v>315</v>
      </c>
      <c r="X3" s="1004"/>
      <c r="Y3" s="1004"/>
      <c r="Z3" s="1002"/>
      <c r="AA3" s="1002"/>
      <c r="AB3" s="1004"/>
      <c r="AC3" s="1002"/>
      <c r="AD3" s="1002"/>
      <c r="AE3" s="1002"/>
      <c r="AF3" s="1002"/>
    </row>
    <row r="4" spans="1:32" s="350" customFormat="1" ht="60.75" thickBot="1">
      <c r="A4" s="916"/>
      <c r="B4" s="916"/>
      <c r="C4" s="916"/>
      <c r="D4" s="916"/>
      <c r="E4" s="916"/>
      <c r="F4" s="916"/>
      <c r="G4" s="916"/>
      <c r="H4" s="344"/>
      <c r="I4" s="389" t="s">
        <v>373</v>
      </c>
      <c r="J4" s="389" t="s">
        <v>374</v>
      </c>
      <c r="K4" s="390"/>
      <c r="L4" s="389" t="s">
        <v>373</v>
      </c>
      <c r="M4" s="389" t="s">
        <v>374</v>
      </c>
      <c r="N4" s="390"/>
      <c r="O4" s="389" t="s">
        <v>373</v>
      </c>
      <c r="P4" s="389" t="s">
        <v>374</v>
      </c>
      <c r="Q4" s="390"/>
      <c r="R4" s="389" t="s">
        <v>373</v>
      </c>
      <c r="S4" s="389" t="s">
        <v>374</v>
      </c>
      <c r="T4" s="917"/>
      <c r="U4" s="916"/>
      <c r="V4" s="1044"/>
      <c r="W4" s="349"/>
      <c r="X4" s="384" t="s">
        <v>120</v>
      </c>
      <c r="Y4" s="385" t="s">
        <v>121</v>
      </c>
      <c r="Z4" s="385" t="s">
        <v>367</v>
      </c>
      <c r="AA4" s="386" t="s">
        <v>368</v>
      </c>
      <c r="AB4" s="397">
        <f>(28*24)</f>
        <v>672</v>
      </c>
      <c r="AC4" s="385" t="s">
        <v>369</v>
      </c>
      <c r="AD4" s="386" t="s">
        <v>370</v>
      </c>
      <c r="AE4" s="387" t="s">
        <v>371</v>
      </c>
      <c r="AF4" s="388" t="s">
        <v>372</v>
      </c>
    </row>
    <row r="5" spans="1:32" s="343" customFormat="1" ht="90">
      <c r="A5" s="1085">
        <v>1</v>
      </c>
      <c r="B5" s="850">
        <v>902099</v>
      </c>
      <c r="C5" s="851" t="s">
        <v>375</v>
      </c>
      <c r="D5" s="852">
        <v>41688</v>
      </c>
      <c r="E5" s="853" t="s">
        <v>681</v>
      </c>
      <c r="F5" s="852">
        <v>41688</v>
      </c>
      <c r="G5" s="853" t="s">
        <v>682</v>
      </c>
      <c r="H5" s="854" t="str">
        <f>IF((RIGHT(T5,1)="T"),(F5+G5)-(D5+E5),"-")</f>
        <v>-</v>
      </c>
      <c r="I5" s="854"/>
      <c r="J5" s="854"/>
      <c r="K5" s="854" t="str">
        <f>IF((RIGHT(T5,1)="U"),(F5+G5)-(D5+E5),"-")</f>
        <v>-</v>
      </c>
      <c r="L5" s="854"/>
      <c r="M5" s="854"/>
      <c r="N5" s="854" t="str">
        <f>IF((RIGHT(T5,1)="C"),(F5+G5)-(D5+E5),"-")</f>
        <v>-</v>
      </c>
      <c r="O5" s="854"/>
      <c r="P5" s="854"/>
      <c r="Q5" s="854">
        <f>IF((RIGHT(T5,1)="D"),(F5+G5)-(D5+E5),"-")</f>
        <v>0.24375000000145519</v>
      </c>
      <c r="R5" s="422">
        <f t="shared" ref="R5:R6" si="0">HOUR(Q5)</f>
        <v>5</v>
      </c>
      <c r="S5" s="422">
        <f t="shared" ref="S5:S6" si="1">MINUTE(Q5)</f>
        <v>51</v>
      </c>
      <c r="T5" s="855" t="s">
        <v>445</v>
      </c>
      <c r="U5" s="851" t="s">
        <v>683</v>
      </c>
      <c r="V5" s="1045" t="s">
        <v>684</v>
      </c>
      <c r="W5" s="856" t="s">
        <v>685</v>
      </c>
    </row>
    <row r="6" spans="1:32" s="343" customFormat="1" ht="60">
      <c r="A6" s="1085"/>
      <c r="B6" s="850">
        <v>902107</v>
      </c>
      <c r="C6" s="851" t="s">
        <v>375</v>
      </c>
      <c r="D6" s="852">
        <v>41689</v>
      </c>
      <c r="E6" s="853" t="s">
        <v>686</v>
      </c>
      <c r="F6" s="852">
        <v>41689</v>
      </c>
      <c r="G6" s="853" t="s">
        <v>687</v>
      </c>
      <c r="H6" s="854" t="str">
        <f>IF((RIGHT(T6,1)="T"),(F6+G6)-(D6+E6),"-")</f>
        <v>-</v>
      </c>
      <c r="I6" s="854"/>
      <c r="J6" s="854"/>
      <c r="K6" s="854" t="str">
        <f>IF((RIGHT(T6,1)="U"),(F6+G6)-(D6+E6),"-")</f>
        <v>-</v>
      </c>
      <c r="L6" s="854"/>
      <c r="M6" s="854"/>
      <c r="N6" s="854" t="str">
        <f>IF((RIGHT(T6,1)="C"),(F6+G6)-(D6+E6),"-")</f>
        <v>-</v>
      </c>
      <c r="O6" s="854"/>
      <c r="P6" s="854"/>
      <c r="Q6" s="854">
        <f>IF((RIGHT(T6,1)="D"),(F6+G6)-(D6+E6),"-")</f>
        <v>0.34027777777373558</v>
      </c>
      <c r="R6" s="422">
        <f t="shared" si="0"/>
        <v>8</v>
      </c>
      <c r="S6" s="422">
        <f t="shared" si="1"/>
        <v>10</v>
      </c>
      <c r="T6" s="857" t="s">
        <v>445</v>
      </c>
      <c r="U6" s="851" t="s">
        <v>688</v>
      </c>
      <c r="V6" s="1045" t="s">
        <v>689</v>
      </c>
      <c r="W6" s="856" t="s">
        <v>690</v>
      </c>
    </row>
    <row r="7" spans="1:32" s="343" customFormat="1" ht="60">
      <c r="A7" s="1085"/>
      <c r="B7" s="858">
        <v>902121</v>
      </c>
      <c r="C7" s="859" t="s">
        <v>375</v>
      </c>
      <c r="D7" s="860">
        <v>41694</v>
      </c>
      <c r="E7" s="861" t="s">
        <v>691</v>
      </c>
      <c r="F7" s="860">
        <v>41694</v>
      </c>
      <c r="G7" s="861" t="s">
        <v>691</v>
      </c>
      <c r="H7" s="862">
        <f>IF((RIGHT(T7,1)="T"),(F7+G7)-(D7+E7),"-")</f>
        <v>0</v>
      </c>
      <c r="I7" s="862"/>
      <c r="J7" s="862"/>
      <c r="K7" s="862" t="str">
        <f>IF((RIGHT(T7,1)="U"),(F7+G7)-(D7+E7),"-")</f>
        <v>-</v>
      </c>
      <c r="L7" s="862"/>
      <c r="M7" s="862"/>
      <c r="N7" s="862" t="str">
        <f>IF((RIGHT(T7,1)="C"),(F7+G7)-(D7+E7),"-")</f>
        <v>-</v>
      </c>
      <c r="O7" s="862"/>
      <c r="P7" s="862"/>
      <c r="Q7" s="862" t="str">
        <f>IF((RIGHT(T7,1)="D"),(F7+G7)-(D7+E7),"-")</f>
        <v>-</v>
      </c>
      <c r="R7" s="862"/>
      <c r="S7" s="862"/>
      <c r="T7" s="855" t="s">
        <v>616</v>
      </c>
      <c r="U7" s="859" t="s">
        <v>692</v>
      </c>
      <c r="V7" s="1046"/>
      <c r="W7" s="858"/>
    </row>
    <row r="8" spans="1:32" ht="41.25" customHeight="1">
      <c r="A8" s="362"/>
      <c r="B8" s="363"/>
      <c r="C8" s="364" t="s">
        <v>324</v>
      </c>
      <c r="D8" s="365"/>
      <c r="E8" s="366"/>
      <c r="F8" s="367"/>
      <c r="G8" s="368"/>
      <c r="H8" s="369">
        <f t="shared" ref="H8:S8" si="2">SUM(H5:H7)</f>
        <v>0</v>
      </c>
      <c r="I8" s="457">
        <f t="shared" si="2"/>
        <v>0</v>
      </c>
      <c r="J8" s="457">
        <f t="shared" si="2"/>
        <v>0</v>
      </c>
      <c r="K8" s="369">
        <f t="shared" si="2"/>
        <v>0</v>
      </c>
      <c r="L8" s="457">
        <f t="shared" si="2"/>
        <v>0</v>
      </c>
      <c r="M8" s="457">
        <f t="shared" si="2"/>
        <v>0</v>
      </c>
      <c r="N8" s="369">
        <f t="shared" si="2"/>
        <v>0</v>
      </c>
      <c r="O8" s="457">
        <f t="shared" si="2"/>
        <v>0</v>
      </c>
      <c r="P8" s="457">
        <f t="shared" si="2"/>
        <v>0</v>
      </c>
      <c r="Q8" s="369">
        <f t="shared" si="2"/>
        <v>0.58402777777519077</v>
      </c>
      <c r="R8" s="457">
        <f t="shared" si="2"/>
        <v>13</v>
      </c>
      <c r="S8" s="457">
        <f t="shared" si="2"/>
        <v>61</v>
      </c>
      <c r="T8" s="362"/>
      <c r="U8" s="370"/>
      <c r="V8" s="1047"/>
      <c r="W8" s="371"/>
      <c r="X8" s="372"/>
      <c r="Y8" s="373"/>
    </row>
    <row r="9" spans="1:32" s="343" customFormat="1" ht="41.25" customHeight="1">
      <c r="A9" s="345"/>
      <c r="B9" s="398"/>
      <c r="C9" s="392" t="s">
        <v>377</v>
      </c>
      <c r="D9" s="399"/>
      <c r="E9" s="400"/>
      <c r="F9" s="401"/>
      <c r="G9" s="402"/>
      <c r="H9" s="403"/>
      <c r="I9" s="404"/>
      <c r="J9" s="405">
        <f>I8+J8/60</f>
        <v>0</v>
      </c>
      <c r="K9" s="406"/>
      <c r="L9" s="408"/>
      <c r="M9" s="405">
        <f>L8+M8/60</f>
        <v>0</v>
      </c>
      <c r="N9" s="407"/>
      <c r="O9" s="408"/>
      <c r="P9" s="405">
        <f>O8+P8/60</f>
        <v>0</v>
      </c>
      <c r="Q9" s="407"/>
      <c r="R9" s="408"/>
      <c r="S9" s="405">
        <f>R8+S8/60</f>
        <v>14.016666666666666</v>
      </c>
      <c r="T9" s="345"/>
      <c r="U9" s="409"/>
      <c r="V9" s="1048"/>
      <c r="W9" s="410"/>
      <c r="X9" s="411">
        <v>79</v>
      </c>
      <c r="Y9" s="412">
        <v>2</v>
      </c>
      <c r="Z9" s="405">
        <f>J9</f>
        <v>0</v>
      </c>
      <c r="AA9" s="405">
        <f>X9*Y9*Z9</f>
        <v>0</v>
      </c>
      <c r="AB9" s="405">
        <f>($AB$4-M9-P9)</f>
        <v>672</v>
      </c>
      <c r="AC9" s="412">
        <f>X9*Y9</f>
        <v>158</v>
      </c>
      <c r="AD9" s="412">
        <f>AB9*AC9</f>
        <v>106176</v>
      </c>
      <c r="AE9" s="405">
        <f>AA9/AD9</f>
        <v>0</v>
      </c>
      <c r="AF9" s="413">
        <f>1-(1*AE9)</f>
        <v>1</v>
      </c>
    </row>
    <row r="10" spans="1:32" s="479" customFormat="1" ht="30">
      <c r="A10" s="472"/>
      <c r="B10" s="472"/>
      <c r="C10" s="472"/>
      <c r="D10" s="472"/>
      <c r="E10" s="472"/>
      <c r="F10" s="472"/>
      <c r="G10" s="472"/>
      <c r="H10" s="473"/>
      <c r="I10" s="389"/>
      <c r="J10" s="389"/>
      <c r="K10" s="390"/>
      <c r="L10" s="389"/>
      <c r="M10" s="389"/>
      <c r="N10" s="390"/>
      <c r="O10" s="389"/>
      <c r="P10" s="389"/>
      <c r="Q10" s="390"/>
      <c r="R10" s="389"/>
      <c r="S10" s="389"/>
      <c r="T10" s="474"/>
      <c r="U10" s="472"/>
      <c r="V10" s="1049"/>
      <c r="W10" s="472"/>
      <c r="X10" s="475"/>
      <c r="Y10" s="475"/>
      <c r="Z10" s="475"/>
      <c r="AA10" s="476"/>
      <c r="AB10" s="475"/>
      <c r="AC10" s="475"/>
      <c r="AD10" s="476"/>
      <c r="AE10" s="477"/>
      <c r="AF10" s="478"/>
    </row>
    <row r="11" spans="1:32" s="575" customFormat="1" ht="67.5" customHeight="1">
      <c r="A11" s="391">
        <v>2</v>
      </c>
      <c r="B11" s="523"/>
      <c r="C11" s="590" t="s">
        <v>376</v>
      </c>
      <c r="D11" s="591"/>
      <c r="E11" s="592"/>
      <c r="F11" s="591"/>
      <c r="G11" s="592"/>
      <c r="H11" s="593"/>
      <c r="I11" s="593"/>
      <c r="J11" s="593"/>
      <c r="K11" s="593"/>
      <c r="L11" s="593"/>
      <c r="M11" s="593"/>
      <c r="N11" s="593"/>
      <c r="O11" s="422"/>
      <c r="P11" s="422"/>
      <c r="Q11" s="593"/>
      <c r="R11" s="593"/>
      <c r="S11" s="593"/>
      <c r="T11" s="594"/>
      <c r="U11" s="590"/>
      <c r="V11" s="1050"/>
      <c r="W11" s="594"/>
      <c r="X11" s="572"/>
      <c r="Y11" s="573"/>
    </row>
    <row r="12" spans="1:32" ht="41.25" customHeight="1">
      <c r="A12" s="362"/>
      <c r="B12" s="363"/>
      <c r="C12" s="364" t="s">
        <v>324</v>
      </c>
      <c r="D12" s="365"/>
      <c r="E12" s="366"/>
      <c r="F12" s="367"/>
      <c r="G12" s="368"/>
      <c r="H12" s="369">
        <f t="shared" ref="H12:S12" si="3">SUM(H11:H11)</f>
        <v>0</v>
      </c>
      <c r="I12" s="457">
        <f t="shared" si="3"/>
        <v>0</v>
      </c>
      <c r="J12" s="457">
        <f t="shared" si="3"/>
        <v>0</v>
      </c>
      <c r="K12" s="369">
        <f t="shared" si="3"/>
        <v>0</v>
      </c>
      <c r="L12" s="457">
        <f t="shared" si="3"/>
        <v>0</v>
      </c>
      <c r="M12" s="457">
        <f t="shared" si="3"/>
        <v>0</v>
      </c>
      <c r="N12" s="369">
        <f t="shared" si="3"/>
        <v>0</v>
      </c>
      <c r="O12" s="457">
        <f t="shared" si="3"/>
        <v>0</v>
      </c>
      <c r="P12" s="457">
        <f t="shared" si="3"/>
        <v>0</v>
      </c>
      <c r="Q12" s="369">
        <f t="shared" si="3"/>
        <v>0</v>
      </c>
      <c r="R12" s="457">
        <f t="shared" si="3"/>
        <v>0</v>
      </c>
      <c r="S12" s="457">
        <f t="shared" si="3"/>
        <v>0</v>
      </c>
      <c r="T12" s="362"/>
      <c r="U12" s="370"/>
      <c r="V12" s="1047"/>
      <c r="W12" s="371"/>
      <c r="X12" s="372"/>
      <c r="Y12" s="373"/>
    </row>
    <row r="13" spans="1:32" s="343" customFormat="1" ht="41.25" customHeight="1">
      <c r="A13" s="345"/>
      <c r="B13" s="398"/>
      <c r="C13" s="392" t="s">
        <v>377</v>
      </c>
      <c r="D13" s="399"/>
      <c r="E13" s="400"/>
      <c r="F13" s="401"/>
      <c r="G13" s="402"/>
      <c r="H13" s="403"/>
      <c r="I13" s="404"/>
      <c r="J13" s="405">
        <f>I12+J12/60</f>
        <v>0</v>
      </c>
      <c r="K13" s="406"/>
      <c r="L13" s="408"/>
      <c r="M13" s="405">
        <f>L12+M12/60</f>
        <v>0</v>
      </c>
      <c r="N13" s="407"/>
      <c r="O13" s="408"/>
      <c r="P13" s="405">
        <f>O12+P12/60</f>
        <v>0</v>
      </c>
      <c r="Q13" s="407"/>
      <c r="R13" s="408"/>
      <c r="S13" s="405">
        <f>R12+S12/60</f>
        <v>0</v>
      </c>
      <c r="T13" s="345"/>
      <c r="U13" s="409"/>
      <c r="V13" s="1048"/>
      <c r="W13" s="410"/>
      <c r="X13" s="411">
        <v>207</v>
      </c>
      <c r="Y13" s="412">
        <v>2</v>
      </c>
      <c r="Z13" s="405">
        <f>J13</f>
        <v>0</v>
      </c>
      <c r="AA13" s="405">
        <f>X13*Y13*Z13</f>
        <v>0</v>
      </c>
      <c r="AB13" s="405">
        <f>($AB$4-M13-P13)</f>
        <v>672</v>
      </c>
      <c r="AC13" s="412">
        <f>X13*Y13</f>
        <v>414</v>
      </c>
      <c r="AD13" s="412">
        <f>AB13*AC13</f>
        <v>278208</v>
      </c>
      <c r="AE13" s="405">
        <f>AA13/(AD13)</f>
        <v>0</v>
      </c>
      <c r="AF13" s="413">
        <f>1-(1*AE13)</f>
        <v>1</v>
      </c>
    </row>
    <row r="14" spans="1:32" s="498" customFormat="1" ht="41.25" customHeight="1">
      <c r="A14" s="480"/>
      <c r="B14" s="481"/>
      <c r="C14" s="482"/>
      <c r="D14" s="483"/>
      <c r="E14" s="484"/>
      <c r="F14" s="485"/>
      <c r="G14" s="486"/>
      <c r="H14" s="487"/>
      <c r="I14" s="488"/>
      <c r="J14" s="489"/>
      <c r="K14" s="490"/>
      <c r="L14" s="491"/>
      <c r="M14" s="489"/>
      <c r="N14" s="492"/>
      <c r="O14" s="491"/>
      <c r="P14" s="489"/>
      <c r="Q14" s="492"/>
      <c r="R14" s="491"/>
      <c r="S14" s="489"/>
      <c r="T14" s="480"/>
      <c r="U14" s="493"/>
      <c r="V14" s="1051"/>
      <c r="W14" s="494"/>
      <c r="X14" s="495"/>
      <c r="Y14" s="495"/>
      <c r="Z14" s="496"/>
      <c r="AA14" s="496"/>
      <c r="AB14" s="496"/>
      <c r="AC14" s="495"/>
      <c r="AD14" s="495"/>
      <c r="AE14" s="496"/>
      <c r="AF14" s="497"/>
    </row>
    <row r="15" spans="1:32" s="578" customFormat="1" ht="30">
      <c r="A15" s="453">
        <v>3</v>
      </c>
      <c r="B15" s="523"/>
      <c r="C15" s="590" t="s">
        <v>321</v>
      </c>
      <c r="D15" s="591"/>
      <c r="E15" s="592"/>
      <c r="F15" s="591"/>
      <c r="G15" s="592"/>
      <c r="H15" s="593"/>
      <c r="I15" s="593"/>
      <c r="J15" s="593"/>
      <c r="K15" s="593"/>
      <c r="L15" s="422"/>
      <c r="M15" s="422"/>
      <c r="N15" s="593"/>
      <c r="O15" s="593"/>
      <c r="P15" s="593"/>
      <c r="Q15" s="593"/>
      <c r="R15" s="593"/>
      <c r="S15" s="593"/>
      <c r="T15" s="594"/>
      <c r="U15" s="590"/>
      <c r="V15" s="1050"/>
      <c r="W15" s="523"/>
      <c r="X15" s="577"/>
      <c r="Y15" s="577"/>
    </row>
    <row r="16" spans="1:32" ht="41.25" customHeight="1">
      <c r="A16" s="362"/>
      <c r="B16" s="363"/>
      <c r="C16" s="364" t="s">
        <v>324</v>
      </c>
      <c r="D16" s="365"/>
      <c r="E16" s="366"/>
      <c r="F16" s="367"/>
      <c r="G16" s="368"/>
      <c r="H16" s="369">
        <f t="shared" ref="H16:S16" si="4">SUM(H15:H15)</f>
        <v>0</v>
      </c>
      <c r="I16" s="457">
        <f t="shared" si="4"/>
        <v>0</v>
      </c>
      <c r="J16" s="457">
        <f t="shared" si="4"/>
        <v>0</v>
      </c>
      <c r="K16" s="369">
        <f t="shared" si="4"/>
        <v>0</v>
      </c>
      <c r="L16" s="457">
        <f t="shared" si="4"/>
        <v>0</v>
      </c>
      <c r="M16" s="457">
        <f t="shared" si="4"/>
        <v>0</v>
      </c>
      <c r="N16" s="369">
        <f t="shared" si="4"/>
        <v>0</v>
      </c>
      <c r="O16" s="457">
        <f t="shared" si="4"/>
        <v>0</v>
      </c>
      <c r="P16" s="457">
        <f t="shared" si="4"/>
        <v>0</v>
      </c>
      <c r="Q16" s="369">
        <f t="shared" si="4"/>
        <v>0</v>
      </c>
      <c r="R16" s="457">
        <f t="shared" si="4"/>
        <v>0</v>
      </c>
      <c r="S16" s="457">
        <f t="shared" si="4"/>
        <v>0</v>
      </c>
      <c r="T16" s="362"/>
      <c r="U16" s="370"/>
      <c r="V16" s="1047"/>
      <c r="W16" s="371"/>
      <c r="X16" s="372"/>
      <c r="Y16" s="373"/>
    </row>
    <row r="17" spans="1:32" s="343" customFormat="1" ht="41.25" customHeight="1">
      <c r="A17" s="345"/>
      <c r="B17" s="398"/>
      <c r="C17" s="392" t="s">
        <v>377</v>
      </c>
      <c r="D17" s="399"/>
      <c r="E17" s="400"/>
      <c r="F17" s="401"/>
      <c r="G17" s="402"/>
      <c r="H17" s="403"/>
      <c r="I17" s="404"/>
      <c r="J17" s="405">
        <f>I15+J15/60</f>
        <v>0</v>
      </c>
      <c r="K17" s="406"/>
      <c r="L17" s="408"/>
      <c r="M17" s="405">
        <f>L15+M15/60</f>
        <v>0</v>
      </c>
      <c r="N17" s="407"/>
      <c r="O17" s="408"/>
      <c r="P17" s="405">
        <f>O15+P15/60</f>
        <v>0</v>
      </c>
      <c r="Q17" s="407"/>
      <c r="R17" s="408"/>
      <c r="S17" s="405">
        <f>R15+S15/60</f>
        <v>0</v>
      </c>
      <c r="T17" s="345"/>
      <c r="U17" s="409"/>
      <c r="V17" s="1048"/>
      <c r="W17" s="410"/>
      <c r="X17" s="411">
        <v>214</v>
      </c>
      <c r="Y17" s="412">
        <v>2</v>
      </c>
      <c r="Z17" s="405">
        <f>J17</f>
        <v>0</v>
      </c>
      <c r="AA17" s="405">
        <f>X17*Y17*Z17</f>
        <v>0</v>
      </c>
      <c r="AB17" s="405">
        <f>($AB$4-M17-P17)</f>
        <v>672</v>
      </c>
      <c r="AC17" s="412">
        <f>X17*Y17</f>
        <v>428</v>
      </c>
      <c r="AD17" s="412">
        <f>AB17*AC17</f>
        <v>287616</v>
      </c>
      <c r="AE17" s="405">
        <f>AA17/(AD17)</f>
        <v>0</v>
      </c>
      <c r="AF17" s="413">
        <f>1-(1*AE17)</f>
        <v>1</v>
      </c>
    </row>
    <row r="18" spans="1:32" s="498" customFormat="1" ht="41.25" customHeight="1">
      <c r="A18" s="480"/>
      <c r="B18" s="481"/>
      <c r="C18" s="482"/>
      <c r="D18" s="483"/>
      <c r="E18" s="484"/>
      <c r="F18" s="485"/>
      <c r="G18" s="486"/>
      <c r="H18" s="487"/>
      <c r="I18" s="488"/>
      <c r="J18" s="489"/>
      <c r="K18" s="490"/>
      <c r="L18" s="491"/>
      <c r="M18" s="489"/>
      <c r="N18" s="492"/>
      <c r="O18" s="491"/>
      <c r="P18" s="489"/>
      <c r="Q18" s="492"/>
      <c r="R18" s="491"/>
      <c r="S18" s="489"/>
      <c r="T18" s="480"/>
      <c r="U18" s="493"/>
      <c r="V18" s="1051"/>
      <c r="W18" s="494"/>
      <c r="X18" s="495"/>
      <c r="Y18" s="495"/>
      <c r="Z18" s="496"/>
      <c r="AA18" s="496"/>
      <c r="AB18" s="496"/>
      <c r="AC18" s="495"/>
      <c r="AD18" s="495"/>
      <c r="AE18" s="496"/>
      <c r="AF18" s="497"/>
    </row>
    <row r="19" spans="1:32" s="578" customFormat="1" ht="90">
      <c r="A19" s="453">
        <v>4</v>
      </c>
      <c r="B19" s="850">
        <v>902109</v>
      </c>
      <c r="C19" s="851" t="s">
        <v>325</v>
      </c>
      <c r="D19" s="852">
        <v>41690</v>
      </c>
      <c r="E19" s="853" t="s">
        <v>693</v>
      </c>
      <c r="F19" s="852">
        <v>41690</v>
      </c>
      <c r="G19" s="853" t="s">
        <v>572</v>
      </c>
      <c r="H19" s="854" t="str">
        <f>IF((RIGHT(T19,1)="T"),(F19+G19)-(D19+E19),"-")</f>
        <v>-</v>
      </c>
      <c r="I19" s="854"/>
      <c r="J19" s="854"/>
      <c r="K19" s="854" t="str">
        <f>IF((RIGHT(T19,1)="U"),(F19+G19)-(D19+E19),"-")</f>
        <v>-</v>
      </c>
      <c r="L19" s="854"/>
      <c r="M19" s="854"/>
      <c r="N19" s="854" t="str">
        <f>IF((RIGHT(T19,1)="C"),(F19+G19)-(D19+E19),"-")</f>
        <v>-</v>
      </c>
      <c r="O19" s="854"/>
      <c r="P19" s="854"/>
      <c r="Q19" s="854">
        <f>IF((RIGHT(T19,1)="D"),(F19+G19)-(D19+E19),"-")</f>
        <v>0.37569444444670808</v>
      </c>
      <c r="R19" s="422">
        <f t="shared" ref="R19" si="5">HOUR(Q19)</f>
        <v>9</v>
      </c>
      <c r="S19" s="422">
        <f t="shared" ref="S19" si="6">MINUTE(Q19)</f>
        <v>1</v>
      </c>
      <c r="T19" s="857" t="s">
        <v>336</v>
      </c>
      <c r="U19" s="851" t="s">
        <v>694</v>
      </c>
      <c r="V19" s="1045" t="s">
        <v>695</v>
      </c>
      <c r="W19" s="856" t="s">
        <v>696</v>
      </c>
      <c r="X19" s="577"/>
      <c r="Y19" s="577"/>
    </row>
    <row r="20" spans="1:32" ht="41.25" customHeight="1">
      <c r="A20" s="362"/>
      <c r="B20" s="363"/>
      <c r="C20" s="364" t="s">
        <v>324</v>
      </c>
      <c r="D20" s="365"/>
      <c r="E20" s="366"/>
      <c r="F20" s="367"/>
      <c r="G20" s="368"/>
      <c r="H20" s="369">
        <f t="shared" ref="H20:S20" si="7">SUM(H19:H19)</f>
        <v>0</v>
      </c>
      <c r="I20" s="457">
        <f t="shared" si="7"/>
        <v>0</v>
      </c>
      <c r="J20" s="457">
        <f t="shared" si="7"/>
        <v>0</v>
      </c>
      <c r="K20" s="369">
        <f t="shared" si="7"/>
        <v>0</v>
      </c>
      <c r="L20" s="457">
        <f t="shared" si="7"/>
        <v>0</v>
      </c>
      <c r="M20" s="457">
        <f t="shared" si="7"/>
        <v>0</v>
      </c>
      <c r="N20" s="369">
        <f t="shared" si="7"/>
        <v>0</v>
      </c>
      <c r="O20" s="457">
        <f t="shared" si="7"/>
        <v>0</v>
      </c>
      <c r="P20" s="457">
        <f t="shared" si="7"/>
        <v>0</v>
      </c>
      <c r="Q20" s="369">
        <f t="shared" si="7"/>
        <v>0.37569444444670808</v>
      </c>
      <c r="R20" s="457">
        <f t="shared" si="7"/>
        <v>9</v>
      </c>
      <c r="S20" s="457">
        <f t="shared" si="7"/>
        <v>1</v>
      </c>
      <c r="T20" s="362"/>
      <c r="U20" s="370"/>
      <c r="V20" s="1047"/>
      <c r="W20" s="371"/>
      <c r="X20" s="372"/>
      <c r="Y20" s="373"/>
    </row>
    <row r="21" spans="1:32" s="343" customFormat="1" ht="41.25" customHeight="1">
      <c r="A21" s="345"/>
      <c r="B21" s="398"/>
      <c r="C21" s="392" t="s">
        <v>377</v>
      </c>
      <c r="D21" s="399"/>
      <c r="E21" s="400"/>
      <c r="F21" s="401"/>
      <c r="G21" s="402"/>
      <c r="H21" s="403"/>
      <c r="I21" s="404"/>
      <c r="J21" s="405">
        <f>I20+J20/60</f>
        <v>0</v>
      </c>
      <c r="K21" s="406"/>
      <c r="L21" s="408"/>
      <c r="M21" s="405">
        <f>L20+M20/60</f>
        <v>0</v>
      </c>
      <c r="N21" s="407"/>
      <c r="O21" s="408"/>
      <c r="P21" s="405">
        <f>O20+P20/60</f>
        <v>0</v>
      </c>
      <c r="Q21" s="407"/>
      <c r="R21" s="408"/>
      <c r="S21" s="405">
        <f>R20+S20/60</f>
        <v>9.0166666666666675</v>
      </c>
      <c r="T21" s="345"/>
      <c r="U21" s="409"/>
      <c r="V21" s="1048"/>
      <c r="W21" s="410"/>
      <c r="X21" s="411">
        <v>289</v>
      </c>
      <c r="Y21" s="412">
        <v>2</v>
      </c>
      <c r="Z21" s="405">
        <f>J21</f>
        <v>0</v>
      </c>
      <c r="AA21" s="405">
        <f>X21*Y21*Z21</f>
        <v>0</v>
      </c>
      <c r="AB21" s="405">
        <f>($AB$4-M21-P21)</f>
        <v>672</v>
      </c>
      <c r="AC21" s="412">
        <f>X21*Y21</f>
        <v>578</v>
      </c>
      <c r="AD21" s="412">
        <f>AB21*AC21</f>
        <v>388416</v>
      </c>
      <c r="AE21" s="405">
        <f>AA21/(AD21)</f>
        <v>0</v>
      </c>
      <c r="AF21" s="413">
        <f>1-(1*AE21)</f>
        <v>1</v>
      </c>
    </row>
    <row r="22" spans="1:32" s="512" customFormat="1" ht="41.25" customHeight="1">
      <c r="A22" s="499"/>
      <c r="B22" s="500"/>
      <c r="C22" s="501"/>
      <c r="D22" s="502"/>
      <c r="E22" s="503"/>
      <c r="F22" s="504"/>
      <c r="G22" s="505"/>
      <c r="H22" s="506"/>
      <c r="I22" s="507"/>
      <c r="J22" s="507"/>
      <c r="K22" s="506"/>
      <c r="L22" s="507"/>
      <c r="M22" s="507"/>
      <c r="N22" s="506"/>
      <c r="O22" s="507"/>
      <c r="P22" s="507"/>
      <c r="Q22" s="506"/>
      <c r="R22" s="507"/>
      <c r="S22" s="507"/>
      <c r="T22" s="499"/>
      <c r="U22" s="508"/>
      <c r="V22" s="1052"/>
      <c r="W22" s="509"/>
      <c r="X22" s="510"/>
      <c r="Y22" s="511"/>
    </row>
    <row r="23" spans="1:32" s="578" customFormat="1" ht="69.75" customHeight="1">
      <c r="A23" s="453">
        <v>5</v>
      </c>
      <c r="B23" s="523"/>
      <c r="C23" s="590" t="s">
        <v>378</v>
      </c>
      <c r="D23" s="591"/>
      <c r="E23" s="592"/>
      <c r="F23" s="591"/>
      <c r="G23" s="592"/>
      <c r="H23" s="593"/>
      <c r="I23" s="593"/>
      <c r="J23" s="593"/>
      <c r="K23" s="593"/>
      <c r="L23" s="593"/>
      <c r="M23" s="593"/>
      <c r="N23" s="593"/>
      <c r="O23" s="422"/>
      <c r="P23" s="422"/>
      <c r="Q23" s="593"/>
      <c r="R23" s="593"/>
      <c r="S23" s="593"/>
      <c r="T23" s="594"/>
      <c r="U23" s="590"/>
      <c r="V23" s="1050"/>
      <c r="W23" s="594"/>
      <c r="X23" s="577"/>
      <c r="Y23" s="577"/>
    </row>
    <row r="24" spans="1:32" ht="41.25" customHeight="1">
      <c r="A24" s="362"/>
      <c r="B24" s="363"/>
      <c r="C24" s="364" t="s">
        <v>324</v>
      </c>
      <c r="D24" s="365"/>
      <c r="E24" s="366"/>
      <c r="F24" s="367"/>
      <c r="G24" s="368"/>
      <c r="H24" s="369">
        <f t="shared" ref="H24:S24" si="8">SUM(H23:H23)</f>
        <v>0</v>
      </c>
      <c r="I24" s="457">
        <f t="shared" si="8"/>
        <v>0</v>
      </c>
      <c r="J24" s="457">
        <f t="shared" si="8"/>
        <v>0</v>
      </c>
      <c r="K24" s="369">
        <f t="shared" si="8"/>
        <v>0</v>
      </c>
      <c r="L24" s="457">
        <f t="shared" si="8"/>
        <v>0</v>
      </c>
      <c r="M24" s="457">
        <f t="shared" si="8"/>
        <v>0</v>
      </c>
      <c r="N24" s="369">
        <f t="shared" si="8"/>
        <v>0</v>
      </c>
      <c r="O24" s="457">
        <f t="shared" si="8"/>
        <v>0</v>
      </c>
      <c r="P24" s="457">
        <f t="shared" si="8"/>
        <v>0</v>
      </c>
      <c r="Q24" s="369">
        <f t="shared" si="8"/>
        <v>0</v>
      </c>
      <c r="R24" s="457">
        <f t="shared" si="8"/>
        <v>0</v>
      </c>
      <c r="S24" s="457">
        <f t="shared" si="8"/>
        <v>0</v>
      </c>
      <c r="T24" s="362"/>
      <c r="U24" s="370"/>
      <c r="V24" s="1047"/>
      <c r="W24" s="371"/>
      <c r="X24" s="372"/>
      <c r="Y24" s="373"/>
    </row>
    <row r="25" spans="1:32" s="343" customFormat="1" ht="41.25" customHeight="1">
      <c r="A25" s="345"/>
      <c r="B25" s="398"/>
      <c r="C25" s="392" t="s">
        <v>377</v>
      </c>
      <c r="D25" s="399"/>
      <c r="E25" s="400"/>
      <c r="F25" s="401"/>
      <c r="G25" s="402"/>
      <c r="H25" s="403"/>
      <c r="I25" s="404"/>
      <c r="J25" s="405">
        <f>I24+J24/60</f>
        <v>0</v>
      </c>
      <c r="K25" s="406"/>
      <c r="L25" s="408"/>
      <c r="M25" s="405">
        <f>L24+M24/60</f>
        <v>0</v>
      </c>
      <c r="N25" s="407"/>
      <c r="O25" s="408"/>
      <c r="P25" s="405">
        <f>O24+P24/60</f>
        <v>0</v>
      </c>
      <c r="Q25" s="407"/>
      <c r="R25" s="408"/>
      <c r="S25" s="405">
        <f>R24+S24/60</f>
        <v>0</v>
      </c>
      <c r="T25" s="345"/>
      <c r="U25" s="409"/>
      <c r="V25" s="1048"/>
      <c r="W25" s="410"/>
      <c r="X25" s="411">
        <v>273</v>
      </c>
      <c r="Y25" s="412">
        <v>2</v>
      </c>
      <c r="Z25" s="405">
        <f>J25</f>
        <v>0</v>
      </c>
      <c r="AA25" s="405">
        <f>X25*Y25*Z25</f>
        <v>0</v>
      </c>
      <c r="AB25" s="405">
        <f>($AB$4-M25-P25)</f>
        <v>672</v>
      </c>
      <c r="AC25" s="412">
        <f>X25*Y25</f>
        <v>546</v>
      </c>
      <c r="AD25" s="412">
        <f>AB25*AC25</f>
        <v>366912</v>
      </c>
      <c r="AE25" s="405">
        <f>AA25/(AD25)</f>
        <v>0</v>
      </c>
      <c r="AF25" s="413">
        <f>1-(1*AE25)</f>
        <v>1</v>
      </c>
    </row>
    <row r="26" spans="1:32" s="522" customFormat="1" ht="30">
      <c r="A26" s="515"/>
      <c r="B26" s="515"/>
      <c r="C26" s="467"/>
      <c r="D26" s="376"/>
      <c r="E26" s="377"/>
      <c r="F26" s="376"/>
      <c r="G26" s="377"/>
      <c r="H26" s="516"/>
      <c r="I26" s="517"/>
      <c r="J26" s="517"/>
      <c r="K26" s="518"/>
      <c r="L26" s="519"/>
      <c r="M26" s="519"/>
      <c r="N26" s="518"/>
      <c r="O26" s="519"/>
      <c r="P26" s="519"/>
      <c r="Q26" s="518"/>
      <c r="R26" s="520"/>
      <c r="S26" s="520"/>
      <c r="T26" s="521"/>
      <c r="U26" s="467"/>
      <c r="V26" s="1053"/>
      <c r="W26" s="515"/>
    </row>
    <row r="27" spans="1:32" s="578" customFormat="1" ht="30">
      <c r="A27" s="453">
        <v>6</v>
      </c>
      <c r="B27" s="523"/>
      <c r="C27" s="590" t="s">
        <v>326</v>
      </c>
      <c r="D27" s="591"/>
      <c r="E27" s="592"/>
      <c r="F27" s="591"/>
      <c r="G27" s="592"/>
      <c r="H27" s="593"/>
      <c r="I27" s="593"/>
      <c r="J27" s="593"/>
      <c r="K27" s="593"/>
      <c r="L27" s="593"/>
      <c r="M27" s="593"/>
      <c r="N27" s="593"/>
      <c r="O27" s="593"/>
      <c r="P27" s="593"/>
      <c r="Q27" s="593"/>
      <c r="R27" s="422"/>
      <c r="S27" s="422"/>
      <c r="T27" s="594"/>
      <c r="U27" s="595"/>
      <c r="V27" s="1050"/>
      <c r="W27" s="523"/>
      <c r="X27" s="577"/>
      <c r="Y27" s="577"/>
    </row>
    <row r="28" spans="1:32" s="531" customFormat="1" ht="41.25" customHeight="1">
      <c r="A28" s="524"/>
      <c r="B28" s="525"/>
      <c r="C28" s="526" t="s">
        <v>324</v>
      </c>
      <c r="D28" s="525"/>
      <c r="E28" s="525"/>
      <c r="F28" s="524"/>
      <c r="G28" s="524"/>
      <c r="H28" s="369">
        <f t="shared" ref="H28:S28" si="9">SUM(H27:H27)</f>
        <v>0</v>
      </c>
      <c r="I28" s="457">
        <f t="shared" si="9"/>
        <v>0</v>
      </c>
      <c r="J28" s="457">
        <f t="shared" si="9"/>
        <v>0</v>
      </c>
      <c r="K28" s="369">
        <f t="shared" si="9"/>
        <v>0</v>
      </c>
      <c r="L28" s="457">
        <f t="shared" si="9"/>
        <v>0</v>
      </c>
      <c r="M28" s="457">
        <f t="shared" si="9"/>
        <v>0</v>
      </c>
      <c r="N28" s="369">
        <f t="shared" si="9"/>
        <v>0</v>
      </c>
      <c r="O28" s="457">
        <f t="shared" si="9"/>
        <v>0</v>
      </c>
      <c r="P28" s="457">
        <f t="shared" si="9"/>
        <v>0</v>
      </c>
      <c r="Q28" s="369">
        <f t="shared" si="9"/>
        <v>0</v>
      </c>
      <c r="R28" s="457">
        <f t="shared" si="9"/>
        <v>0</v>
      </c>
      <c r="S28" s="457">
        <f t="shared" si="9"/>
        <v>0</v>
      </c>
      <c r="T28" s="524"/>
      <c r="U28" s="527"/>
      <c r="V28" s="1054"/>
      <c r="W28" s="528"/>
      <c r="X28" s="529"/>
      <c r="Y28" s="530"/>
    </row>
    <row r="29" spans="1:32" s="343" customFormat="1" ht="41.25" customHeight="1">
      <c r="A29" s="345"/>
      <c r="B29" s="398"/>
      <c r="C29" s="392" t="s">
        <v>377</v>
      </c>
      <c r="D29" s="399"/>
      <c r="E29" s="400"/>
      <c r="F29" s="401"/>
      <c r="G29" s="402"/>
      <c r="H29" s="403"/>
      <c r="I29" s="404"/>
      <c r="J29" s="405">
        <f>I28+J28/60</f>
        <v>0</v>
      </c>
      <c r="K29" s="406"/>
      <c r="L29" s="408"/>
      <c r="M29" s="405">
        <f>L28+M28/60</f>
        <v>0</v>
      </c>
      <c r="N29" s="407"/>
      <c r="O29" s="408"/>
      <c r="P29" s="405">
        <f>O28+P28/60</f>
        <v>0</v>
      </c>
      <c r="Q29" s="407"/>
      <c r="R29" s="408"/>
      <c r="S29" s="405">
        <f>R28+S28/60</f>
        <v>0</v>
      </c>
      <c r="T29" s="345"/>
      <c r="U29" s="409"/>
      <c r="V29" s="1048"/>
      <c r="W29" s="410"/>
      <c r="X29" s="411">
        <v>360</v>
      </c>
      <c r="Y29" s="412">
        <v>2</v>
      </c>
      <c r="Z29" s="405">
        <f>J29</f>
        <v>0</v>
      </c>
      <c r="AA29" s="405">
        <f>X29*Y29*Z29</f>
        <v>0</v>
      </c>
      <c r="AB29" s="405">
        <f>($AB$4-M29-P29)</f>
        <v>672</v>
      </c>
      <c r="AC29" s="412">
        <f>X29*Y29</f>
        <v>720</v>
      </c>
      <c r="AD29" s="412">
        <f>AB29*AC29</f>
        <v>483840</v>
      </c>
      <c r="AE29" s="405">
        <f>AA29/(AD29)</f>
        <v>0</v>
      </c>
      <c r="AF29" s="413">
        <f>1-(1*AE29)</f>
        <v>1</v>
      </c>
    </row>
    <row r="30" spans="1:32" s="498" customFormat="1" ht="41.25" customHeight="1">
      <c r="A30" s="480"/>
      <c r="B30" s="481"/>
      <c r="C30" s="482"/>
      <c r="D30" s="483"/>
      <c r="E30" s="484"/>
      <c r="F30" s="485"/>
      <c r="G30" s="486"/>
      <c r="H30" s="487"/>
      <c r="I30" s="488"/>
      <c r="J30" s="532"/>
      <c r="K30" s="490"/>
      <c r="L30" s="491"/>
      <c r="M30" s="532"/>
      <c r="N30" s="492"/>
      <c r="O30" s="491"/>
      <c r="P30" s="532"/>
      <c r="Q30" s="492"/>
      <c r="R30" s="491"/>
      <c r="S30" s="532"/>
      <c r="T30" s="480"/>
      <c r="U30" s="493"/>
      <c r="V30" s="1051"/>
      <c r="W30" s="494"/>
      <c r="X30" s="495"/>
      <c r="Y30" s="495"/>
      <c r="Z30" s="496"/>
      <c r="AA30" s="496"/>
      <c r="AB30" s="496"/>
      <c r="AC30" s="495"/>
      <c r="AD30" s="495"/>
      <c r="AE30" s="496"/>
      <c r="AF30" s="497"/>
    </row>
    <row r="31" spans="1:32" s="361" customFormat="1" ht="76.5" customHeight="1">
      <c r="A31" s="354">
        <v>7</v>
      </c>
      <c r="B31" s="523"/>
      <c r="C31" s="590" t="s">
        <v>327</v>
      </c>
      <c r="D31" s="591"/>
      <c r="E31" s="592"/>
      <c r="F31" s="591"/>
      <c r="G31" s="592"/>
      <c r="H31" s="593"/>
      <c r="I31" s="593"/>
      <c r="J31" s="593"/>
      <c r="K31" s="593"/>
      <c r="L31" s="593"/>
      <c r="M31" s="593"/>
      <c r="N31" s="593"/>
      <c r="O31" s="593"/>
      <c r="P31" s="593"/>
      <c r="Q31" s="593"/>
      <c r="R31" s="422"/>
      <c r="S31" s="422"/>
      <c r="T31" s="594"/>
      <c r="U31" s="596"/>
      <c r="V31" s="1050"/>
      <c r="W31" s="523"/>
    </row>
    <row r="32" spans="1:32" ht="41.25" customHeight="1">
      <c r="A32" s="362"/>
      <c r="B32" s="363"/>
      <c r="C32" s="364" t="s">
        <v>324</v>
      </c>
      <c r="D32" s="365"/>
      <c r="E32" s="366"/>
      <c r="F32" s="367"/>
      <c r="G32" s="368"/>
      <c r="H32" s="369">
        <f t="shared" ref="H32:S32" si="10">SUM(H31:H31)</f>
        <v>0</v>
      </c>
      <c r="I32" s="457">
        <f t="shared" si="10"/>
        <v>0</v>
      </c>
      <c r="J32" s="457">
        <f t="shared" si="10"/>
        <v>0</v>
      </c>
      <c r="K32" s="369">
        <f t="shared" si="10"/>
        <v>0</v>
      </c>
      <c r="L32" s="457">
        <f t="shared" si="10"/>
        <v>0</v>
      </c>
      <c r="M32" s="457">
        <f t="shared" si="10"/>
        <v>0</v>
      </c>
      <c r="N32" s="369">
        <f t="shared" si="10"/>
        <v>0</v>
      </c>
      <c r="O32" s="457">
        <f t="shared" si="10"/>
        <v>0</v>
      </c>
      <c r="P32" s="457">
        <f t="shared" si="10"/>
        <v>0</v>
      </c>
      <c r="Q32" s="369">
        <f t="shared" si="10"/>
        <v>0</v>
      </c>
      <c r="R32" s="457">
        <f t="shared" si="10"/>
        <v>0</v>
      </c>
      <c r="S32" s="457">
        <f t="shared" si="10"/>
        <v>0</v>
      </c>
      <c r="T32" s="362"/>
      <c r="U32" s="370"/>
      <c r="V32" s="1047"/>
      <c r="W32" s="371"/>
      <c r="X32" s="372"/>
      <c r="Y32" s="373"/>
    </row>
    <row r="33" spans="1:32" s="343" customFormat="1" ht="41.25" customHeight="1">
      <c r="A33" s="345"/>
      <c r="B33" s="398"/>
      <c r="C33" s="392" t="s">
        <v>377</v>
      </c>
      <c r="D33" s="399"/>
      <c r="E33" s="400"/>
      <c r="F33" s="401"/>
      <c r="G33" s="402"/>
      <c r="H33" s="403"/>
      <c r="I33" s="404"/>
      <c r="J33" s="405">
        <f>I32+J32/60</f>
        <v>0</v>
      </c>
      <c r="K33" s="406"/>
      <c r="L33" s="408"/>
      <c r="M33" s="405">
        <f>L32+M32/60</f>
        <v>0</v>
      </c>
      <c r="N33" s="407"/>
      <c r="O33" s="408"/>
      <c r="P33" s="405">
        <f>O32+P32/60</f>
        <v>0</v>
      </c>
      <c r="Q33" s="407"/>
      <c r="R33" s="408"/>
      <c r="S33" s="405">
        <f>R32+S32/60</f>
        <v>0</v>
      </c>
      <c r="T33" s="345"/>
      <c r="U33" s="409"/>
      <c r="V33" s="1048"/>
      <c r="W33" s="410"/>
      <c r="X33" s="411">
        <v>360</v>
      </c>
      <c r="Y33" s="412">
        <v>2</v>
      </c>
      <c r="Z33" s="405">
        <f>J33</f>
        <v>0</v>
      </c>
      <c r="AA33" s="405">
        <f>X33*Y33*Z33</f>
        <v>0</v>
      </c>
      <c r="AB33" s="405">
        <f>($AB$4-M33-P33)</f>
        <v>672</v>
      </c>
      <c r="AC33" s="412">
        <f>X33*Y33</f>
        <v>720</v>
      </c>
      <c r="AD33" s="412">
        <f>AB33*AC33</f>
        <v>483840</v>
      </c>
      <c r="AE33" s="405">
        <f>AA33/(AD33)</f>
        <v>0</v>
      </c>
      <c r="AF33" s="413">
        <f>1-(1*AE33)</f>
        <v>1</v>
      </c>
    </row>
    <row r="34" spans="1:32" s="498" customFormat="1" ht="41.25" customHeight="1">
      <c r="A34" s="480"/>
      <c r="B34" s="481"/>
      <c r="C34" s="482"/>
      <c r="D34" s="483"/>
      <c r="E34" s="484"/>
      <c r="F34" s="485"/>
      <c r="G34" s="486"/>
      <c r="H34" s="487"/>
      <c r="I34" s="488"/>
      <c r="J34" s="532"/>
      <c r="K34" s="490"/>
      <c r="L34" s="491"/>
      <c r="M34" s="532"/>
      <c r="N34" s="492"/>
      <c r="O34" s="491"/>
      <c r="P34" s="532"/>
      <c r="Q34" s="492"/>
      <c r="R34" s="491"/>
      <c r="S34" s="532"/>
      <c r="T34" s="480"/>
      <c r="U34" s="493"/>
      <c r="V34" s="1051"/>
      <c r="W34" s="494"/>
      <c r="X34" s="495"/>
      <c r="Y34" s="495"/>
      <c r="Z34" s="496"/>
      <c r="AA34" s="496"/>
      <c r="AB34" s="496"/>
      <c r="AC34" s="495"/>
      <c r="AD34" s="495"/>
      <c r="AE34" s="496"/>
      <c r="AF34" s="497"/>
    </row>
    <row r="35" spans="1:32" s="575" customFormat="1" ht="66" customHeight="1">
      <c r="A35" s="453">
        <v>8</v>
      </c>
      <c r="B35" s="850">
        <v>902042</v>
      </c>
      <c r="C35" s="851" t="s">
        <v>328</v>
      </c>
      <c r="D35" s="852">
        <v>41677</v>
      </c>
      <c r="E35" s="853" t="s">
        <v>697</v>
      </c>
      <c r="F35" s="852">
        <v>41677</v>
      </c>
      <c r="G35" s="853" t="s">
        <v>612</v>
      </c>
      <c r="H35" s="854">
        <v>0.12638888888614019</v>
      </c>
      <c r="I35" s="422">
        <f t="shared" ref="I35" si="11">HOUR(H35)</f>
        <v>3</v>
      </c>
      <c r="J35" s="422">
        <f t="shared" ref="J35" si="12">MINUTE(H35)</f>
        <v>2</v>
      </c>
      <c r="K35" s="854" t="s">
        <v>332</v>
      </c>
      <c r="L35" s="854"/>
      <c r="M35" s="854"/>
      <c r="N35" s="854" t="s">
        <v>332</v>
      </c>
      <c r="O35" s="854"/>
      <c r="P35" s="854"/>
      <c r="Q35" s="854" t="s">
        <v>332</v>
      </c>
      <c r="R35" s="854"/>
      <c r="S35" s="854"/>
      <c r="T35" s="857" t="s">
        <v>322</v>
      </c>
      <c r="U35" s="863" t="s">
        <v>698</v>
      </c>
      <c r="V35" s="1045" t="s">
        <v>699</v>
      </c>
      <c r="W35" s="864" t="s">
        <v>700</v>
      </c>
      <c r="X35" s="572"/>
      <c r="Y35" s="573"/>
    </row>
    <row r="36" spans="1:32" ht="41.25" customHeight="1">
      <c r="A36" s="362"/>
      <c r="B36" s="363"/>
      <c r="C36" s="364" t="s">
        <v>324</v>
      </c>
      <c r="D36" s="365"/>
      <c r="E36" s="366"/>
      <c r="F36" s="367"/>
      <c r="G36" s="368"/>
      <c r="H36" s="369">
        <f t="shared" ref="H36:S36" si="13">SUM(H35:H35)</f>
        <v>0.12638888888614019</v>
      </c>
      <c r="I36" s="457">
        <f t="shared" si="13"/>
        <v>3</v>
      </c>
      <c r="J36" s="457">
        <f t="shared" si="13"/>
        <v>2</v>
      </c>
      <c r="K36" s="369">
        <f t="shared" si="13"/>
        <v>0</v>
      </c>
      <c r="L36" s="457">
        <f t="shared" si="13"/>
        <v>0</v>
      </c>
      <c r="M36" s="457">
        <f t="shared" si="13"/>
        <v>0</v>
      </c>
      <c r="N36" s="369">
        <f t="shared" si="13"/>
        <v>0</v>
      </c>
      <c r="O36" s="457">
        <f t="shared" si="13"/>
        <v>0</v>
      </c>
      <c r="P36" s="457">
        <f t="shared" si="13"/>
        <v>0</v>
      </c>
      <c r="Q36" s="369">
        <f t="shared" si="13"/>
        <v>0</v>
      </c>
      <c r="R36" s="457">
        <f t="shared" si="13"/>
        <v>0</v>
      </c>
      <c r="S36" s="457">
        <f t="shared" si="13"/>
        <v>0</v>
      </c>
      <c r="T36" s="362"/>
      <c r="U36" s="370"/>
      <c r="V36" s="1047"/>
      <c r="W36" s="371"/>
      <c r="X36" s="372"/>
      <c r="Y36" s="373"/>
    </row>
    <row r="37" spans="1:32" s="343" customFormat="1" ht="41.25" customHeight="1">
      <c r="A37" s="345"/>
      <c r="B37" s="398"/>
      <c r="C37" s="392" t="s">
        <v>377</v>
      </c>
      <c r="D37" s="399"/>
      <c r="E37" s="400"/>
      <c r="F37" s="401"/>
      <c r="G37" s="402"/>
      <c r="H37" s="403"/>
      <c r="I37" s="404"/>
      <c r="J37" s="405">
        <f>I36+J36/60</f>
        <v>3.0333333333333332</v>
      </c>
      <c r="K37" s="406"/>
      <c r="L37" s="408"/>
      <c r="M37" s="405">
        <f>L36+M36/60</f>
        <v>0</v>
      </c>
      <c r="N37" s="407"/>
      <c r="O37" s="408"/>
      <c r="P37" s="405">
        <f>O36+P36/60</f>
        <v>0</v>
      </c>
      <c r="Q37" s="407"/>
      <c r="R37" s="408"/>
      <c r="S37" s="405">
        <f>R36+S36/60</f>
        <v>0</v>
      </c>
      <c r="T37" s="345"/>
      <c r="U37" s="409"/>
      <c r="V37" s="1048"/>
      <c r="W37" s="410"/>
      <c r="X37" s="411">
        <v>232</v>
      </c>
      <c r="Y37" s="412">
        <v>2</v>
      </c>
      <c r="Z37" s="405">
        <f>J37</f>
        <v>3.0333333333333332</v>
      </c>
      <c r="AA37" s="405">
        <f>X37*Y37*Z37</f>
        <v>1407.4666666666667</v>
      </c>
      <c r="AB37" s="405">
        <f>($AB$4-M37-P37)</f>
        <v>672</v>
      </c>
      <c r="AC37" s="412">
        <f>X37*Y37</f>
        <v>464</v>
      </c>
      <c r="AD37" s="412">
        <f>AB37*AC37</f>
        <v>311808</v>
      </c>
      <c r="AE37" s="405">
        <f>AA37/(AD37)</f>
        <v>4.5138888888888893E-3</v>
      </c>
      <c r="AF37" s="413">
        <f>1-(1*AE37)</f>
        <v>0.99548611111111107</v>
      </c>
    </row>
    <row r="38" spans="1:32" s="512" customFormat="1" ht="41.25" customHeight="1">
      <c r="A38" s="499"/>
      <c r="B38" s="500"/>
      <c r="C38" s="501"/>
      <c r="D38" s="502"/>
      <c r="E38" s="503"/>
      <c r="F38" s="504"/>
      <c r="G38" s="505"/>
      <c r="H38" s="506"/>
      <c r="I38" s="507"/>
      <c r="J38" s="507"/>
      <c r="K38" s="506"/>
      <c r="L38" s="507"/>
      <c r="M38" s="507"/>
      <c r="N38" s="506"/>
      <c r="O38" s="507"/>
      <c r="P38" s="507"/>
      <c r="Q38" s="506"/>
      <c r="R38" s="507"/>
      <c r="S38" s="507"/>
      <c r="T38" s="499"/>
      <c r="U38" s="508"/>
      <c r="V38" s="1052"/>
      <c r="W38" s="509"/>
      <c r="X38" s="510"/>
      <c r="Y38" s="511"/>
    </row>
    <row r="39" spans="1:32" s="575" customFormat="1" ht="30">
      <c r="A39" s="453">
        <v>9</v>
      </c>
      <c r="B39" s="523"/>
      <c r="C39" s="595" t="s">
        <v>329</v>
      </c>
      <c r="D39" s="591"/>
      <c r="E39" s="592"/>
      <c r="F39" s="598"/>
      <c r="G39" s="592"/>
      <c r="H39" s="593"/>
      <c r="I39" s="593"/>
      <c r="J39" s="593"/>
      <c r="K39" s="593"/>
      <c r="L39" s="593"/>
      <c r="M39" s="593"/>
      <c r="N39" s="593"/>
      <c r="O39" s="593"/>
      <c r="P39" s="593"/>
      <c r="Q39" s="593"/>
      <c r="R39" s="422"/>
      <c r="S39" s="422"/>
      <c r="T39" s="594"/>
      <c r="U39" s="595"/>
      <c r="V39" s="1050"/>
      <c r="W39" s="523"/>
      <c r="X39" s="572"/>
      <c r="Y39" s="573"/>
    </row>
    <row r="40" spans="1:32" ht="41.25" customHeight="1">
      <c r="A40" s="362"/>
      <c r="B40" s="363"/>
      <c r="C40" s="364" t="s">
        <v>324</v>
      </c>
      <c r="D40" s="365"/>
      <c r="E40" s="366"/>
      <c r="F40" s="367"/>
      <c r="G40" s="368"/>
      <c r="H40" s="369">
        <f t="shared" ref="H40:S40" si="14">SUM(H39:H39)</f>
        <v>0</v>
      </c>
      <c r="I40" s="457">
        <f t="shared" si="14"/>
        <v>0</v>
      </c>
      <c r="J40" s="457">
        <f t="shared" si="14"/>
        <v>0</v>
      </c>
      <c r="K40" s="369">
        <f t="shared" si="14"/>
        <v>0</v>
      </c>
      <c r="L40" s="457">
        <f t="shared" si="14"/>
        <v>0</v>
      </c>
      <c r="M40" s="457">
        <f t="shared" si="14"/>
        <v>0</v>
      </c>
      <c r="N40" s="369">
        <f t="shared" si="14"/>
        <v>0</v>
      </c>
      <c r="O40" s="457">
        <f t="shared" si="14"/>
        <v>0</v>
      </c>
      <c r="P40" s="457">
        <f t="shared" si="14"/>
        <v>0</v>
      </c>
      <c r="Q40" s="369">
        <f t="shared" si="14"/>
        <v>0</v>
      </c>
      <c r="R40" s="457">
        <f t="shared" si="14"/>
        <v>0</v>
      </c>
      <c r="S40" s="457">
        <f t="shared" si="14"/>
        <v>0</v>
      </c>
      <c r="T40" s="362"/>
      <c r="U40" s="370"/>
      <c r="V40" s="1047"/>
      <c r="W40" s="371"/>
      <c r="X40" s="372"/>
      <c r="Y40" s="373"/>
    </row>
    <row r="41" spans="1:32" s="343" customFormat="1" ht="41.25" customHeight="1">
      <c r="A41" s="345"/>
      <c r="B41" s="398"/>
      <c r="C41" s="392" t="s">
        <v>377</v>
      </c>
      <c r="D41" s="399"/>
      <c r="E41" s="400"/>
      <c r="F41" s="401"/>
      <c r="G41" s="402"/>
      <c r="H41" s="403"/>
      <c r="I41" s="404"/>
      <c r="J41" s="405">
        <f>I40+J40/60</f>
        <v>0</v>
      </c>
      <c r="K41" s="406"/>
      <c r="L41" s="408"/>
      <c r="M41" s="405">
        <f>L40+M40/60</f>
        <v>0</v>
      </c>
      <c r="N41" s="407"/>
      <c r="O41" s="408"/>
      <c r="P41" s="405">
        <f>O40+P40/60</f>
        <v>0</v>
      </c>
      <c r="Q41" s="407"/>
      <c r="R41" s="408"/>
      <c r="S41" s="405">
        <f>R40+S40/60</f>
        <v>0</v>
      </c>
      <c r="T41" s="345"/>
      <c r="U41" s="409"/>
      <c r="V41" s="1048"/>
      <c r="W41" s="410"/>
      <c r="X41" s="411">
        <v>232</v>
      </c>
      <c r="Y41" s="412">
        <v>2</v>
      </c>
      <c r="Z41" s="405">
        <f>J41</f>
        <v>0</v>
      </c>
      <c r="AA41" s="405">
        <f>X41*Y41*Z41</f>
        <v>0</v>
      </c>
      <c r="AB41" s="405">
        <f>($AB$4-M41-P41)</f>
        <v>672</v>
      </c>
      <c r="AC41" s="412">
        <f>X41*Y41</f>
        <v>464</v>
      </c>
      <c r="AD41" s="412">
        <f>AB41*AC41</f>
        <v>311808</v>
      </c>
      <c r="AE41" s="405">
        <f>AA41/(AD41)</f>
        <v>0</v>
      </c>
      <c r="AF41" s="413">
        <f>1-(1*AE41)</f>
        <v>1</v>
      </c>
    </row>
    <row r="42" spans="1:32" s="498" customFormat="1" ht="41.25" customHeight="1">
      <c r="A42" s="480"/>
      <c r="B42" s="481"/>
      <c r="C42" s="482"/>
      <c r="D42" s="483"/>
      <c r="E42" s="484"/>
      <c r="F42" s="485"/>
      <c r="G42" s="486"/>
      <c r="H42" s="487"/>
      <c r="I42" s="488"/>
      <c r="J42" s="532"/>
      <c r="K42" s="490"/>
      <c r="L42" s="491"/>
      <c r="M42" s="532"/>
      <c r="N42" s="492"/>
      <c r="O42" s="491"/>
      <c r="P42" s="532"/>
      <c r="Q42" s="492"/>
      <c r="R42" s="491"/>
      <c r="S42" s="532"/>
      <c r="T42" s="480"/>
      <c r="U42" s="493"/>
      <c r="V42" s="1051"/>
      <c r="W42" s="494"/>
      <c r="X42" s="495"/>
      <c r="Y42" s="495"/>
      <c r="Z42" s="496"/>
      <c r="AA42" s="496"/>
      <c r="AB42" s="496"/>
      <c r="AC42" s="495"/>
      <c r="AD42" s="495"/>
      <c r="AE42" s="496"/>
      <c r="AF42" s="497"/>
    </row>
    <row r="43" spans="1:32" s="343" customFormat="1" ht="30">
      <c r="A43" s="391">
        <v>10</v>
      </c>
      <c r="B43" s="523"/>
      <c r="C43" s="590" t="s">
        <v>379</v>
      </c>
      <c r="D43" s="591"/>
      <c r="E43" s="592"/>
      <c r="F43" s="591"/>
      <c r="G43" s="592"/>
      <c r="H43" s="593"/>
      <c r="I43" s="593"/>
      <c r="J43" s="593"/>
      <c r="K43" s="593"/>
      <c r="L43" s="593"/>
      <c r="M43" s="593"/>
      <c r="N43" s="593"/>
      <c r="O43" s="593"/>
      <c r="P43" s="593"/>
      <c r="Q43" s="593"/>
      <c r="R43" s="422"/>
      <c r="S43" s="422"/>
      <c r="T43" s="594"/>
      <c r="U43" s="590"/>
      <c r="V43" s="1055"/>
      <c r="W43" s="594"/>
    </row>
    <row r="44" spans="1:32" ht="41.25" customHeight="1">
      <c r="A44" s="362"/>
      <c r="B44" s="363"/>
      <c r="C44" s="364" t="s">
        <v>324</v>
      </c>
      <c r="D44" s="365"/>
      <c r="E44" s="366"/>
      <c r="F44" s="367"/>
      <c r="G44" s="368"/>
      <c r="H44" s="369">
        <f>SUM(H42:H43)</f>
        <v>0</v>
      </c>
      <c r="I44" s="457">
        <f t="shared" ref="I44:P44" si="15">SUM(I42)</f>
        <v>0</v>
      </c>
      <c r="J44" s="457">
        <f t="shared" si="15"/>
        <v>0</v>
      </c>
      <c r="K44" s="369">
        <f t="shared" si="15"/>
        <v>0</v>
      </c>
      <c r="L44" s="457">
        <f t="shared" si="15"/>
        <v>0</v>
      </c>
      <c r="M44" s="457">
        <f t="shared" si="15"/>
        <v>0</v>
      </c>
      <c r="N44" s="369">
        <f t="shared" si="15"/>
        <v>0</v>
      </c>
      <c r="O44" s="457">
        <f t="shared" si="15"/>
        <v>0</v>
      </c>
      <c r="P44" s="457">
        <f t="shared" si="15"/>
        <v>0</v>
      </c>
      <c r="Q44" s="369">
        <f>SUM(Q43)</f>
        <v>0</v>
      </c>
      <c r="R44" s="457">
        <f>SUM(R43)</f>
        <v>0</v>
      </c>
      <c r="S44" s="457">
        <f>SUM(S43)</f>
        <v>0</v>
      </c>
      <c r="T44" s="362"/>
      <c r="U44" s="370"/>
      <c r="V44" s="1047"/>
      <c r="W44" s="371"/>
      <c r="X44" s="372"/>
      <c r="Y44" s="373"/>
    </row>
    <row r="45" spans="1:32" s="343" customFormat="1" ht="41.25" customHeight="1">
      <c r="A45" s="345"/>
      <c r="B45" s="398"/>
      <c r="C45" s="392" t="s">
        <v>377</v>
      </c>
      <c r="D45" s="399"/>
      <c r="E45" s="400"/>
      <c r="F45" s="401"/>
      <c r="G45" s="402"/>
      <c r="H45" s="403"/>
      <c r="I45" s="404"/>
      <c r="J45" s="405">
        <f>I43+J43/60</f>
        <v>0</v>
      </c>
      <c r="K45" s="406"/>
      <c r="L45" s="408"/>
      <c r="M45" s="405">
        <f>L43+M43/60</f>
        <v>0</v>
      </c>
      <c r="N45" s="407"/>
      <c r="O45" s="408"/>
      <c r="P45" s="405">
        <f>O43+P43/60</f>
        <v>0</v>
      </c>
      <c r="Q45" s="407"/>
      <c r="R45" s="408"/>
      <c r="S45" s="405">
        <f>R44+S44/60</f>
        <v>0</v>
      </c>
      <c r="T45" s="345"/>
      <c r="U45" s="409"/>
      <c r="V45" s="1048"/>
      <c r="W45" s="410"/>
      <c r="X45" s="411">
        <v>157</v>
      </c>
      <c r="Y45" s="412">
        <v>2</v>
      </c>
      <c r="Z45" s="405">
        <f>J45</f>
        <v>0</v>
      </c>
      <c r="AA45" s="405">
        <f>X45*Y45*Z45</f>
        <v>0</v>
      </c>
      <c r="AB45" s="405">
        <f>($AB$4-M45-P45)</f>
        <v>672</v>
      </c>
      <c r="AC45" s="412">
        <f>X45*Y45</f>
        <v>314</v>
      </c>
      <c r="AD45" s="412">
        <f>AB45*AC45</f>
        <v>211008</v>
      </c>
      <c r="AE45" s="405">
        <f>AA45/(AD45)</f>
        <v>0</v>
      </c>
      <c r="AF45" s="413">
        <f>1-(1*AE45)</f>
        <v>1</v>
      </c>
    </row>
    <row r="46" spans="1:32" s="498" customFormat="1" ht="30">
      <c r="A46" s="534"/>
      <c r="B46" s="534"/>
      <c r="C46" s="482"/>
      <c r="D46" s="534"/>
      <c r="E46" s="534"/>
      <c r="F46" s="534"/>
      <c r="G46" s="534"/>
      <c r="H46" s="534"/>
      <c r="I46" s="536"/>
      <c r="J46" s="536"/>
      <c r="K46" s="534"/>
      <c r="L46" s="536"/>
      <c r="M46" s="536"/>
      <c r="N46" s="534"/>
      <c r="O46" s="536"/>
      <c r="P46" s="536"/>
      <c r="Q46" s="534"/>
      <c r="R46" s="537"/>
      <c r="S46" s="537"/>
      <c r="T46" s="534"/>
      <c r="U46" s="538"/>
      <c r="V46" s="1056"/>
      <c r="W46" s="535"/>
    </row>
    <row r="47" spans="1:32" s="343" customFormat="1" ht="75.75" customHeight="1">
      <c r="A47" s="391">
        <v>11</v>
      </c>
      <c r="B47" s="523"/>
      <c r="C47" s="590" t="s">
        <v>380</v>
      </c>
      <c r="D47" s="591"/>
      <c r="E47" s="592"/>
      <c r="F47" s="591"/>
      <c r="G47" s="592"/>
      <c r="H47" s="593"/>
      <c r="I47" s="593"/>
      <c r="J47" s="593"/>
      <c r="K47" s="593"/>
      <c r="L47" s="593"/>
      <c r="M47" s="593"/>
      <c r="N47" s="593"/>
      <c r="O47" s="422"/>
      <c r="P47" s="422"/>
      <c r="Q47" s="593"/>
      <c r="R47" s="593"/>
      <c r="S47" s="593"/>
      <c r="T47" s="594"/>
      <c r="U47" s="590"/>
      <c r="V47" s="1055"/>
      <c r="W47" s="594"/>
    </row>
    <row r="48" spans="1:32" ht="41.25" customHeight="1">
      <c r="A48" s="362"/>
      <c r="B48" s="363"/>
      <c r="C48" s="364" t="s">
        <v>324</v>
      </c>
      <c r="D48" s="365"/>
      <c r="E48" s="366"/>
      <c r="F48" s="367"/>
      <c r="G48" s="368"/>
      <c r="H48" s="369">
        <f>SUM(H46:H47)</f>
        <v>0</v>
      </c>
      <c r="I48" s="457">
        <f t="shared" ref="I48:M48" si="16">SUM(I46)</f>
        <v>0</v>
      </c>
      <c r="J48" s="457">
        <f t="shared" si="16"/>
        <v>0</v>
      </c>
      <c r="K48" s="369">
        <f t="shared" si="16"/>
        <v>0</v>
      </c>
      <c r="L48" s="457">
        <f t="shared" si="16"/>
        <v>0</v>
      </c>
      <c r="M48" s="457">
        <f t="shared" si="16"/>
        <v>0</v>
      </c>
      <c r="N48" s="369">
        <f t="shared" ref="N48:S48" si="17">SUM(N47)</f>
        <v>0</v>
      </c>
      <c r="O48" s="457">
        <f t="shared" si="17"/>
        <v>0</v>
      </c>
      <c r="P48" s="457">
        <f t="shared" si="17"/>
        <v>0</v>
      </c>
      <c r="Q48" s="369">
        <f t="shared" si="17"/>
        <v>0</v>
      </c>
      <c r="R48" s="457">
        <f t="shared" si="17"/>
        <v>0</v>
      </c>
      <c r="S48" s="457">
        <f t="shared" si="17"/>
        <v>0</v>
      </c>
      <c r="T48" s="362"/>
      <c r="U48" s="370"/>
      <c r="V48" s="1047"/>
      <c r="W48" s="371"/>
      <c r="X48" s="372"/>
      <c r="Y48" s="373"/>
    </row>
    <row r="49" spans="1:32" s="343" customFormat="1" ht="41.25" customHeight="1">
      <c r="A49" s="345"/>
      <c r="B49" s="398"/>
      <c r="C49" s="392" t="s">
        <v>377</v>
      </c>
      <c r="D49" s="399"/>
      <c r="E49" s="400"/>
      <c r="F49" s="401"/>
      <c r="G49" s="402"/>
      <c r="H49" s="403"/>
      <c r="I49" s="404"/>
      <c r="J49" s="405">
        <f>I47+J47/60</f>
        <v>0</v>
      </c>
      <c r="K49" s="406"/>
      <c r="L49" s="408"/>
      <c r="M49" s="405">
        <f>L47+M47/60</f>
        <v>0</v>
      </c>
      <c r="N49" s="407"/>
      <c r="O49" s="408"/>
      <c r="P49" s="405">
        <f>O48+P48/60</f>
        <v>0</v>
      </c>
      <c r="Q49" s="407"/>
      <c r="R49" s="408"/>
      <c r="S49" s="405">
        <f>R47+S47/60</f>
        <v>0</v>
      </c>
      <c r="T49" s="345"/>
      <c r="U49" s="409"/>
      <c r="V49" s="1048"/>
      <c r="W49" s="410"/>
      <c r="X49" s="411">
        <v>157</v>
      </c>
      <c r="Y49" s="412">
        <v>2</v>
      </c>
      <c r="Z49" s="405">
        <f>J49</f>
        <v>0</v>
      </c>
      <c r="AA49" s="405">
        <f>X49*Y49*Z49</f>
        <v>0</v>
      </c>
      <c r="AB49" s="405">
        <f>($AB$4-M49-P49)</f>
        <v>672</v>
      </c>
      <c r="AC49" s="412">
        <f>X49*Y49</f>
        <v>314</v>
      </c>
      <c r="AD49" s="412">
        <f>AB49*AC49</f>
        <v>211008</v>
      </c>
      <c r="AE49" s="405">
        <f>AA49/(AD49)</f>
        <v>0</v>
      </c>
      <c r="AF49" s="413">
        <f>1-(1*AE49)</f>
        <v>1</v>
      </c>
    </row>
    <row r="50" spans="1:32" s="498" customFormat="1" ht="30">
      <c r="A50" s="534"/>
      <c r="B50" s="534"/>
      <c r="C50" s="539"/>
      <c r="D50" s="534"/>
      <c r="E50" s="534"/>
      <c r="F50" s="534"/>
      <c r="G50" s="534"/>
      <c r="H50" s="534"/>
      <c r="I50" s="536"/>
      <c r="J50" s="536"/>
      <c r="K50" s="534"/>
      <c r="L50" s="536"/>
      <c r="M50" s="536"/>
      <c r="N50" s="534"/>
      <c r="O50" s="536"/>
      <c r="P50" s="536"/>
      <c r="Q50" s="534"/>
      <c r="R50" s="536"/>
      <c r="S50" s="536"/>
      <c r="T50" s="534"/>
      <c r="U50" s="538"/>
      <c r="V50" s="1056"/>
      <c r="W50" s="535"/>
    </row>
    <row r="51" spans="1:32" s="575" customFormat="1" ht="66" customHeight="1">
      <c r="A51" s="453">
        <v>12</v>
      </c>
      <c r="B51" s="540">
        <v>902151</v>
      </c>
      <c r="C51" s="875" t="s">
        <v>547</v>
      </c>
      <c r="D51" s="802">
        <v>41697</v>
      </c>
      <c r="E51" s="803" t="s">
        <v>475</v>
      </c>
      <c r="F51" s="802">
        <v>41697</v>
      </c>
      <c r="G51" s="803" t="s">
        <v>1010</v>
      </c>
      <c r="H51" s="804" t="s">
        <v>332</v>
      </c>
      <c r="I51" s="804"/>
      <c r="J51" s="804"/>
      <c r="K51" s="804" t="s">
        <v>332</v>
      </c>
      <c r="L51" s="804"/>
      <c r="M51" s="804"/>
      <c r="N51" s="804">
        <v>3.6805555551836733E-2</v>
      </c>
      <c r="O51" s="422">
        <f t="shared" ref="O51" si="18">HOUR(N51)</f>
        <v>0</v>
      </c>
      <c r="P51" s="422">
        <f t="shared" ref="P51" si="19">MINUTE(N51)</f>
        <v>53</v>
      </c>
      <c r="Q51" s="804" t="s">
        <v>332</v>
      </c>
      <c r="R51" s="804"/>
      <c r="S51" s="804"/>
      <c r="T51" s="600" t="s">
        <v>541</v>
      </c>
      <c r="U51" s="596" t="s">
        <v>1011</v>
      </c>
      <c r="V51" s="1057"/>
      <c r="W51" s="540" t="s">
        <v>1012</v>
      </c>
      <c r="X51" s="572"/>
      <c r="Y51" s="573"/>
    </row>
    <row r="52" spans="1:32" ht="41.25" customHeight="1">
      <c r="A52" s="362"/>
      <c r="B52" s="363"/>
      <c r="C52" s="364" t="s">
        <v>324</v>
      </c>
      <c r="D52" s="365"/>
      <c r="E52" s="366"/>
      <c r="F52" s="367"/>
      <c r="G52" s="368"/>
      <c r="H52" s="369">
        <f>SUM(H51)</f>
        <v>0</v>
      </c>
      <c r="I52" s="457">
        <f t="shared" ref="I52:P52" si="20">SUM(I51)</f>
        <v>0</v>
      </c>
      <c r="J52" s="457">
        <f t="shared" si="20"/>
        <v>0</v>
      </c>
      <c r="K52" s="369">
        <f t="shared" si="20"/>
        <v>0</v>
      </c>
      <c r="L52" s="457">
        <f t="shared" si="20"/>
        <v>0</v>
      </c>
      <c r="M52" s="457">
        <f t="shared" si="20"/>
        <v>0</v>
      </c>
      <c r="N52" s="369">
        <f t="shared" si="20"/>
        <v>3.6805555551836733E-2</v>
      </c>
      <c r="O52" s="457">
        <f t="shared" si="20"/>
        <v>0</v>
      </c>
      <c r="P52" s="457">
        <f t="shared" si="20"/>
        <v>53</v>
      </c>
      <c r="Q52" s="369">
        <f>SUM(Q51:Q51)</f>
        <v>0</v>
      </c>
      <c r="R52" s="457">
        <f>SUM(R51:R51)</f>
        <v>0</v>
      </c>
      <c r="S52" s="457">
        <f>SUM(S51:S51)</f>
        <v>0</v>
      </c>
      <c r="T52" s="362"/>
      <c r="U52" s="370"/>
      <c r="V52" s="1047"/>
      <c r="W52" s="371"/>
      <c r="X52" s="372"/>
      <c r="Y52" s="373"/>
    </row>
    <row r="53" spans="1:32" s="343" customFormat="1" ht="41.25" customHeight="1">
      <c r="A53" s="345"/>
      <c r="B53" s="398"/>
      <c r="C53" s="392" t="s">
        <v>377</v>
      </c>
      <c r="D53" s="399"/>
      <c r="E53" s="400"/>
      <c r="F53" s="401"/>
      <c r="G53" s="402"/>
      <c r="H53" s="403"/>
      <c r="I53" s="404"/>
      <c r="J53" s="405">
        <f>I52+J52/60</f>
        <v>0</v>
      </c>
      <c r="K53" s="406"/>
      <c r="L53" s="408"/>
      <c r="M53" s="405">
        <f>L52+M52/60</f>
        <v>0</v>
      </c>
      <c r="N53" s="407"/>
      <c r="O53" s="408"/>
      <c r="P53" s="405">
        <f>O52+P52/60</f>
        <v>0.8833333333333333</v>
      </c>
      <c r="Q53" s="407"/>
      <c r="R53" s="408"/>
      <c r="S53" s="405">
        <f>R52+S52/60</f>
        <v>0</v>
      </c>
      <c r="T53" s="345"/>
      <c r="U53" s="409"/>
      <c r="V53" s="1048"/>
      <c r="W53" s="410"/>
      <c r="X53" s="411">
        <v>376</v>
      </c>
      <c r="Y53" s="412">
        <v>2</v>
      </c>
      <c r="Z53" s="405">
        <f>J53</f>
        <v>0</v>
      </c>
      <c r="AA53" s="405">
        <f>X53*Y53*Z53</f>
        <v>0</v>
      </c>
      <c r="AB53" s="405">
        <f>($AB$4-M53-P53)</f>
        <v>671.11666666666667</v>
      </c>
      <c r="AC53" s="412">
        <f>X53*Y53</f>
        <v>752</v>
      </c>
      <c r="AD53" s="412">
        <f>AB53*AC53</f>
        <v>504679.73333333334</v>
      </c>
      <c r="AE53" s="405">
        <f>AA53/(AD53)</f>
        <v>0</v>
      </c>
      <c r="AF53" s="413">
        <f>1-(1*AE53)</f>
        <v>1</v>
      </c>
    </row>
    <row r="54" spans="1:32" s="498" customFormat="1" ht="30">
      <c r="A54" s="534"/>
      <c r="B54" s="534"/>
      <c r="C54" s="539"/>
      <c r="D54" s="534"/>
      <c r="E54" s="534"/>
      <c r="F54" s="534"/>
      <c r="G54" s="534"/>
      <c r="H54" s="534"/>
      <c r="I54" s="536"/>
      <c r="J54" s="536"/>
      <c r="K54" s="534"/>
      <c r="L54" s="536"/>
      <c r="M54" s="536"/>
      <c r="N54" s="534"/>
      <c r="O54" s="536"/>
      <c r="P54" s="536"/>
      <c r="Q54" s="534"/>
      <c r="R54" s="536"/>
      <c r="S54" s="536"/>
      <c r="T54" s="534"/>
      <c r="U54" s="538"/>
      <c r="V54" s="1056"/>
      <c r="W54" s="535"/>
    </row>
    <row r="55" spans="1:32" s="346" customFormat="1" ht="71.25" customHeight="1">
      <c r="A55" s="345">
        <v>13</v>
      </c>
      <c r="B55" s="523"/>
      <c r="C55" s="590" t="s">
        <v>550</v>
      </c>
      <c r="D55" s="591"/>
      <c r="E55" s="592"/>
      <c r="F55" s="591"/>
      <c r="G55" s="592"/>
      <c r="H55" s="593"/>
      <c r="I55" s="593"/>
      <c r="J55" s="593"/>
      <c r="K55" s="593"/>
      <c r="L55" s="593"/>
      <c r="M55" s="593"/>
      <c r="N55" s="593"/>
      <c r="O55" s="422"/>
      <c r="P55" s="422"/>
      <c r="Q55" s="593"/>
      <c r="R55" s="593"/>
      <c r="S55" s="593"/>
      <c r="T55" s="594"/>
      <c r="U55" s="590"/>
      <c r="V55" s="1050"/>
      <c r="W55" s="523"/>
    </row>
    <row r="56" spans="1:32" ht="41.25" customHeight="1">
      <c r="A56" s="362"/>
      <c r="B56" s="363"/>
      <c r="C56" s="364" t="s">
        <v>324</v>
      </c>
      <c r="D56" s="365"/>
      <c r="E56" s="366"/>
      <c r="F56" s="367"/>
      <c r="G56" s="368"/>
      <c r="H56" s="369">
        <f t="shared" ref="H56:M56" si="21">SUM(H55:H55)</f>
        <v>0</v>
      </c>
      <c r="I56" s="457">
        <f t="shared" si="21"/>
        <v>0</v>
      </c>
      <c r="J56" s="457">
        <f t="shared" si="21"/>
        <v>0</v>
      </c>
      <c r="K56" s="369">
        <f t="shared" si="21"/>
        <v>0</v>
      </c>
      <c r="L56" s="457">
        <f t="shared" si="21"/>
        <v>0</v>
      </c>
      <c r="M56" s="457">
        <f t="shared" si="21"/>
        <v>0</v>
      </c>
      <c r="N56" s="369">
        <f t="shared" ref="N56:S56" si="22">SUM(N55:N55)</f>
        <v>0</v>
      </c>
      <c r="O56" s="457">
        <f t="shared" si="22"/>
        <v>0</v>
      </c>
      <c r="P56" s="457">
        <f t="shared" si="22"/>
        <v>0</v>
      </c>
      <c r="Q56" s="369">
        <f t="shared" si="22"/>
        <v>0</v>
      </c>
      <c r="R56" s="457">
        <f t="shared" si="22"/>
        <v>0</v>
      </c>
      <c r="S56" s="457">
        <f t="shared" si="22"/>
        <v>0</v>
      </c>
      <c r="T56" s="362"/>
      <c r="U56" s="370"/>
      <c r="V56" s="1047"/>
      <c r="W56" s="371"/>
      <c r="X56" s="372"/>
      <c r="Y56" s="373"/>
    </row>
    <row r="57" spans="1:32" s="343" customFormat="1" ht="41.25" customHeight="1">
      <c r="A57" s="345"/>
      <c r="B57" s="398"/>
      <c r="C57" s="392" t="s">
        <v>377</v>
      </c>
      <c r="D57" s="399"/>
      <c r="E57" s="400"/>
      <c r="F57" s="401"/>
      <c r="G57" s="402"/>
      <c r="H57" s="403"/>
      <c r="I57" s="404"/>
      <c r="J57" s="405">
        <f>I56+J56/60</f>
        <v>0</v>
      </c>
      <c r="K57" s="406"/>
      <c r="L57" s="408"/>
      <c r="M57" s="405">
        <f>L56+M56/60</f>
        <v>0</v>
      </c>
      <c r="N57" s="407"/>
      <c r="O57" s="408"/>
      <c r="P57" s="405">
        <f>O56+P56/60</f>
        <v>0</v>
      </c>
      <c r="Q57" s="407"/>
      <c r="R57" s="408"/>
      <c r="S57" s="405">
        <f>R56+S56/60</f>
        <v>0</v>
      </c>
      <c r="T57" s="345"/>
      <c r="U57" s="409"/>
      <c r="V57" s="1048"/>
      <c r="W57" s="410"/>
      <c r="X57" s="411">
        <v>21</v>
      </c>
      <c r="Y57" s="412">
        <v>2</v>
      </c>
      <c r="Z57" s="405">
        <f>J57</f>
        <v>0</v>
      </c>
      <c r="AA57" s="405">
        <f>X57*Y57*Z57</f>
        <v>0</v>
      </c>
      <c r="AB57" s="405">
        <f>($AB$4-M57-P57)</f>
        <v>672</v>
      </c>
      <c r="AC57" s="412">
        <f>X57*Y57</f>
        <v>42</v>
      </c>
      <c r="AD57" s="412">
        <f>AB57*AC57</f>
        <v>28224</v>
      </c>
      <c r="AE57" s="405">
        <f>AA57/(AD57)</f>
        <v>0</v>
      </c>
      <c r="AF57" s="413">
        <f>1-(1*AE57)</f>
        <v>1</v>
      </c>
    </row>
    <row r="58" spans="1:32" s="498" customFormat="1" ht="41.25" customHeight="1">
      <c r="A58" s="480"/>
      <c r="B58" s="481"/>
      <c r="C58" s="482"/>
      <c r="D58" s="483"/>
      <c r="E58" s="484"/>
      <c r="F58" s="485"/>
      <c r="G58" s="486"/>
      <c r="H58" s="487"/>
      <c r="I58" s="488"/>
      <c r="J58" s="489"/>
      <c r="K58" s="490"/>
      <c r="L58" s="491"/>
      <c r="M58" s="489"/>
      <c r="N58" s="492"/>
      <c r="O58" s="491"/>
      <c r="P58" s="489"/>
      <c r="Q58" s="492"/>
      <c r="R58" s="491"/>
      <c r="S58" s="489"/>
      <c r="T58" s="480"/>
      <c r="U58" s="493"/>
      <c r="V58" s="1051"/>
      <c r="W58" s="494"/>
      <c r="X58" s="495"/>
      <c r="Y58" s="495"/>
      <c r="Z58" s="496"/>
      <c r="AA58" s="496"/>
      <c r="AB58" s="496"/>
      <c r="AC58" s="495"/>
      <c r="AD58" s="495"/>
      <c r="AE58" s="496"/>
      <c r="AF58" s="497"/>
    </row>
    <row r="59" spans="1:32" s="353" customFormat="1" ht="60">
      <c r="A59" s="1086">
        <v>14</v>
      </c>
      <c r="B59" s="858">
        <v>902113</v>
      </c>
      <c r="C59" s="851" t="s">
        <v>701</v>
      </c>
      <c r="D59" s="852">
        <v>41692</v>
      </c>
      <c r="E59" s="853" t="s">
        <v>702</v>
      </c>
      <c r="F59" s="852">
        <v>41692</v>
      </c>
      <c r="G59" s="853" t="s">
        <v>604</v>
      </c>
      <c r="H59" s="854">
        <v>6.9444444379769266E-3</v>
      </c>
      <c r="I59" s="422">
        <f t="shared" ref="I59" si="23">HOUR(H59)</f>
        <v>0</v>
      </c>
      <c r="J59" s="422">
        <f t="shared" ref="J59" si="24">MINUTE(H59)</f>
        <v>10</v>
      </c>
      <c r="K59" s="854" t="s">
        <v>332</v>
      </c>
      <c r="L59" s="854"/>
      <c r="M59" s="854"/>
      <c r="N59" s="854" t="s">
        <v>332</v>
      </c>
      <c r="O59" s="854"/>
      <c r="P59" s="854"/>
      <c r="Q59" s="854" t="s">
        <v>332</v>
      </c>
      <c r="R59" s="854"/>
      <c r="S59" s="854"/>
      <c r="T59" s="857" t="s">
        <v>499</v>
      </c>
      <c r="U59" s="851" t="s">
        <v>703</v>
      </c>
      <c r="V59" s="1045"/>
      <c r="W59" s="856"/>
      <c r="X59" s="375"/>
    </row>
    <row r="60" spans="1:32" s="353" customFormat="1" ht="60">
      <c r="A60" s="1086"/>
      <c r="B60" s="858">
        <v>902114</v>
      </c>
      <c r="C60" s="851" t="s">
        <v>701</v>
      </c>
      <c r="D60" s="852">
        <v>41692</v>
      </c>
      <c r="E60" s="853" t="s">
        <v>604</v>
      </c>
      <c r="F60" s="852">
        <v>41692</v>
      </c>
      <c r="G60" s="853" t="s">
        <v>495</v>
      </c>
      <c r="H60" s="854" t="s">
        <v>332</v>
      </c>
      <c r="I60" s="854"/>
      <c r="J60" s="854"/>
      <c r="K60" s="854">
        <v>6.805555555911269E-2</v>
      </c>
      <c r="L60" s="422">
        <f t="shared" ref="L60" si="25">HOUR(K60)</f>
        <v>1</v>
      </c>
      <c r="M60" s="422">
        <f t="shared" ref="M60" si="26">MINUTE(K60)</f>
        <v>38</v>
      </c>
      <c r="N60" s="854" t="s">
        <v>332</v>
      </c>
      <c r="O60" s="854"/>
      <c r="P60" s="854"/>
      <c r="Q60" s="854" t="s">
        <v>332</v>
      </c>
      <c r="R60" s="854"/>
      <c r="S60" s="854"/>
      <c r="T60" s="857" t="s">
        <v>346</v>
      </c>
      <c r="U60" s="851" t="s">
        <v>704</v>
      </c>
      <c r="V60" s="1045"/>
      <c r="W60" s="856" t="s">
        <v>705</v>
      </c>
      <c r="X60" s="375"/>
    </row>
    <row r="61" spans="1:32" s="353" customFormat="1" ht="60">
      <c r="A61" s="1086"/>
      <c r="B61" s="858">
        <v>902115</v>
      </c>
      <c r="C61" s="851" t="s">
        <v>701</v>
      </c>
      <c r="D61" s="852">
        <v>41692</v>
      </c>
      <c r="E61" s="853" t="s">
        <v>706</v>
      </c>
      <c r="F61" s="852">
        <v>41692</v>
      </c>
      <c r="G61" s="853" t="s">
        <v>516</v>
      </c>
      <c r="H61" s="854">
        <v>8.4027777775190771E-2</v>
      </c>
      <c r="I61" s="422">
        <f t="shared" ref="I61" si="27">HOUR(H61)</f>
        <v>2</v>
      </c>
      <c r="J61" s="422">
        <f t="shared" ref="J61" si="28">MINUTE(H61)</f>
        <v>1</v>
      </c>
      <c r="K61" s="854" t="s">
        <v>332</v>
      </c>
      <c r="L61" s="854"/>
      <c r="M61" s="854"/>
      <c r="N61" s="854" t="s">
        <v>332</v>
      </c>
      <c r="O61" s="854"/>
      <c r="P61" s="854"/>
      <c r="Q61" s="854" t="s">
        <v>332</v>
      </c>
      <c r="R61" s="854"/>
      <c r="S61" s="854"/>
      <c r="T61" s="857" t="s">
        <v>499</v>
      </c>
      <c r="U61" s="851" t="s">
        <v>707</v>
      </c>
      <c r="V61" s="1045"/>
      <c r="W61" s="856"/>
      <c r="X61" s="375"/>
    </row>
    <row r="62" spans="1:32" s="353" customFormat="1" ht="60">
      <c r="A62" s="1086"/>
      <c r="B62" s="858">
        <v>902117</v>
      </c>
      <c r="C62" s="851" t="s">
        <v>701</v>
      </c>
      <c r="D62" s="852">
        <v>41692</v>
      </c>
      <c r="E62" s="853" t="s">
        <v>516</v>
      </c>
      <c r="F62" s="852">
        <v>41692</v>
      </c>
      <c r="G62" s="853" t="s">
        <v>708</v>
      </c>
      <c r="H62" s="854" t="s">
        <v>332</v>
      </c>
      <c r="I62" s="854"/>
      <c r="J62" s="854"/>
      <c r="K62" s="854">
        <v>0.18333333333430346</v>
      </c>
      <c r="L62" s="422">
        <f t="shared" ref="L62" si="29">HOUR(K62)</f>
        <v>4</v>
      </c>
      <c r="M62" s="422">
        <f t="shared" ref="M62" si="30">MINUTE(K62)</f>
        <v>24</v>
      </c>
      <c r="N62" s="854" t="s">
        <v>332</v>
      </c>
      <c r="O62" s="854"/>
      <c r="P62" s="854"/>
      <c r="Q62" s="854" t="s">
        <v>332</v>
      </c>
      <c r="R62" s="854"/>
      <c r="S62" s="854"/>
      <c r="T62" s="857" t="s">
        <v>346</v>
      </c>
      <c r="U62" s="851" t="s">
        <v>709</v>
      </c>
      <c r="V62" s="1045"/>
      <c r="W62" s="856" t="s">
        <v>710</v>
      </c>
      <c r="X62" s="375"/>
    </row>
    <row r="63" spans="1:32" s="353" customFormat="1" ht="330">
      <c r="A63" s="1086"/>
      <c r="B63" s="858">
        <v>902144</v>
      </c>
      <c r="C63" s="859" t="s">
        <v>701</v>
      </c>
      <c r="D63" s="860">
        <v>41697</v>
      </c>
      <c r="E63" s="861" t="s">
        <v>711</v>
      </c>
      <c r="F63" s="860">
        <v>41697</v>
      </c>
      <c r="G63" s="865" t="s">
        <v>568</v>
      </c>
      <c r="H63" s="862">
        <v>0.23958333333333334</v>
      </c>
      <c r="I63" s="422">
        <f t="shared" ref="I63" si="31">HOUR(H63)</f>
        <v>5</v>
      </c>
      <c r="J63" s="422">
        <f t="shared" ref="J63" si="32">MINUTE(H63)</f>
        <v>45</v>
      </c>
      <c r="K63" s="862" t="str">
        <f>IF((RIGHT(T63,1)="U"),(F63+G63)-(D63+E63),"-")</f>
        <v>-</v>
      </c>
      <c r="L63" s="862"/>
      <c r="M63" s="862"/>
      <c r="N63" s="862" t="str">
        <f>IF((RIGHT(T63,1)="C"),(F63+G63)-(D63+E63),"-")</f>
        <v>-</v>
      </c>
      <c r="O63" s="862"/>
      <c r="P63" s="862"/>
      <c r="Q63" s="862" t="str">
        <f>IF((RIGHT(T63,1)="D"),(F63+G63)-(D63+E63),"-")</f>
        <v>-</v>
      </c>
      <c r="R63" s="862"/>
      <c r="S63" s="862"/>
      <c r="T63" s="855" t="s">
        <v>499</v>
      </c>
      <c r="U63" s="859" t="s">
        <v>712</v>
      </c>
      <c r="V63" s="1058"/>
      <c r="W63" s="858"/>
      <c r="X63" s="375"/>
    </row>
    <row r="64" spans="1:32" s="353" customFormat="1" ht="330">
      <c r="A64" s="1086"/>
      <c r="B64" s="858">
        <v>902147</v>
      </c>
      <c r="C64" s="859" t="s">
        <v>701</v>
      </c>
      <c r="D64" s="860">
        <v>41697</v>
      </c>
      <c r="E64" s="861" t="s">
        <v>711</v>
      </c>
      <c r="F64" s="860">
        <v>41697</v>
      </c>
      <c r="G64" s="865" t="s">
        <v>568</v>
      </c>
      <c r="H64" s="862" t="str">
        <f>IF((RIGHT(T64,1)="T"),(F64+G64)-(D64+E64),"-")</f>
        <v>-</v>
      </c>
      <c r="I64" s="862"/>
      <c r="J64" s="862"/>
      <c r="K64" s="862" t="str">
        <f>IF((RIGHT(T64,1)="U"),(F64+G64)-(D64+E64),"-")</f>
        <v>-</v>
      </c>
      <c r="L64" s="862"/>
      <c r="M64" s="862"/>
      <c r="N64" s="862">
        <v>0.21805555555555556</v>
      </c>
      <c r="O64" s="422">
        <f t="shared" ref="O64" si="33">HOUR(N64)</f>
        <v>5</v>
      </c>
      <c r="P64" s="422">
        <f t="shared" ref="P64" si="34">MINUTE(N64)</f>
        <v>14</v>
      </c>
      <c r="Q64" s="862" t="str">
        <f>IF((RIGHT(T64,1)="D"),(F64+G64)-(D64+E64),"-")</f>
        <v>-</v>
      </c>
      <c r="R64" s="862"/>
      <c r="S64" s="862"/>
      <c r="T64" s="855" t="s">
        <v>541</v>
      </c>
      <c r="U64" s="859" t="s">
        <v>712</v>
      </c>
      <c r="V64" s="1058"/>
      <c r="W64" s="858"/>
      <c r="X64" s="375"/>
    </row>
    <row r="65" spans="1:32" s="353" customFormat="1" ht="90">
      <c r="A65" s="1086"/>
      <c r="B65" s="858">
        <v>902150</v>
      </c>
      <c r="C65" s="859" t="s">
        <v>701</v>
      </c>
      <c r="D65" s="860">
        <v>41697</v>
      </c>
      <c r="E65" s="865" t="s">
        <v>568</v>
      </c>
      <c r="F65" s="860">
        <v>41698</v>
      </c>
      <c r="G65" s="865" t="s">
        <v>713</v>
      </c>
      <c r="H65" s="862" t="s">
        <v>332</v>
      </c>
      <c r="I65" s="862"/>
      <c r="J65" s="862"/>
      <c r="K65" s="862" t="s">
        <v>332</v>
      </c>
      <c r="L65" s="862"/>
      <c r="M65" s="862"/>
      <c r="N65" s="862" t="s">
        <v>332</v>
      </c>
      <c r="O65" s="862"/>
      <c r="P65" s="862"/>
      <c r="Q65" s="862">
        <v>0.48958333333575865</v>
      </c>
      <c r="R65" s="422">
        <f t="shared" ref="R65" si="35">HOUR(Q65)</f>
        <v>11</v>
      </c>
      <c r="S65" s="422">
        <f t="shared" ref="S65" si="36">MINUTE(Q65)</f>
        <v>45</v>
      </c>
      <c r="T65" s="855" t="s">
        <v>323</v>
      </c>
      <c r="U65" s="859" t="s">
        <v>714</v>
      </c>
      <c r="V65" s="1058" t="s">
        <v>715</v>
      </c>
      <c r="W65" s="858" t="s">
        <v>716</v>
      </c>
      <c r="X65" s="375"/>
    </row>
    <row r="66" spans="1:32" ht="41.25" customHeight="1">
      <c r="A66" s="362"/>
      <c r="B66" s="363"/>
      <c r="C66" s="364" t="s">
        <v>324</v>
      </c>
      <c r="D66" s="365"/>
      <c r="E66" s="366"/>
      <c r="F66" s="367"/>
      <c r="G66" s="368"/>
      <c r="H66" s="369">
        <f t="shared" ref="H66:S66" si="37">SUM(H59:H65)</f>
        <v>0.33055555554650107</v>
      </c>
      <c r="I66" s="457">
        <f t="shared" si="37"/>
        <v>7</v>
      </c>
      <c r="J66" s="457">
        <f t="shared" si="37"/>
        <v>56</v>
      </c>
      <c r="K66" s="369">
        <f t="shared" si="37"/>
        <v>0.25138888889341615</v>
      </c>
      <c r="L66" s="457">
        <f t="shared" si="37"/>
        <v>5</v>
      </c>
      <c r="M66" s="457">
        <f t="shared" si="37"/>
        <v>62</v>
      </c>
      <c r="N66" s="369">
        <f t="shared" si="37"/>
        <v>0.21805555555555556</v>
      </c>
      <c r="O66" s="457">
        <f t="shared" si="37"/>
        <v>5</v>
      </c>
      <c r="P66" s="457">
        <f t="shared" si="37"/>
        <v>14</v>
      </c>
      <c r="Q66" s="369">
        <f t="shared" si="37"/>
        <v>0.48958333333575865</v>
      </c>
      <c r="R66" s="457">
        <f t="shared" si="37"/>
        <v>11</v>
      </c>
      <c r="S66" s="457">
        <f t="shared" si="37"/>
        <v>45</v>
      </c>
      <c r="T66" s="362"/>
      <c r="U66" s="370"/>
      <c r="V66" s="1047"/>
      <c r="W66" s="371"/>
      <c r="X66" s="372"/>
      <c r="Y66" s="373"/>
    </row>
    <row r="67" spans="1:32" s="343" customFormat="1" ht="41.25" customHeight="1">
      <c r="A67" s="345"/>
      <c r="B67" s="398"/>
      <c r="C67" s="392" t="s">
        <v>377</v>
      </c>
      <c r="D67" s="399"/>
      <c r="E67" s="400"/>
      <c r="F67" s="401"/>
      <c r="G67" s="402"/>
      <c r="H67" s="403"/>
      <c r="I67" s="404"/>
      <c r="J67" s="405">
        <f>I66+J66/60</f>
        <v>7.9333333333333336</v>
      </c>
      <c r="K67" s="406"/>
      <c r="L67" s="408"/>
      <c r="M67" s="405">
        <f>L66+M66/60</f>
        <v>6.0333333333333332</v>
      </c>
      <c r="N67" s="407"/>
      <c r="O67" s="408"/>
      <c r="P67" s="405">
        <f>O66+P66/60</f>
        <v>5.2333333333333334</v>
      </c>
      <c r="Q67" s="407"/>
      <c r="R67" s="408"/>
      <c r="S67" s="405">
        <f>R66+S66/60</f>
        <v>11.75</v>
      </c>
      <c r="T67" s="345"/>
      <c r="U67" s="409"/>
      <c r="V67" s="1048"/>
      <c r="W67" s="410"/>
      <c r="X67" s="411">
        <v>389</v>
      </c>
      <c r="Y67" s="412">
        <v>2</v>
      </c>
      <c r="Z67" s="405">
        <f>J67</f>
        <v>7.9333333333333336</v>
      </c>
      <c r="AA67" s="405">
        <f>X67*Y67*Z67</f>
        <v>6172.1333333333332</v>
      </c>
      <c r="AB67" s="405">
        <f>($AB$4-M67-P67)</f>
        <v>660.73333333333335</v>
      </c>
      <c r="AC67" s="412">
        <f>X67*Y67</f>
        <v>778</v>
      </c>
      <c r="AD67" s="412">
        <f>AB67*AC67</f>
        <v>514050.53333333333</v>
      </c>
      <c r="AE67" s="405">
        <f>AA67/(AD67)</f>
        <v>1.2006861063464836E-2</v>
      </c>
      <c r="AF67" s="413">
        <f>1-(1*AE67)</f>
        <v>0.98799313893653518</v>
      </c>
    </row>
    <row r="68" spans="1:32" s="498" customFormat="1" ht="41.25" customHeight="1">
      <c r="A68" s="480"/>
      <c r="B68" s="481"/>
      <c r="C68" s="482"/>
      <c r="D68" s="483"/>
      <c r="E68" s="484"/>
      <c r="F68" s="485"/>
      <c r="G68" s="486"/>
      <c r="H68" s="487"/>
      <c r="I68" s="488"/>
      <c r="J68" s="489"/>
      <c r="K68" s="490"/>
      <c r="L68" s="491"/>
      <c r="M68" s="489"/>
      <c r="N68" s="492"/>
      <c r="O68" s="491"/>
      <c r="P68" s="489"/>
      <c r="Q68" s="492"/>
      <c r="R68" s="491"/>
      <c r="S68" s="489"/>
      <c r="T68" s="480"/>
      <c r="U68" s="493"/>
      <c r="V68" s="1051"/>
      <c r="W68" s="494"/>
      <c r="X68" s="495"/>
      <c r="Y68" s="495"/>
      <c r="Z68" s="496"/>
      <c r="AA68" s="496"/>
      <c r="AB68" s="496"/>
      <c r="AC68" s="495"/>
      <c r="AD68" s="495"/>
      <c r="AE68" s="496"/>
      <c r="AF68" s="497"/>
    </row>
    <row r="69" spans="1:32" s="575" customFormat="1" ht="60">
      <c r="A69" s="1087">
        <v>15</v>
      </c>
      <c r="B69" s="523">
        <v>902015</v>
      </c>
      <c r="C69" s="590" t="s">
        <v>330</v>
      </c>
      <c r="D69" s="591">
        <v>41672</v>
      </c>
      <c r="E69" s="592" t="s">
        <v>739</v>
      </c>
      <c r="F69" s="591">
        <v>41673</v>
      </c>
      <c r="G69" s="592" t="s">
        <v>548</v>
      </c>
      <c r="H69" s="593" t="s">
        <v>332</v>
      </c>
      <c r="I69" s="593"/>
      <c r="J69" s="593"/>
      <c r="K69" s="593" t="s">
        <v>332</v>
      </c>
      <c r="L69" s="593"/>
      <c r="M69" s="593"/>
      <c r="N69" s="593" t="s">
        <v>332</v>
      </c>
      <c r="O69" s="593"/>
      <c r="P69" s="593"/>
      <c r="Q69" s="593">
        <v>0.44236111111240461</v>
      </c>
      <c r="R69" s="422">
        <f t="shared" ref="R69:R74" si="38">HOUR(Q69)</f>
        <v>10</v>
      </c>
      <c r="S69" s="422">
        <f t="shared" ref="S69:S74" si="39">MINUTE(Q69)</f>
        <v>37</v>
      </c>
      <c r="T69" s="594" t="s">
        <v>323</v>
      </c>
      <c r="U69" s="595" t="s">
        <v>718</v>
      </c>
      <c r="V69" s="1055" t="s">
        <v>740</v>
      </c>
      <c r="W69" s="866"/>
      <c r="X69" s="572"/>
      <c r="Y69" s="573"/>
    </row>
    <row r="70" spans="1:32" s="575" customFormat="1" ht="90">
      <c r="A70" s="1087"/>
      <c r="B70" s="523">
        <v>902018</v>
      </c>
      <c r="C70" s="590" t="s">
        <v>330</v>
      </c>
      <c r="D70" s="591">
        <v>41673</v>
      </c>
      <c r="E70" s="592" t="s">
        <v>548</v>
      </c>
      <c r="F70" s="591">
        <v>41673</v>
      </c>
      <c r="G70" s="592" t="s">
        <v>741</v>
      </c>
      <c r="H70" s="593" t="s">
        <v>332</v>
      </c>
      <c r="I70" s="593"/>
      <c r="J70" s="593"/>
      <c r="K70" s="593" t="s">
        <v>332</v>
      </c>
      <c r="L70" s="593"/>
      <c r="M70" s="593"/>
      <c r="N70" s="593" t="s">
        <v>332</v>
      </c>
      <c r="O70" s="593"/>
      <c r="P70" s="593"/>
      <c r="Q70" s="593">
        <v>0.35277777777810115</v>
      </c>
      <c r="R70" s="422">
        <f t="shared" si="38"/>
        <v>8</v>
      </c>
      <c r="S70" s="422">
        <f t="shared" si="39"/>
        <v>28</v>
      </c>
      <c r="T70" s="594" t="s">
        <v>497</v>
      </c>
      <c r="U70" s="595" t="s">
        <v>724</v>
      </c>
      <c r="V70" s="1055" t="s">
        <v>742</v>
      </c>
      <c r="W70" s="866" t="s">
        <v>743</v>
      </c>
      <c r="X70" s="573"/>
      <c r="Y70" s="573"/>
    </row>
    <row r="71" spans="1:32" s="575" customFormat="1" ht="60">
      <c r="A71" s="1087"/>
      <c r="B71" s="523">
        <v>902058</v>
      </c>
      <c r="C71" s="590" t="s">
        <v>330</v>
      </c>
      <c r="D71" s="591">
        <v>41680</v>
      </c>
      <c r="E71" s="592" t="s">
        <v>551</v>
      </c>
      <c r="F71" s="591">
        <v>41681</v>
      </c>
      <c r="G71" s="592" t="s">
        <v>744</v>
      </c>
      <c r="H71" s="593" t="s">
        <v>332</v>
      </c>
      <c r="I71" s="593"/>
      <c r="J71" s="593"/>
      <c r="K71" s="593" t="s">
        <v>332</v>
      </c>
      <c r="L71" s="593"/>
      <c r="M71" s="593"/>
      <c r="N71" s="593" t="s">
        <v>332</v>
      </c>
      <c r="O71" s="593"/>
      <c r="P71" s="593"/>
      <c r="Q71" s="593">
        <v>0.37708333333284827</v>
      </c>
      <c r="R71" s="422">
        <f t="shared" si="38"/>
        <v>9</v>
      </c>
      <c r="S71" s="422">
        <f t="shared" si="39"/>
        <v>3</v>
      </c>
      <c r="T71" s="594" t="s">
        <v>323</v>
      </c>
      <c r="U71" s="595" t="s">
        <v>718</v>
      </c>
      <c r="V71" s="1050" t="s">
        <v>745</v>
      </c>
      <c r="W71" s="868" t="s">
        <v>746</v>
      </c>
      <c r="X71" s="573"/>
      <c r="Y71" s="573"/>
    </row>
    <row r="72" spans="1:32" s="575" customFormat="1" ht="60">
      <c r="A72" s="1087"/>
      <c r="B72" s="523">
        <v>902100</v>
      </c>
      <c r="C72" s="590" t="s">
        <v>330</v>
      </c>
      <c r="D72" s="591">
        <v>41688</v>
      </c>
      <c r="E72" s="592" t="s">
        <v>747</v>
      </c>
      <c r="F72" s="591">
        <v>41689</v>
      </c>
      <c r="G72" s="592" t="s">
        <v>748</v>
      </c>
      <c r="H72" s="593" t="s">
        <v>332</v>
      </c>
      <c r="I72" s="593"/>
      <c r="J72" s="593"/>
      <c r="K72" s="593" t="s">
        <v>332</v>
      </c>
      <c r="L72" s="593"/>
      <c r="M72" s="593"/>
      <c r="N72" s="593" t="s">
        <v>332</v>
      </c>
      <c r="O72" s="593"/>
      <c r="P72" s="593"/>
      <c r="Q72" s="593">
        <v>0.37916666666569654</v>
      </c>
      <c r="R72" s="422">
        <f t="shared" si="38"/>
        <v>9</v>
      </c>
      <c r="S72" s="422">
        <f t="shared" si="39"/>
        <v>6</v>
      </c>
      <c r="T72" s="594" t="s">
        <v>323</v>
      </c>
      <c r="U72" s="595" t="s">
        <v>718</v>
      </c>
      <c r="V72" s="1050" t="s">
        <v>749</v>
      </c>
      <c r="W72" s="868" t="s">
        <v>750</v>
      </c>
      <c r="X72" s="573"/>
      <c r="Y72" s="573"/>
    </row>
    <row r="73" spans="1:32" s="575" customFormat="1" ht="60">
      <c r="A73" s="1087"/>
      <c r="B73" s="540">
        <v>902126</v>
      </c>
      <c r="C73" s="596" t="s">
        <v>330</v>
      </c>
      <c r="D73" s="802">
        <v>41695</v>
      </c>
      <c r="E73" s="803" t="s">
        <v>751</v>
      </c>
      <c r="F73" s="802">
        <v>41696</v>
      </c>
      <c r="G73" s="803" t="s">
        <v>752</v>
      </c>
      <c r="H73" s="804" t="s">
        <v>332</v>
      </c>
      <c r="I73" s="804"/>
      <c r="J73" s="804"/>
      <c r="K73" s="804" t="s">
        <v>332</v>
      </c>
      <c r="L73" s="804"/>
      <c r="M73" s="804"/>
      <c r="N73" s="804" t="s">
        <v>332</v>
      </c>
      <c r="O73" s="804"/>
      <c r="P73" s="804"/>
      <c r="Q73" s="804">
        <v>0.32569444444379769</v>
      </c>
      <c r="R73" s="422">
        <f t="shared" si="38"/>
        <v>7</v>
      </c>
      <c r="S73" s="422">
        <f t="shared" si="39"/>
        <v>49</v>
      </c>
      <c r="T73" s="600" t="s">
        <v>323</v>
      </c>
      <c r="U73" s="595" t="s">
        <v>718</v>
      </c>
      <c r="V73" s="1057" t="s">
        <v>753</v>
      </c>
      <c r="W73" s="600" t="s">
        <v>754</v>
      </c>
      <c r="X73" s="573"/>
      <c r="Y73" s="573"/>
    </row>
    <row r="74" spans="1:32" s="575" customFormat="1" ht="60">
      <c r="A74" s="1087"/>
      <c r="B74" s="540">
        <v>902141</v>
      </c>
      <c r="C74" s="596" t="s">
        <v>330</v>
      </c>
      <c r="D74" s="802">
        <v>41696</v>
      </c>
      <c r="E74" s="803" t="s">
        <v>755</v>
      </c>
      <c r="F74" s="802">
        <v>41697</v>
      </c>
      <c r="G74" s="803" t="s">
        <v>587</v>
      </c>
      <c r="H74" s="804" t="s">
        <v>332</v>
      </c>
      <c r="I74" s="804"/>
      <c r="J74" s="804"/>
      <c r="K74" s="804" t="s">
        <v>332</v>
      </c>
      <c r="L74" s="804"/>
      <c r="M74" s="804"/>
      <c r="N74" s="804" t="s">
        <v>332</v>
      </c>
      <c r="O74" s="804"/>
      <c r="P74" s="804"/>
      <c r="Q74" s="804">
        <v>0.38263888889196096</v>
      </c>
      <c r="R74" s="422">
        <f t="shared" si="38"/>
        <v>9</v>
      </c>
      <c r="S74" s="422">
        <f t="shared" si="39"/>
        <v>11</v>
      </c>
      <c r="T74" s="600" t="s">
        <v>323</v>
      </c>
      <c r="U74" s="595" t="s">
        <v>718</v>
      </c>
      <c r="V74" s="1057" t="s">
        <v>756</v>
      </c>
      <c r="W74" s="540" t="s">
        <v>757</v>
      </c>
      <c r="X74" s="573"/>
      <c r="Y74" s="573"/>
    </row>
    <row r="75" spans="1:32" ht="41.25" customHeight="1">
      <c r="A75" s="362"/>
      <c r="B75" s="363"/>
      <c r="C75" s="364" t="s">
        <v>324</v>
      </c>
      <c r="D75" s="365"/>
      <c r="E75" s="366"/>
      <c r="F75" s="367"/>
      <c r="G75" s="368"/>
      <c r="H75" s="369">
        <f t="shared" ref="H75:S75" si="40">SUM(H69:H74)</f>
        <v>0</v>
      </c>
      <c r="I75" s="457">
        <f t="shared" si="40"/>
        <v>0</v>
      </c>
      <c r="J75" s="457">
        <f t="shared" si="40"/>
        <v>0</v>
      </c>
      <c r="K75" s="369">
        <f t="shared" si="40"/>
        <v>0</v>
      </c>
      <c r="L75" s="457">
        <f t="shared" si="40"/>
        <v>0</v>
      </c>
      <c r="M75" s="457">
        <f t="shared" si="40"/>
        <v>0</v>
      </c>
      <c r="N75" s="369">
        <f t="shared" si="40"/>
        <v>0</v>
      </c>
      <c r="O75" s="457">
        <f t="shared" si="40"/>
        <v>0</v>
      </c>
      <c r="P75" s="457">
        <f t="shared" si="40"/>
        <v>0</v>
      </c>
      <c r="Q75" s="369">
        <f t="shared" si="40"/>
        <v>2.2597222222248092</v>
      </c>
      <c r="R75" s="457">
        <f t="shared" si="40"/>
        <v>52</v>
      </c>
      <c r="S75" s="457">
        <f t="shared" si="40"/>
        <v>134</v>
      </c>
      <c r="T75" s="362"/>
      <c r="U75" s="370"/>
      <c r="V75" s="1047"/>
      <c r="W75" s="371"/>
      <c r="X75" s="372"/>
      <c r="Y75" s="373"/>
    </row>
    <row r="76" spans="1:32" s="343" customFormat="1" ht="41.25" customHeight="1">
      <c r="A76" s="345"/>
      <c r="B76" s="398"/>
      <c r="C76" s="392" t="s">
        <v>377</v>
      </c>
      <c r="D76" s="399"/>
      <c r="E76" s="400"/>
      <c r="F76" s="401"/>
      <c r="G76" s="402"/>
      <c r="H76" s="403"/>
      <c r="I76" s="404"/>
      <c r="J76" s="405">
        <f>I75+J75/60</f>
        <v>0</v>
      </c>
      <c r="K76" s="406"/>
      <c r="L76" s="408"/>
      <c r="M76" s="405">
        <f>L75+M75/60</f>
        <v>0</v>
      </c>
      <c r="N76" s="407"/>
      <c r="O76" s="408"/>
      <c r="P76" s="405">
        <f>O75+P75/60</f>
        <v>0</v>
      </c>
      <c r="Q76" s="407"/>
      <c r="R76" s="408"/>
      <c r="S76" s="405">
        <f>R75+S75/60</f>
        <v>54.233333333333334</v>
      </c>
      <c r="T76" s="345"/>
      <c r="U76" s="409"/>
      <c r="V76" s="1048"/>
      <c r="W76" s="410"/>
      <c r="X76" s="411">
        <v>234</v>
      </c>
      <c r="Y76" s="412">
        <v>2</v>
      </c>
      <c r="Z76" s="405">
        <f>J76</f>
        <v>0</v>
      </c>
      <c r="AA76" s="405">
        <f>X76*Y76*Z76</f>
        <v>0</v>
      </c>
      <c r="AB76" s="405">
        <f>($AB$4-M76-P76)</f>
        <v>672</v>
      </c>
      <c r="AC76" s="412">
        <f>X76*Y76</f>
        <v>468</v>
      </c>
      <c r="AD76" s="412">
        <f>AB76*AC76</f>
        <v>314496</v>
      </c>
      <c r="AE76" s="405">
        <f>AA76/(AD76)</f>
        <v>0</v>
      </c>
      <c r="AF76" s="413">
        <f>1-(1*AE76)</f>
        <v>1</v>
      </c>
    </row>
    <row r="77" spans="1:32" s="512" customFormat="1" ht="41.25" customHeight="1">
      <c r="A77" s="499"/>
      <c r="B77" s="500"/>
      <c r="C77" s="501"/>
      <c r="D77" s="502"/>
      <c r="E77" s="503"/>
      <c r="F77" s="504"/>
      <c r="G77" s="505"/>
      <c r="H77" s="506"/>
      <c r="I77" s="507"/>
      <c r="J77" s="507"/>
      <c r="K77" s="506"/>
      <c r="L77" s="507"/>
      <c r="M77" s="507"/>
      <c r="N77" s="506"/>
      <c r="O77" s="507"/>
      <c r="P77" s="507"/>
      <c r="Q77" s="506"/>
      <c r="R77" s="507"/>
      <c r="S77" s="507"/>
      <c r="T77" s="499"/>
      <c r="U77" s="508"/>
      <c r="V77" s="1052"/>
      <c r="W77" s="509"/>
      <c r="X77" s="510"/>
      <c r="Y77" s="511"/>
    </row>
    <row r="78" spans="1:32" s="575" customFormat="1" ht="60">
      <c r="A78" s="1087">
        <v>16</v>
      </c>
      <c r="B78" s="523">
        <v>902007</v>
      </c>
      <c r="C78" s="590" t="s">
        <v>331</v>
      </c>
      <c r="D78" s="591">
        <v>41671</v>
      </c>
      <c r="E78" s="592" t="s">
        <v>717</v>
      </c>
      <c r="F78" s="591">
        <v>41672</v>
      </c>
      <c r="G78" s="592" t="s">
        <v>513</v>
      </c>
      <c r="H78" s="593" t="s">
        <v>332</v>
      </c>
      <c r="I78" s="593"/>
      <c r="J78" s="593"/>
      <c r="K78" s="593" t="s">
        <v>332</v>
      </c>
      <c r="L78" s="593"/>
      <c r="M78" s="593"/>
      <c r="N78" s="593" t="s">
        <v>332</v>
      </c>
      <c r="O78" s="593"/>
      <c r="P78" s="593"/>
      <c r="Q78" s="593">
        <v>0.33541666666133096</v>
      </c>
      <c r="R78" s="422">
        <f t="shared" ref="R78:R79" si="41">HOUR(Q78)</f>
        <v>8</v>
      </c>
      <c r="S78" s="422">
        <f t="shared" ref="S78:S79" si="42">MINUTE(Q78)</f>
        <v>3</v>
      </c>
      <c r="T78" s="594" t="s">
        <v>323</v>
      </c>
      <c r="U78" s="595" t="s">
        <v>718</v>
      </c>
      <c r="V78" s="1055" t="s">
        <v>719</v>
      </c>
      <c r="W78" s="866" t="s">
        <v>720</v>
      </c>
      <c r="X78" s="572"/>
      <c r="Y78" s="573"/>
    </row>
    <row r="79" spans="1:32" s="575" customFormat="1" ht="90">
      <c r="A79" s="1087"/>
      <c r="B79" s="523">
        <v>902022</v>
      </c>
      <c r="C79" s="867" t="s">
        <v>721</v>
      </c>
      <c r="D79" s="591">
        <v>41674</v>
      </c>
      <c r="E79" s="592" t="s">
        <v>722</v>
      </c>
      <c r="F79" s="591">
        <v>41674</v>
      </c>
      <c r="G79" s="592" t="s">
        <v>723</v>
      </c>
      <c r="H79" s="593" t="s">
        <v>332</v>
      </c>
      <c r="I79" s="593"/>
      <c r="J79" s="593"/>
      <c r="K79" s="593" t="s">
        <v>332</v>
      </c>
      <c r="L79" s="593"/>
      <c r="M79" s="593"/>
      <c r="N79" s="593" t="s">
        <v>332</v>
      </c>
      <c r="O79" s="593"/>
      <c r="P79" s="593"/>
      <c r="Q79" s="593">
        <v>0.33958333333430346</v>
      </c>
      <c r="R79" s="422">
        <f t="shared" si="41"/>
        <v>8</v>
      </c>
      <c r="S79" s="422">
        <f t="shared" si="42"/>
        <v>9</v>
      </c>
      <c r="T79" s="594" t="s">
        <v>497</v>
      </c>
      <c r="U79" s="595" t="s">
        <v>724</v>
      </c>
      <c r="V79" s="1055" t="s">
        <v>725</v>
      </c>
      <c r="W79" s="866" t="s">
        <v>726</v>
      </c>
      <c r="X79" s="572"/>
      <c r="Y79" s="573"/>
    </row>
    <row r="80" spans="1:32" s="575" customFormat="1" ht="60">
      <c r="A80" s="1087"/>
      <c r="B80" s="523">
        <v>902037</v>
      </c>
      <c r="C80" s="590" t="s">
        <v>331</v>
      </c>
      <c r="D80" s="591">
        <v>41677</v>
      </c>
      <c r="E80" s="592" t="s">
        <v>500</v>
      </c>
      <c r="F80" s="591">
        <v>41677</v>
      </c>
      <c r="G80" s="592" t="s">
        <v>727</v>
      </c>
      <c r="H80" s="593">
        <v>6.9444444379769266E-3</v>
      </c>
      <c r="I80" s="422">
        <f t="shared" ref="I80" si="43">HOUR(H80)</f>
        <v>0</v>
      </c>
      <c r="J80" s="422">
        <f t="shared" ref="J80" si="44">MINUTE(H80)</f>
        <v>10</v>
      </c>
      <c r="K80" s="593" t="s">
        <v>332</v>
      </c>
      <c r="L80" s="593"/>
      <c r="M80" s="593"/>
      <c r="N80" s="593" t="s">
        <v>332</v>
      </c>
      <c r="O80" s="593"/>
      <c r="P80" s="593"/>
      <c r="Q80" s="593" t="s">
        <v>332</v>
      </c>
      <c r="R80" s="593"/>
      <c r="S80" s="593"/>
      <c r="T80" s="594" t="s">
        <v>348</v>
      </c>
      <c r="U80" s="595" t="s">
        <v>728</v>
      </c>
      <c r="V80" s="1050" t="s">
        <v>729</v>
      </c>
      <c r="W80" s="868" t="s">
        <v>730</v>
      </c>
      <c r="X80" s="572"/>
      <c r="Y80" s="573"/>
    </row>
    <row r="81" spans="1:32" s="575" customFormat="1" ht="60">
      <c r="A81" s="1087"/>
      <c r="B81" s="523">
        <v>902090</v>
      </c>
      <c r="C81" s="590" t="s">
        <v>331</v>
      </c>
      <c r="D81" s="591">
        <v>41687</v>
      </c>
      <c r="E81" s="592" t="s">
        <v>686</v>
      </c>
      <c r="F81" s="591">
        <v>41687</v>
      </c>
      <c r="G81" s="592" t="s">
        <v>731</v>
      </c>
      <c r="H81" s="593" t="s">
        <v>332</v>
      </c>
      <c r="I81" s="593"/>
      <c r="J81" s="593"/>
      <c r="K81" s="593">
        <v>4.166666665696539E-3</v>
      </c>
      <c r="L81" s="422">
        <f t="shared" ref="L81" si="45">HOUR(K81)</f>
        <v>0</v>
      </c>
      <c r="M81" s="422">
        <f t="shared" ref="M81" si="46">MINUTE(K81)</f>
        <v>6</v>
      </c>
      <c r="N81" s="593" t="s">
        <v>332</v>
      </c>
      <c r="O81" s="593"/>
      <c r="P81" s="593"/>
      <c r="Q81" s="593" t="s">
        <v>332</v>
      </c>
      <c r="R81" s="593"/>
      <c r="S81" s="593"/>
      <c r="T81" s="594" t="s">
        <v>346</v>
      </c>
      <c r="U81" s="590" t="s">
        <v>732</v>
      </c>
      <c r="V81" s="1050" t="s">
        <v>733</v>
      </c>
      <c r="W81" s="868" t="s">
        <v>734</v>
      </c>
      <c r="X81" s="572"/>
      <c r="Y81" s="573"/>
    </row>
    <row r="82" spans="1:32" s="575" customFormat="1" ht="60">
      <c r="A82" s="1087"/>
      <c r="B82" s="523">
        <v>902094</v>
      </c>
      <c r="C82" s="590" t="s">
        <v>331</v>
      </c>
      <c r="D82" s="591">
        <v>41688</v>
      </c>
      <c r="E82" s="592" t="s">
        <v>735</v>
      </c>
      <c r="F82" s="591">
        <v>41688</v>
      </c>
      <c r="G82" s="592" t="s">
        <v>736</v>
      </c>
      <c r="H82" s="593" t="s">
        <v>332</v>
      </c>
      <c r="I82" s="593"/>
      <c r="J82" s="593"/>
      <c r="K82" s="593" t="s">
        <v>332</v>
      </c>
      <c r="L82" s="593"/>
      <c r="M82" s="593"/>
      <c r="N82" s="593" t="s">
        <v>332</v>
      </c>
      <c r="O82" s="593"/>
      <c r="P82" s="593"/>
      <c r="Q82" s="593">
        <v>0.39305555555620231</v>
      </c>
      <c r="R82" s="422">
        <f t="shared" ref="R82" si="47">HOUR(Q82)</f>
        <v>9</v>
      </c>
      <c r="S82" s="422">
        <f t="shared" ref="S82" si="48">MINUTE(Q82)</f>
        <v>26</v>
      </c>
      <c r="T82" s="594" t="s">
        <v>323</v>
      </c>
      <c r="U82" s="595" t="s">
        <v>718</v>
      </c>
      <c r="V82" s="1050" t="s">
        <v>737</v>
      </c>
      <c r="W82" s="868" t="s">
        <v>738</v>
      </c>
      <c r="X82" s="572"/>
      <c r="Y82" s="573"/>
    </row>
    <row r="83" spans="1:32" ht="41.25" customHeight="1">
      <c r="A83" s="362"/>
      <c r="B83" s="363"/>
      <c r="C83" s="364" t="s">
        <v>324</v>
      </c>
      <c r="D83" s="365"/>
      <c r="E83" s="366"/>
      <c r="F83" s="367"/>
      <c r="G83" s="368"/>
      <c r="H83" s="369">
        <f>SUM(H78:H82)</f>
        <v>6.9444444379769266E-3</v>
      </c>
      <c r="I83" s="457">
        <f>SUM(I78:I82)</f>
        <v>0</v>
      </c>
      <c r="J83" s="457">
        <f>SUM(J78:J82)</f>
        <v>10</v>
      </c>
      <c r="K83" s="369">
        <f t="shared" ref="K83:M83" si="49">SUM(K78:K82)</f>
        <v>4.166666665696539E-3</v>
      </c>
      <c r="L83" s="457">
        <f t="shared" si="49"/>
        <v>0</v>
      </c>
      <c r="M83" s="457">
        <f t="shared" si="49"/>
        <v>6</v>
      </c>
      <c r="N83" s="369">
        <f t="shared" ref="N83:S83" si="50">SUM(N78:N82)</f>
        <v>0</v>
      </c>
      <c r="O83" s="457">
        <f t="shared" si="50"/>
        <v>0</v>
      </c>
      <c r="P83" s="457">
        <f t="shared" si="50"/>
        <v>0</v>
      </c>
      <c r="Q83" s="369">
        <f t="shared" si="50"/>
        <v>1.0680555555518367</v>
      </c>
      <c r="R83" s="457">
        <f t="shared" si="50"/>
        <v>25</v>
      </c>
      <c r="S83" s="457">
        <f t="shared" si="50"/>
        <v>38</v>
      </c>
      <c r="T83" s="362"/>
      <c r="U83" s="370"/>
      <c r="V83" s="1047"/>
      <c r="W83" s="371"/>
      <c r="X83" s="372"/>
      <c r="Y83" s="373"/>
    </row>
    <row r="84" spans="1:32" s="343" customFormat="1" ht="41.25" customHeight="1">
      <c r="A84" s="345"/>
      <c r="B84" s="398"/>
      <c r="C84" s="392" t="s">
        <v>377</v>
      </c>
      <c r="D84" s="399"/>
      <c r="E84" s="400"/>
      <c r="F84" s="401"/>
      <c r="G84" s="402"/>
      <c r="H84" s="403"/>
      <c r="I84" s="404"/>
      <c r="J84" s="405">
        <f>I83+J83/60</f>
        <v>0.16666666666666666</v>
      </c>
      <c r="K84" s="406"/>
      <c r="L84" s="408"/>
      <c r="M84" s="405">
        <f>L83+M83/60</f>
        <v>0.1</v>
      </c>
      <c r="N84" s="407"/>
      <c r="O84" s="408"/>
      <c r="P84" s="405">
        <f>O83+P83/60</f>
        <v>0</v>
      </c>
      <c r="Q84" s="407"/>
      <c r="R84" s="408"/>
      <c r="S84" s="405">
        <f>R83+S83/60</f>
        <v>25.633333333333333</v>
      </c>
      <c r="T84" s="345"/>
      <c r="U84" s="409"/>
      <c r="V84" s="1048"/>
      <c r="W84" s="410"/>
      <c r="X84" s="411">
        <v>234</v>
      </c>
      <c r="Y84" s="412">
        <v>2</v>
      </c>
      <c r="Z84" s="405">
        <f>J84</f>
        <v>0.16666666666666666</v>
      </c>
      <c r="AA84" s="405">
        <f>X84*Y84*Z84</f>
        <v>78</v>
      </c>
      <c r="AB84" s="405">
        <f>($AB$4-M84-P84)</f>
        <v>671.9</v>
      </c>
      <c r="AC84" s="412">
        <f>X84*Y84</f>
        <v>468</v>
      </c>
      <c r="AD84" s="412">
        <f>AB84*AC84</f>
        <v>314449.2</v>
      </c>
      <c r="AE84" s="405">
        <f>AA84/(AD84)</f>
        <v>2.4805278563278264E-4</v>
      </c>
      <c r="AF84" s="413">
        <f>1-(1*AE84)</f>
        <v>0.99975194721436722</v>
      </c>
    </row>
    <row r="85" spans="1:32" s="512" customFormat="1" ht="41.25" customHeight="1">
      <c r="A85" s="499"/>
      <c r="B85" s="500"/>
      <c r="C85" s="501"/>
      <c r="D85" s="502"/>
      <c r="E85" s="503"/>
      <c r="F85" s="504"/>
      <c r="G85" s="505"/>
      <c r="H85" s="506"/>
      <c r="I85" s="507"/>
      <c r="J85" s="507"/>
      <c r="K85" s="506"/>
      <c r="L85" s="507"/>
      <c r="M85" s="507"/>
      <c r="N85" s="506"/>
      <c r="O85" s="507"/>
      <c r="P85" s="507"/>
      <c r="Q85" s="506"/>
      <c r="R85" s="507"/>
      <c r="S85" s="507"/>
      <c r="T85" s="499"/>
      <c r="U85" s="508"/>
      <c r="V85" s="1052"/>
      <c r="W85" s="509"/>
      <c r="X85" s="510"/>
      <c r="Y85" s="511"/>
    </row>
    <row r="86" spans="1:32" s="575" customFormat="1" ht="60">
      <c r="A86" s="1087">
        <v>17</v>
      </c>
      <c r="B86" s="523">
        <v>902005</v>
      </c>
      <c r="C86" s="590" t="s">
        <v>333</v>
      </c>
      <c r="D86" s="591">
        <v>41671</v>
      </c>
      <c r="E86" s="592" t="s">
        <v>758</v>
      </c>
      <c r="F86" s="591">
        <v>41673</v>
      </c>
      <c r="G86" s="592" t="s">
        <v>536</v>
      </c>
      <c r="H86" s="593" t="s">
        <v>332</v>
      </c>
      <c r="I86" s="593"/>
      <c r="J86" s="593"/>
      <c r="K86" s="593" t="s">
        <v>332</v>
      </c>
      <c r="L86" s="593"/>
      <c r="M86" s="593"/>
      <c r="N86" s="593" t="s">
        <v>332</v>
      </c>
      <c r="O86" s="593"/>
      <c r="P86" s="593"/>
      <c r="Q86" s="593">
        <v>1.3854166666642413</v>
      </c>
      <c r="R86" s="422">
        <v>33</v>
      </c>
      <c r="S86" s="422">
        <f t="shared" ref="S86:S91" si="51">MINUTE(Q86)</f>
        <v>15</v>
      </c>
      <c r="T86" s="594" t="s">
        <v>323</v>
      </c>
      <c r="U86" s="595" t="s">
        <v>718</v>
      </c>
      <c r="V86" s="1055" t="s">
        <v>759</v>
      </c>
      <c r="W86" s="866" t="s">
        <v>760</v>
      </c>
      <c r="X86" s="572"/>
      <c r="Y86" s="573"/>
    </row>
    <row r="87" spans="1:32" s="575" customFormat="1" ht="60">
      <c r="A87" s="1087"/>
      <c r="B87" s="523">
        <v>902057</v>
      </c>
      <c r="C87" s="590" t="s">
        <v>333</v>
      </c>
      <c r="D87" s="591">
        <v>41680</v>
      </c>
      <c r="E87" s="592" t="s">
        <v>761</v>
      </c>
      <c r="F87" s="591">
        <v>41681</v>
      </c>
      <c r="G87" s="592" t="s">
        <v>561</v>
      </c>
      <c r="H87" s="593" t="s">
        <v>332</v>
      </c>
      <c r="I87" s="593"/>
      <c r="J87" s="593"/>
      <c r="K87" s="593" t="s">
        <v>332</v>
      </c>
      <c r="L87" s="593"/>
      <c r="M87" s="593"/>
      <c r="N87" s="593" t="s">
        <v>332</v>
      </c>
      <c r="O87" s="593"/>
      <c r="P87" s="593"/>
      <c r="Q87" s="593">
        <v>0.36736111110803904</v>
      </c>
      <c r="R87" s="422">
        <f t="shared" ref="R87:R90" si="52">HOUR(Q87)</f>
        <v>8</v>
      </c>
      <c r="S87" s="422">
        <f t="shared" si="51"/>
        <v>49</v>
      </c>
      <c r="T87" s="594" t="s">
        <v>323</v>
      </c>
      <c r="U87" s="595" t="s">
        <v>718</v>
      </c>
      <c r="V87" s="1050" t="s">
        <v>762</v>
      </c>
      <c r="W87" s="868" t="s">
        <v>763</v>
      </c>
      <c r="X87" s="572"/>
      <c r="Y87" s="573"/>
    </row>
    <row r="88" spans="1:32" s="575" customFormat="1" ht="60">
      <c r="A88" s="1087"/>
      <c r="B88" s="523">
        <v>902080</v>
      </c>
      <c r="C88" s="590" t="s">
        <v>333</v>
      </c>
      <c r="D88" s="591">
        <v>41685</v>
      </c>
      <c r="E88" s="592" t="s">
        <v>741</v>
      </c>
      <c r="F88" s="591">
        <v>41686</v>
      </c>
      <c r="G88" s="592" t="s">
        <v>764</v>
      </c>
      <c r="H88" s="593" t="s">
        <v>332</v>
      </c>
      <c r="I88" s="593"/>
      <c r="J88" s="593"/>
      <c r="K88" s="593" t="s">
        <v>332</v>
      </c>
      <c r="L88" s="593"/>
      <c r="M88" s="593"/>
      <c r="N88" s="593" t="s">
        <v>332</v>
      </c>
      <c r="O88" s="593"/>
      <c r="P88" s="593"/>
      <c r="Q88" s="593">
        <v>0.6756944444423425</v>
      </c>
      <c r="R88" s="422">
        <f t="shared" si="52"/>
        <v>16</v>
      </c>
      <c r="S88" s="422">
        <f t="shared" si="51"/>
        <v>13</v>
      </c>
      <c r="T88" s="594" t="s">
        <v>323</v>
      </c>
      <c r="U88" s="595" t="s">
        <v>718</v>
      </c>
      <c r="V88" s="1050" t="s">
        <v>765</v>
      </c>
      <c r="W88" s="868" t="s">
        <v>766</v>
      </c>
      <c r="X88" s="572"/>
      <c r="Y88" s="573"/>
    </row>
    <row r="89" spans="1:32" s="575" customFormat="1" ht="60">
      <c r="A89" s="1087"/>
      <c r="B89" s="523">
        <v>902093</v>
      </c>
      <c r="C89" s="590" t="s">
        <v>333</v>
      </c>
      <c r="D89" s="591">
        <v>41688</v>
      </c>
      <c r="E89" s="592" t="s">
        <v>544</v>
      </c>
      <c r="F89" s="591">
        <v>41688</v>
      </c>
      <c r="G89" s="592" t="s">
        <v>767</v>
      </c>
      <c r="H89" s="593" t="s">
        <v>332</v>
      </c>
      <c r="I89" s="593"/>
      <c r="J89" s="593"/>
      <c r="K89" s="593" t="s">
        <v>332</v>
      </c>
      <c r="L89" s="593"/>
      <c r="M89" s="593"/>
      <c r="N89" s="593" t="s">
        <v>332</v>
      </c>
      <c r="O89" s="593"/>
      <c r="P89" s="593"/>
      <c r="Q89" s="593">
        <v>0.39236111110949423</v>
      </c>
      <c r="R89" s="422">
        <f t="shared" si="52"/>
        <v>9</v>
      </c>
      <c r="S89" s="422">
        <f t="shared" si="51"/>
        <v>25</v>
      </c>
      <c r="T89" s="594" t="s">
        <v>323</v>
      </c>
      <c r="U89" s="595" t="s">
        <v>718</v>
      </c>
      <c r="V89" s="1050" t="s">
        <v>768</v>
      </c>
      <c r="W89" s="868" t="s">
        <v>769</v>
      </c>
      <c r="X89" s="572"/>
      <c r="Y89" s="573"/>
    </row>
    <row r="90" spans="1:32" s="575" customFormat="1" ht="60">
      <c r="A90" s="1087"/>
      <c r="B90" s="523">
        <v>902102</v>
      </c>
      <c r="C90" s="590" t="s">
        <v>333</v>
      </c>
      <c r="D90" s="591">
        <v>41688</v>
      </c>
      <c r="E90" s="592" t="s">
        <v>770</v>
      </c>
      <c r="F90" s="591">
        <v>41689</v>
      </c>
      <c r="G90" s="592" t="s">
        <v>556</v>
      </c>
      <c r="H90" s="593" t="s">
        <v>332</v>
      </c>
      <c r="I90" s="593"/>
      <c r="J90" s="593"/>
      <c r="K90" s="593" t="s">
        <v>332</v>
      </c>
      <c r="L90" s="593"/>
      <c r="M90" s="593"/>
      <c r="N90" s="593" t="s">
        <v>332</v>
      </c>
      <c r="O90" s="593"/>
      <c r="P90" s="593"/>
      <c r="Q90" s="593">
        <v>0.37777777777228039</v>
      </c>
      <c r="R90" s="422">
        <f t="shared" si="52"/>
        <v>9</v>
      </c>
      <c r="S90" s="422">
        <f t="shared" si="51"/>
        <v>4</v>
      </c>
      <c r="T90" s="594" t="s">
        <v>323</v>
      </c>
      <c r="U90" s="595" t="s">
        <v>718</v>
      </c>
      <c r="V90" s="1050" t="s">
        <v>771</v>
      </c>
      <c r="W90" s="868" t="s">
        <v>772</v>
      </c>
      <c r="X90" s="572"/>
      <c r="Y90" s="573"/>
    </row>
    <row r="91" spans="1:32" s="575" customFormat="1" ht="60">
      <c r="A91" s="1087"/>
      <c r="B91" s="540">
        <v>902128</v>
      </c>
      <c r="C91" s="596" t="s">
        <v>333</v>
      </c>
      <c r="D91" s="802">
        <v>41696</v>
      </c>
      <c r="E91" s="803" t="s">
        <v>773</v>
      </c>
      <c r="F91" s="802">
        <v>41697</v>
      </c>
      <c r="G91" s="803" t="s">
        <v>727</v>
      </c>
      <c r="H91" s="804" t="s">
        <v>332</v>
      </c>
      <c r="I91" s="804"/>
      <c r="J91" s="804"/>
      <c r="K91" s="804" t="s">
        <v>332</v>
      </c>
      <c r="L91" s="804"/>
      <c r="M91" s="804"/>
      <c r="N91" s="804" t="s">
        <v>332</v>
      </c>
      <c r="O91" s="804"/>
      <c r="P91" s="804"/>
      <c r="Q91" s="804">
        <v>1.3340277777751908</v>
      </c>
      <c r="R91" s="422">
        <v>32</v>
      </c>
      <c r="S91" s="422">
        <f t="shared" si="51"/>
        <v>1</v>
      </c>
      <c r="T91" s="600" t="s">
        <v>323</v>
      </c>
      <c r="U91" s="595" t="s">
        <v>718</v>
      </c>
      <c r="V91" s="1059" t="s">
        <v>774</v>
      </c>
      <c r="W91" s="869" t="s">
        <v>775</v>
      </c>
      <c r="X91" s="572"/>
      <c r="Y91" s="573"/>
    </row>
    <row r="92" spans="1:32" ht="41.25" customHeight="1">
      <c r="A92" s="362"/>
      <c r="B92" s="363"/>
      <c r="C92" s="364" t="s">
        <v>324</v>
      </c>
      <c r="D92" s="365"/>
      <c r="E92" s="366"/>
      <c r="F92" s="367"/>
      <c r="G92" s="368"/>
      <c r="H92" s="369">
        <f t="shared" ref="H92:S92" si="53">SUM(H86:H91)</f>
        <v>0</v>
      </c>
      <c r="I92" s="457">
        <f t="shared" si="53"/>
        <v>0</v>
      </c>
      <c r="J92" s="457">
        <f t="shared" si="53"/>
        <v>0</v>
      </c>
      <c r="K92" s="369">
        <f t="shared" si="53"/>
        <v>0</v>
      </c>
      <c r="L92" s="457">
        <f t="shared" si="53"/>
        <v>0</v>
      </c>
      <c r="M92" s="457">
        <f t="shared" si="53"/>
        <v>0</v>
      </c>
      <c r="N92" s="369">
        <f t="shared" si="53"/>
        <v>0</v>
      </c>
      <c r="O92" s="457">
        <f t="shared" si="53"/>
        <v>0</v>
      </c>
      <c r="P92" s="457">
        <f t="shared" si="53"/>
        <v>0</v>
      </c>
      <c r="Q92" s="369">
        <f t="shared" si="53"/>
        <v>4.5326388888715883</v>
      </c>
      <c r="R92" s="457">
        <f t="shared" si="53"/>
        <v>107</v>
      </c>
      <c r="S92" s="457">
        <f t="shared" si="53"/>
        <v>107</v>
      </c>
      <c r="T92" s="362"/>
      <c r="U92" s="370"/>
      <c r="V92" s="1047"/>
      <c r="W92" s="371"/>
      <c r="X92" s="372"/>
      <c r="Y92" s="373"/>
    </row>
    <row r="93" spans="1:32" s="343" customFormat="1" ht="41.25" customHeight="1">
      <c r="A93" s="345"/>
      <c r="B93" s="398"/>
      <c r="C93" s="392" t="s">
        <v>377</v>
      </c>
      <c r="D93" s="399"/>
      <c r="E93" s="400"/>
      <c r="F93" s="401"/>
      <c r="G93" s="402"/>
      <c r="H93" s="403"/>
      <c r="I93" s="404"/>
      <c r="J93" s="405">
        <f>I92+J92/60</f>
        <v>0</v>
      </c>
      <c r="K93" s="406"/>
      <c r="L93" s="408"/>
      <c r="M93" s="405">
        <f>L92+M92/60</f>
        <v>0</v>
      </c>
      <c r="N93" s="407"/>
      <c r="O93" s="408"/>
      <c r="P93" s="405">
        <f>O92+P92/60</f>
        <v>0</v>
      </c>
      <c r="Q93" s="407"/>
      <c r="R93" s="408"/>
      <c r="S93" s="405">
        <f>R92+S92/60</f>
        <v>108.78333333333333</v>
      </c>
      <c r="T93" s="345"/>
      <c r="U93" s="409"/>
      <c r="V93" s="1048"/>
      <c r="W93" s="410"/>
      <c r="X93" s="411">
        <v>196.64</v>
      </c>
      <c r="Y93" s="412">
        <v>2</v>
      </c>
      <c r="Z93" s="405">
        <f>J93</f>
        <v>0</v>
      </c>
      <c r="AA93" s="405">
        <f>X93*Y93*Z93</f>
        <v>0</v>
      </c>
      <c r="AB93" s="405">
        <f>($AB$4-M93-P93)</f>
        <v>672</v>
      </c>
      <c r="AC93" s="412">
        <f>X93*Y93</f>
        <v>393.28</v>
      </c>
      <c r="AD93" s="412">
        <f>AB93*AC93</f>
        <v>264284.15999999997</v>
      </c>
      <c r="AE93" s="405">
        <f>AA93/(AD93)</f>
        <v>0</v>
      </c>
      <c r="AF93" s="413">
        <f>1-(1*AE93)</f>
        <v>1</v>
      </c>
    </row>
    <row r="94" spans="1:32" s="512" customFormat="1" ht="41.25" customHeight="1">
      <c r="A94" s="499"/>
      <c r="B94" s="500"/>
      <c r="C94" s="501"/>
      <c r="D94" s="502"/>
      <c r="E94" s="503"/>
      <c r="F94" s="504"/>
      <c r="G94" s="505"/>
      <c r="H94" s="506"/>
      <c r="I94" s="507"/>
      <c r="J94" s="507"/>
      <c r="K94" s="506"/>
      <c r="L94" s="507"/>
      <c r="M94" s="507"/>
      <c r="N94" s="506"/>
      <c r="O94" s="507"/>
      <c r="P94" s="507"/>
      <c r="Q94" s="506"/>
      <c r="R94" s="507"/>
      <c r="S94" s="507"/>
      <c r="T94" s="499"/>
      <c r="U94" s="508"/>
      <c r="V94" s="1052"/>
      <c r="W94" s="509"/>
      <c r="X94" s="510"/>
      <c r="Y94" s="511"/>
    </row>
    <row r="95" spans="1:32" s="575" customFormat="1" ht="30">
      <c r="A95" s="453">
        <v>18</v>
      </c>
      <c r="B95" s="523"/>
      <c r="C95" s="590" t="s">
        <v>334</v>
      </c>
      <c r="D95" s="591"/>
      <c r="E95" s="592"/>
      <c r="F95" s="591"/>
      <c r="G95" s="592"/>
      <c r="H95" s="593"/>
      <c r="I95" s="593"/>
      <c r="J95" s="593"/>
      <c r="K95" s="593"/>
      <c r="L95" s="593"/>
      <c r="M95" s="593"/>
      <c r="N95" s="593"/>
      <c r="O95" s="593"/>
      <c r="P95" s="593"/>
      <c r="Q95" s="593"/>
      <c r="R95" s="422"/>
      <c r="S95" s="422"/>
      <c r="T95" s="594"/>
      <c r="U95" s="590"/>
      <c r="V95" s="1050"/>
      <c r="W95" s="594"/>
      <c r="X95" s="572"/>
      <c r="Y95" s="573"/>
    </row>
    <row r="96" spans="1:32" ht="41.25" customHeight="1">
      <c r="A96" s="362"/>
      <c r="B96" s="363"/>
      <c r="C96" s="364" t="s">
        <v>324</v>
      </c>
      <c r="D96" s="365"/>
      <c r="E96" s="366"/>
      <c r="F96" s="367"/>
      <c r="G96" s="368"/>
      <c r="H96" s="369">
        <f t="shared" ref="H96:S96" si="54">SUM(H95:H95)</f>
        <v>0</v>
      </c>
      <c r="I96" s="457">
        <f t="shared" si="54"/>
        <v>0</v>
      </c>
      <c r="J96" s="457">
        <f t="shared" si="54"/>
        <v>0</v>
      </c>
      <c r="K96" s="369">
        <f t="shared" si="54"/>
        <v>0</v>
      </c>
      <c r="L96" s="457">
        <f t="shared" si="54"/>
        <v>0</v>
      </c>
      <c r="M96" s="457">
        <f t="shared" si="54"/>
        <v>0</v>
      </c>
      <c r="N96" s="369">
        <f t="shared" si="54"/>
        <v>0</v>
      </c>
      <c r="O96" s="457">
        <f t="shared" si="54"/>
        <v>0</v>
      </c>
      <c r="P96" s="457">
        <f t="shared" si="54"/>
        <v>0</v>
      </c>
      <c r="Q96" s="369">
        <f t="shared" si="54"/>
        <v>0</v>
      </c>
      <c r="R96" s="457">
        <f t="shared" si="54"/>
        <v>0</v>
      </c>
      <c r="S96" s="457">
        <f t="shared" si="54"/>
        <v>0</v>
      </c>
      <c r="T96" s="362"/>
      <c r="U96" s="370"/>
      <c r="V96" s="1047"/>
      <c r="W96" s="371"/>
      <c r="X96" s="372"/>
      <c r="Y96" s="373"/>
    </row>
    <row r="97" spans="1:32" s="343" customFormat="1" ht="41.25" customHeight="1">
      <c r="A97" s="345"/>
      <c r="B97" s="398"/>
      <c r="C97" s="392" t="s">
        <v>377</v>
      </c>
      <c r="D97" s="399"/>
      <c r="E97" s="400"/>
      <c r="F97" s="401"/>
      <c r="G97" s="402"/>
      <c r="H97" s="403"/>
      <c r="I97" s="404"/>
      <c r="J97" s="405">
        <f>I96+J96/60</f>
        <v>0</v>
      </c>
      <c r="K97" s="406"/>
      <c r="L97" s="408"/>
      <c r="M97" s="405">
        <f>L96+M96/60</f>
        <v>0</v>
      </c>
      <c r="N97" s="407"/>
      <c r="O97" s="408"/>
      <c r="P97" s="405">
        <f>O96+P96/60</f>
        <v>0</v>
      </c>
      <c r="Q97" s="407"/>
      <c r="R97" s="408"/>
      <c r="S97" s="405">
        <f>R96+S96/60</f>
        <v>0</v>
      </c>
      <c r="T97" s="345"/>
      <c r="U97" s="409"/>
      <c r="V97" s="1048"/>
      <c r="W97" s="410"/>
      <c r="X97" s="411">
        <v>196.64</v>
      </c>
      <c r="Y97" s="412">
        <v>2</v>
      </c>
      <c r="Z97" s="405">
        <f>J97</f>
        <v>0</v>
      </c>
      <c r="AA97" s="405">
        <f>X97*Y97*Z97</f>
        <v>0</v>
      </c>
      <c r="AB97" s="405">
        <f>($AB$4-M97-P97)</f>
        <v>672</v>
      </c>
      <c r="AC97" s="412">
        <f>X97*Y97</f>
        <v>393.28</v>
      </c>
      <c r="AD97" s="412">
        <f>AB97*AC97</f>
        <v>264284.15999999997</v>
      </c>
      <c r="AE97" s="405">
        <f>AA97/(AD97)</f>
        <v>0</v>
      </c>
      <c r="AF97" s="413">
        <f>1-(1*AE97)</f>
        <v>1</v>
      </c>
    </row>
    <row r="98" spans="1:32" s="512" customFormat="1" ht="41.25" customHeight="1">
      <c r="A98" s="499"/>
      <c r="B98" s="500"/>
      <c r="C98" s="501"/>
      <c r="D98" s="502"/>
      <c r="E98" s="503"/>
      <c r="F98" s="504"/>
      <c r="G98" s="505"/>
      <c r="H98" s="506"/>
      <c r="I98" s="507"/>
      <c r="J98" s="507"/>
      <c r="K98" s="506"/>
      <c r="L98" s="507"/>
      <c r="M98" s="507"/>
      <c r="N98" s="506"/>
      <c r="O98" s="507"/>
      <c r="P98" s="507"/>
      <c r="Q98" s="506"/>
      <c r="R98" s="507"/>
      <c r="S98" s="507"/>
      <c r="T98" s="499"/>
      <c r="U98" s="508"/>
      <c r="V98" s="1052"/>
      <c r="W98" s="509"/>
      <c r="X98" s="510"/>
      <c r="Y98" s="511"/>
    </row>
    <row r="99" spans="1:32" s="578" customFormat="1" ht="66" customHeight="1">
      <c r="A99" s="453">
        <v>19</v>
      </c>
      <c r="B99" s="523">
        <v>902011</v>
      </c>
      <c r="C99" s="590" t="s">
        <v>381</v>
      </c>
      <c r="D99" s="591">
        <v>41672</v>
      </c>
      <c r="E99" s="592" t="s">
        <v>776</v>
      </c>
      <c r="F99" s="591">
        <v>41672</v>
      </c>
      <c r="G99" s="592" t="s">
        <v>777</v>
      </c>
      <c r="H99" s="593" t="s">
        <v>332</v>
      </c>
      <c r="I99" s="593"/>
      <c r="J99" s="593"/>
      <c r="K99" s="593" t="s">
        <v>332</v>
      </c>
      <c r="L99" s="593"/>
      <c r="M99" s="593"/>
      <c r="N99" s="593" t="s">
        <v>332</v>
      </c>
      <c r="O99" s="593"/>
      <c r="P99" s="593"/>
      <c r="Q99" s="593">
        <v>8.0555555556202307E-2</v>
      </c>
      <c r="R99" s="422">
        <f t="shared" ref="R99" si="55">HOUR(Q99)</f>
        <v>1</v>
      </c>
      <c r="S99" s="422">
        <f t="shared" ref="S99" si="56">MINUTE(Q99)</f>
        <v>56</v>
      </c>
      <c r="T99" s="594" t="s">
        <v>445</v>
      </c>
      <c r="U99" s="595" t="s">
        <v>778</v>
      </c>
      <c r="V99" s="1055" t="s">
        <v>779</v>
      </c>
      <c r="W99" s="866" t="s">
        <v>780</v>
      </c>
      <c r="X99" s="577"/>
      <c r="Y99" s="577"/>
    </row>
    <row r="100" spans="1:32" ht="41.25" customHeight="1">
      <c r="A100" s="362"/>
      <c r="B100" s="363"/>
      <c r="C100" s="364" t="s">
        <v>324</v>
      </c>
      <c r="D100" s="365"/>
      <c r="E100" s="366"/>
      <c r="F100" s="367"/>
      <c r="G100" s="368"/>
      <c r="H100" s="369">
        <f>SUM(H99:H99)</f>
        <v>0</v>
      </c>
      <c r="I100" s="457">
        <f>SUM(I99:I99)</f>
        <v>0</v>
      </c>
      <c r="J100" s="457">
        <f>SUM(J99:J99)</f>
        <v>0</v>
      </c>
      <c r="K100" s="369">
        <f t="shared" ref="K100:S100" si="57">SUM(K99)</f>
        <v>0</v>
      </c>
      <c r="L100" s="457">
        <f t="shared" si="57"/>
        <v>0</v>
      </c>
      <c r="M100" s="457">
        <f t="shared" si="57"/>
        <v>0</v>
      </c>
      <c r="N100" s="369">
        <f t="shared" si="57"/>
        <v>0</v>
      </c>
      <c r="O100" s="457">
        <f t="shared" si="57"/>
        <v>0</v>
      </c>
      <c r="P100" s="457">
        <f t="shared" si="57"/>
        <v>0</v>
      </c>
      <c r="Q100" s="369">
        <f t="shared" si="57"/>
        <v>8.0555555556202307E-2</v>
      </c>
      <c r="R100" s="457">
        <f t="shared" si="57"/>
        <v>1</v>
      </c>
      <c r="S100" s="457">
        <f t="shared" si="57"/>
        <v>56</v>
      </c>
      <c r="T100" s="362"/>
      <c r="U100" s="370"/>
      <c r="V100" s="1047"/>
      <c r="W100" s="371"/>
      <c r="X100" s="372"/>
      <c r="Y100" s="373"/>
    </row>
    <row r="101" spans="1:32" s="343" customFormat="1" ht="41.25" customHeight="1">
      <c r="A101" s="345"/>
      <c r="B101" s="398"/>
      <c r="C101" s="392" t="s">
        <v>377</v>
      </c>
      <c r="D101" s="399"/>
      <c r="E101" s="400"/>
      <c r="F101" s="401"/>
      <c r="G101" s="402"/>
      <c r="H101" s="403"/>
      <c r="I101" s="404"/>
      <c r="J101" s="405">
        <f>I100+J100/60</f>
        <v>0</v>
      </c>
      <c r="K101" s="406"/>
      <c r="L101" s="408"/>
      <c r="M101" s="405">
        <f>L100+M100/60</f>
        <v>0</v>
      </c>
      <c r="N101" s="407"/>
      <c r="O101" s="408"/>
      <c r="P101" s="405">
        <f>O100+P100/60</f>
        <v>0</v>
      </c>
      <c r="Q101" s="407"/>
      <c r="R101" s="408"/>
      <c r="S101" s="405">
        <f>R100+S100/60</f>
        <v>1.9333333333333333</v>
      </c>
      <c r="T101" s="345"/>
      <c r="U101" s="409"/>
      <c r="V101" s="1048"/>
      <c r="W101" s="410"/>
      <c r="X101" s="411">
        <v>261.77999999999997</v>
      </c>
      <c r="Y101" s="412">
        <v>2</v>
      </c>
      <c r="Z101" s="405">
        <f>J101</f>
        <v>0</v>
      </c>
      <c r="AA101" s="405">
        <f>X101*Y101*Z101</f>
        <v>0</v>
      </c>
      <c r="AB101" s="405">
        <f>($AB$4-M101-P101)</f>
        <v>672</v>
      </c>
      <c r="AC101" s="412">
        <f>X101*Y101</f>
        <v>523.55999999999995</v>
      </c>
      <c r="AD101" s="412">
        <f>AB101*AC101</f>
        <v>351832.31999999995</v>
      </c>
      <c r="AE101" s="405">
        <f>AA101/(AD101)</f>
        <v>0</v>
      </c>
      <c r="AF101" s="413">
        <f>1-(1*AE101)</f>
        <v>1</v>
      </c>
    </row>
    <row r="102" spans="1:32" s="498" customFormat="1" ht="41.25" customHeight="1">
      <c r="A102" s="480"/>
      <c r="B102" s="481"/>
      <c r="C102" s="482"/>
      <c r="D102" s="483"/>
      <c r="E102" s="484"/>
      <c r="F102" s="485"/>
      <c r="G102" s="486"/>
      <c r="H102" s="487"/>
      <c r="I102" s="488"/>
      <c r="J102" s="489"/>
      <c r="K102" s="490"/>
      <c r="L102" s="491"/>
      <c r="M102" s="489"/>
      <c r="N102" s="492"/>
      <c r="O102" s="491"/>
      <c r="P102" s="489"/>
      <c r="Q102" s="492"/>
      <c r="R102" s="491"/>
      <c r="S102" s="489"/>
      <c r="T102" s="480"/>
      <c r="U102" s="493"/>
      <c r="V102" s="1051"/>
      <c r="W102" s="494"/>
      <c r="X102" s="495"/>
      <c r="Y102" s="495"/>
      <c r="Z102" s="496"/>
      <c r="AA102" s="496"/>
      <c r="AB102" s="496"/>
      <c r="AC102" s="495"/>
      <c r="AD102" s="495"/>
      <c r="AE102" s="496"/>
      <c r="AF102" s="497"/>
    </row>
    <row r="103" spans="1:32" s="343" customFormat="1" ht="203.25" customHeight="1">
      <c r="A103" s="1088">
        <v>20</v>
      </c>
      <c r="B103" s="523">
        <v>902035</v>
      </c>
      <c r="C103" s="590" t="s">
        <v>382</v>
      </c>
      <c r="D103" s="802">
        <v>41676</v>
      </c>
      <c r="E103" s="803" t="s">
        <v>781</v>
      </c>
      <c r="F103" s="802">
        <v>41677</v>
      </c>
      <c r="G103" s="803" t="s">
        <v>782</v>
      </c>
      <c r="H103" s="804">
        <v>0.28611111111111115</v>
      </c>
      <c r="I103" s="422">
        <f t="shared" ref="I103" si="58">HOUR(H103)</f>
        <v>6</v>
      </c>
      <c r="J103" s="422">
        <f t="shared" ref="J103" si="59">MINUTE(H103)</f>
        <v>52</v>
      </c>
      <c r="K103" s="593" t="str">
        <f>IF((RIGHT(T103,1)="U"),(F103+G103)-(D103+E103),"-")</f>
        <v>-</v>
      </c>
      <c r="L103" s="593"/>
      <c r="M103" s="593"/>
      <c r="N103" s="593" t="s">
        <v>332</v>
      </c>
      <c r="O103" s="593"/>
      <c r="P103" s="593"/>
      <c r="Q103" s="593" t="s">
        <v>332</v>
      </c>
      <c r="R103" s="593"/>
      <c r="S103" s="593"/>
      <c r="T103" s="594" t="s">
        <v>543</v>
      </c>
      <c r="U103" s="595" t="s">
        <v>783</v>
      </c>
      <c r="V103" s="1050"/>
      <c r="W103" s="866" t="s">
        <v>784</v>
      </c>
      <c r="X103" s="419"/>
    </row>
    <row r="104" spans="1:32" s="343" customFormat="1" ht="184.5" customHeight="1">
      <c r="A104" s="1088"/>
      <c r="B104" s="523">
        <v>902036</v>
      </c>
      <c r="C104" s="590" t="s">
        <v>382</v>
      </c>
      <c r="D104" s="802">
        <v>41676</v>
      </c>
      <c r="E104" s="803" t="s">
        <v>781</v>
      </c>
      <c r="F104" s="802">
        <v>41677</v>
      </c>
      <c r="G104" s="803" t="s">
        <v>782</v>
      </c>
      <c r="H104" s="804" t="s">
        <v>332</v>
      </c>
      <c r="I104" s="804"/>
      <c r="J104" s="804"/>
      <c r="K104" s="804" t="s">
        <v>332</v>
      </c>
      <c r="L104" s="804"/>
      <c r="M104" s="804"/>
      <c r="N104" s="804">
        <v>0.5</v>
      </c>
      <c r="O104" s="422">
        <f t="shared" ref="O104" si="60">HOUR(N104)</f>
        <v>12</v>
      </c>
      <c r="P104" s="422">
        <f t="shared" ref="P104" si="61">MINUTE(N104)</f>
        <v>0</v>
      </c>
      <c r="Q104" s="593" t="str">
        <f>IF((RIGHT(T104,1)="D"),(F104+G104)-(D104+E104),"-")</f>
        <v>-</v>
      </c>
      <c r="R104" s="593"/>
      <c r="S104" s="593"/>
      <c r="T104" s="594" t="s">
        <v>541</v>
      </c>
      <c r="U104" s="595" t="s">
        <v>785</v>
      </c>
      <c r="V104" s="1050"/>
      <c r="W104" s="866" t="s">
        <v>784</v>
      </c>
      <c r="X104" s="419"/>
    </row>
    <row r="105" spans="1:32" ht="41.25" customHeight="1">
      <c r="A105" s="362"/>
      <c r="B105" s="363"/>
      <c r="C105" s="364" t="s">
        <v>324</v>
      </c>
      <c r="D105" s="365"/>
      <c r="E105" s="366"/>
      <c r="F105" s="367"/>
      <c r="G105" s="368"/>
      <c r="H105" s="369">
        <f t="shared" ref="H105:S105" si="62">SUM(H103:H104)</f>
        <v>0.28611111111111115</v>
      </c>
      <c r="I105" s="457">
        <f t="shared" si="62"/>
        <v>6</v>
      </c>
      <c r="J105" s="457">
        <f t="shared" si="62"/>
        <v>52</v>
      </c>
      <c r="K105" s="369">
        <f t="shared" si="62"/>
        <v>0</v>
      </c>
      <c r="L105" s="457">
        <f t="shared" si="62"/>
        <v>0</v>
      </c>
      <c r="M105" s="457">
        <f t="shared" si="62"/>
        <v>0</v>
      </c>
      <c r="N105" s="369">
        <f t="shared" si="62"/>
        <v>0.5</v>
      </c>
      <c r="O105" s="457">
        <f t="shared" si="62"/>
        <v>12</v>
      </c>
      <c r="P105" s="457">
        <f t="shared" si="62"/>
        <v>0</v>
      </c>
      <c r="Q105" s="369">
        <f t="shared" si="62"/>
        <v>0</v>
      </c>
      <c r="R105" s="457">
        <f t="shared" si="62"/>
        <v>0</v>
      </c>
      <c r="S105" s="457">
        <f t="shared" si="62"/>
        <v>0</v>
      </c>
      <c r="T105" s="362"/>
      <c r="U105" s="370"/>
      <c r="V105" s="1047"/>
      <c r="W105" s="371"/>
      <c r="X105" s="372"/>
      <c r="Y105" s="373"/>
    </row>
    <row r="106" spans="1:32" s="343" customFormat="1" ht="41.25" customHeight="1">
      <c r="A106" s="345"/>
      <c r="B106" s="398"/>
      <c r="C106" s="392" t="s">
        <v>377</v>
      </c>
      <c r="D106" s="399"/>
      <c r="E106" s="400"/>
      <c r="F106" s="401"/>
      <c r="G106" s="402"/>
      <c r="H106" s="403"/>
      <c r="I106" s="404"/>
      <c r="J106" s="405">
        <f>I105+J105/60</f>
        <v>6.8666666666666671</v>
      </c>
      <c r="K106" s="406"/>
      <c r="L106" s="408"/>
      <c r="M106" s="405">
        <f>L105+M105/60</f>
        <v>0</v>
      </c>
      <c r="N106" s="407"/>
      <c r="O106" s="408"/>
      <c r="P106" s="405">
        <f>O105+P105/60</f>
        <v>12</v>
      </c>
      <c r="Q106" s="407"/>
      <c r="R106" s="408"/>
      <c r="S106" s="405">
        <f>R105+S105/60</f>
        <v>0</v>
      </c>
      <c r="T106" s="345"/>
      <c r="U106" s="409"/>
      <c r="V106" s="1048"/>
      <c r="W106" s="410"/>
      <c r="X106" s="411">
        <v>261.77999999999997</v>
      </c>
      <c r="Y106" s="412">
        <v>2</v>
      </c>
      <c r="Z106" s="405">
        <f>J106</f>
        <v>6.8666666666666671</v>
      </c>
      <c r="AA106" s="405">
        <f>X106*Y106*Z106</f>
        <v>3595.1120000000001</v>
      </c>
      <c r="AB106" s="405">
        <f>($AB$4-M106-P106)</f>
        <v>660</v>
      </c>
      <c r="AC106" s="412">
        <f>X106*Y106</f>
        <v>523.55999999999995</v>
      </c>
      <c r="AD106" s="412">
        <f>AB106*AC106</f>
        <v>345549.6</v>
      </c>
      <c r="AE106" s="405">
        <f>AA106/(AD106)</f>
        <v>1.0404040404040405E-2</v>
      </c>
      <c r="AF106" s="413">
        <f>1-(1*AE106)</f>
        <v>0.98959595959595958</v>
      </c>
    </row>
    <row r="107" spans="1:32" s="498" customFormat="1" ht="41.25" customHeight="1">
      <c r="A107" s="480"/>
      <c r="B107" s="481"/>
      <c r="C107" s="482"/>
      <c r="D107" s="483"/>
      <c r="E107" s="484"/>
      <c r="F107" s="485"/>
      <c r="G107" s="486"/>
      <c r="H107" s="487"/>
      <c r="I107" s="488"/>
      <c r="J107" s="489"/>
      <c r="K107" s="490"/>
      <c r="L107" s="491"/>
      <c r="M107" s="489"/>
      <c r="N107" s="492"/>
      <c r="O107" s="491"/>
      <c r="P107" s="489"/>
      <c r="Q107" s="492"/>
      <c r="R107" s="491"/>
      <c r="S107" s="489"/>
      <c r="T107" s="480"/>
      <c r="U107" s="493"/>
      <c r="V107" s="1051"/>
      <c r="W107" s="494"/>
      <c r="X107" s="495"/>
      <c r="Y107" s="495"/>
      <c r="Z107" s="496"/>
      <c r="AA107" s="496"/>
      <c r="AB107" s="496"/>
      <c r="AC107" s="495"/>
      <c r="AD107" s="495"/>
      <c r="AE107" s="496"/>
      <c r="AF107" s="497"/>
    </row>
    <row r="108" spans="1:32" s="343" customFormat="1" ht="30">
      <c r="A108" s="345">
        <v>21</v>
      </c>
      <c r="B108" s="523"/>
      <c r="C108" s="590" t="s">
        <v>502</v>
      </c>
      <c r="D108" s="591"/>
      <c r="E108" s="592"/>
      <c r="F108" s="591"/>
      <c r="G108" s="592"/>
      <c r="H108" s="593"/>
      <c r="I108" s="593"/>
      <c r="J108" s="593"/>
      <c r="K108" s="593"/>
      <c r="L108" s="422"/>
      <c r="M108" s="422"/>
      <c r="N108" s="593"/>
      <c r="O108" s="593"/>
      <c r="P108" s="593"/>
      <c r="Q108" s="593"/>
      <c r="R108" s="593"/>
      <c r="S108" s="593"/>
      <c r="T108" s="594"/>
      <c r="U108" s="590"/>
      <c r="V108" s="1055"/>
      <c r="W108" s="594"/>
      <c r="X108" s="419"/>
    </row>
    <row r="109" spans="1:32" ht="41.25" customHeight="1">
      <c r="A109" s="362"/>
      <c r="B109" s="363"/>
      <c r="C109" s="364" t="s">
        <v>324</v>
      </c>
      <c r="D109" s="365"/>
      <c r="E109" s="366"/>
      <c r="F109" s="367"/>
      <c r="G109" s="368"/>
      <c r="H109" s="369">
        <f>SUM(H108:H108)</f>
        <v>0</v>
      </c>
      <c r="I109" s="457">
        <f t="shared" ref="I109" si="63">SUM(I108:I108)</f>
        <v>0</v>
      </c>
      <c r="J109" s="457">
        <f t="shared" ref="J109" si="64">SUM(J108:J108)</f>
        <v>0</v>
      </c>
      <c r="K109" s="369">
        <f t="shared" ref="K109:S109" si="65">SUM(K108:K108)</f>
        <v>0</v>
      </c>
      <c r="L109" s="457">
        <f t="shared" si="65"/>
        <v>0</v>
      </c>
      <c r="M109" s="457">
        <f t="shared" si="65"/>
        <v>0</v>
      </c>
      <c r="N109" s="369">
        <f t="shared" si="65"/>
        <v>0</v>
      </c>
      <c r="O109" s="457">
        <f t="shared" si="65"/>
        <v>0</v>
      </c>
      <c r="P109" s="457">
        <f t="shared" si="65"/>
        <v>0</v>
      </c>
      <c r="Q109" s="369">
        <f t="shared" si="65"/>
        <v>0</v>
      </c>
      <c r="R109" s="457">
        <f t="shared" si="65"/>
        <v>0</v>
      </c>
      <c r="S109" s="457">
        <f t="shared" si="65"/>
        <v>0</v>
      </c>
      <c r="T109" s="362"/>
      <c r="U109" s="370"/>
      <c r="V109" s="1047"/>
      <c r="W109" s="371"/>
      <c r="X109" s="372"/>
      <c r="Y109" s="373"/>
    </row>
    <row r="110" spans="1:32" s="343" customFormat="1" ht="41.25" customHeight="1">
      <c r="A110" s="345"/>
      <c r="B110" s="398"/>
      <c r="C110" s="392" t="s">
        <v>377</v>
      </c>
      <c r="D110" s="399"/>
      <c r="E110" s="400"/>
      <c r="F110" s="401"/>
      <c r="G110" s="402"/>
      <c r="H110" s="403"/>
      <c r="I110" s="404"/>
      <c r="J110" s="405">
        <f>I108+J108/60</f>
        <v>0</v>
      </c>
      <c r="K110" s="406"/>
      <c r="L110" s="408"/>
      <c r="M110" s="405">
        <f>L109+M109/60</f>
        <v>0</v>
      </c>
      <c r="N110" s="407"/>
      <c r="O110" s="408"/>
      <c r="P110" s="405">
        <f>O108+P108/60</f>
        <v>0</v>
      </c>
      <c r="Q110" s="407"/>
      <c r="R110" s="408"/>
      <c r="S110" s="405">
        <f>R109+S109/60</f>
        <v>0</v>
      </c>
      <c r="T110" s="345"/>
      <c r="U110" s="409"/>
      <c r="V110" s="1048"/>
      <c r="W110" s="410"/>
      <c r="X110" s="411">
        <v>57</v>
      </c>
      <c r="Y110" s="412">
        <v>2</v>
      </c>
      <c r="Z110" s="405">
        <f>J110</f>
        <v>0</v>
      </c>
      <c r="AA110" s="405">
        <f>X110*Y110*Z110</f>
        <v>0</v>
      </c>
      <c r="AB110" s="405">
        <f>($AB$4-M110-P110)</f>
        <v>672</v>
      </c>
      <c r="AC110" s="412">
        <f>X110*Y110</f>
        <v>114</v>
      </c>
      <c r="AD110" s="412">
        <f>AB110*AC110</f>
        <v>76608</v>
      </c>
      <c r="AE110" s="405">
        <f>AA110/(AD110)</f>
        <v>0</v>
      </c>
      <c r="AF110" s="413">
        <f>1-(1*AE110)</f>
        <v>1</v>
      </c>
    </row>
    <row r="111" spans="1:32" s="498" customFormat="1" ht="41.25" customHeight="1">
      <c r="A111" s="480"/>
      <c r="B111" s="481"/>
      <c r="C111" s="482"/>
      <c r="D111" s="483"/>
      <c r="E111" s="484"/>
      <c r="F111" s="485"/>
      <c r="G111" s="486"/>
      <c r="H111" s="487"/>
      <c r="I111" s="488"/>
      <c r="J111" s="489"/>
      <c r="K111" s="490"/>
      <c r="L111" s="491"/>
      <c r="M111" s="489"/>
      <c r="N111" s="492"/>
      <c r="O111" s="491"/>
      <c r="P111" s="489"/>
      <c r="Q111" s="492"/>
      <c r="R111" s="491"/>
      <c r="S111" s="489"/>
      <c r="T111" s="480"/>
      <c r="U111" s="493"/>
      <c r="V111" s="1051"/>
      <c r="W111" s="494"/>
      <c r="X111" s="495"/>
      <c r="Y111" s="495"/>
      <c r="Z111" s="496"/>
      <c r="AA111" s="496"/>
      <c r="AB111" s="496"/>
      <c r="AC111" s="495"/>
      <c r="AD111" s="495"/>
      <c r="AE111" s="496"/>
      <c r="AF111" s="497"/>
    </row>
    <row r="112" spans="1:32" s="361" customFormat="1" ht="63" customHeight="1">
      <c r="A112" s="354">
        <v>22</v>
      </c>
      <c r="B112" s="523">
        <v>902049</v>
      </c>
      <c r="C112" s="590" t="s">
        <v>335</v>
      </c>
      <c r="D112" s="591">
        <v>41678</v>
      </c>
      <c r="E112" s="592" t="s">
        <v>792</v>
      </c>
      <c r="F112" s="591">
        <v>41678</v>
      </c>
      <c r="G112" s="592" t="s">
        <v>641</v>
      </c>
      <c r="H112" s="593" t="str">
        <f>IF((RIGHT(T112,1)="T"),(F112+G112)-(D112+E112),"-")</f>
        <v>-</v>
      </c>
      <c r="I112" s="593"/>
      <c r="J112" s="593"/>
      <c r="K112" s="593">
        <f>IF((RIGHT(T112,1)="U"),(F112+G112)-(D112+E112),"-")</f>
        <v>3.8194444445252884E-2</v>
      </c>
      <c r="L112" s="593"/>
      <c r="M112" s="593"/>
      <c r="N112" s="593" t="str">
        <f>IF((RIGHT(T112,1)="C"),(F112+G112)-(D112+E112),"-")</f>
        <v>-</v>
      </c>
      <c r="O112" s="593"/>
      <c r="P112" s="593"/>
      <c r="Q112" s="593" t="str">
        <f>IF((RIGHT(T112,1)="D"),(F112+G112)-(D112+E112),"-")</f>
        <v>-</v>
      </c>
      <c r="R112" s="593"/>
      <c r="S112" s="593"/>
      <c r="T112" s="594" t="s">
        <v>346</v>
      </c>
      <c r="U112" s="595" t="s">
        <v>793</v>
      </c>
      <c r="V112" s="1050" t="s">
        <v>794</v>
      </c>
      <c r="W112" s="866" t="s">
        <v>795</v>
      </c>
    </row>
    <row r="113" spans="1:32" ht="41.25" customHeight="1">
      <c r="A113" s="362"/>
      <c r="B113" s="363"/>
      <c r="C113" s="364" t="s">
        <v>324</v>
      </c>
      <c r="D113" s="365"/>
      <c r="E113" s="366"/>
      <c r="F113" s="367"/>
      <c r="G113" s="368"/>
      <c r="H113" s="369">
        <f t="shared" ref="H113:S113" si="66">SUM(H112)</f>
        <v>0</v>
      </c>
      <c r="I113" s="457">
        <f t="shared" si="66"/>
        <v>0</v>
      </c>
      <c r="J113" s="457">
        <f t="shared" si="66"/>
        <v>0</v>
      </c>
      <c r="K113" s="369">
        <f t="shared" si="66"/>
        <v>3.8194444445252884E-2</v>
      </c>
      <c r="L113" s="457">
        <f t="shared" si="66"/>
        <v>0</v>
      </c>
      <c r="M113" s="457">
        <f t="shared" si="66"/>
        <v>0</v>
      </c>
      <c r="N113" s="369">
        <f t="shared" si="66"/>
        <v>0</v>
      </c>
      <c r="O113" s="457">
        <f t="shared" si="66"/>
        <v>0</v>
      </c>
      <c r="P113" s="457">
        <f t="shared" si="66"/>
        <v>0</v>
      </c>
      <c r="Q113" s="369">
        <f t="shared" si="66"/>
        <v>0</v>
      </c>
      <c r="R113" s="457">
        <f t="shared" si="66"/>
        <v>0</v>
      </c>
      <c r="S113" s="457">
        <f t="shared" si="66"/>
        <v>0</v>
      </c>
      <c r="T113" s="362"/>
      <c r="U113" s="370"/>
      <c r="V113" s="1047"/>
      <c r="W113" s="371"/>
      <c r="X113" s="372"/>
      <c r="Y113" s="373"/>
    </row>
    <row r="114" spans="1:32" s="343" customFormat="1" ht="41.25" customHeight="1">
      <c r="A114" s="345"/>
      <c r="B114" s="398"/>
      <c r="C114" s="392" t="s">
        <v>377</v>
      </c>
      <c r="D114" s="399"/>
      <c r="E114" s="400"/>
      <c r="F114" s="401"/>
      <c r="G114" s="402"/>
      <c r="H114" s="403"/>
      <c r="I114" s="404"/>
      <c r="J114" s="405">
        <f>I113+J113/60</f>
        <v>0</v>
      </c>
      <c r="K114" s="406"/>
      <c r="L114" s="408"/>
      <c r="M114" s="405">
        <f>L113+M113/60</f>
        <v>0</v>
      </c>
      <c r="N114" s="407"/>
      <c r="O114" s="408"/>
      <c r="P114" s="405">
        <f>O113+P113/60</f>
        <v>0</v>
      </c>
      <c r="Q114" s="407"/>
      <c r="R114" s="408"/>
      <c r="S114" s="405">
        <f>R113+S113/60</f>
        <v>0</v>
      </c>
      <c r="T114" s="345"/>
      <c r="U114" s="409"/>
      <c r="V114" s="1048"/>
      <c r="W114" s="410"/>
      <c r="X114" s="411">
        <v>110</v>
      </c>
      <c r="Y114" s="412">
        <v>2</v>
      </c>
      <c r="Z114" s="405">
        <f>J114</f>
        <v>0</v>
      </c>
      <c r="AA114" s="405">
        <f>X114*Y114*Z114</f>
        <v>0</v>
      </c>
      <c r="AB114" s="405">
        <f>($AB$4-M114-P114)</f>
        <v>672</v>
      </c>
      <c r="AC114" s="412">
        <f>X114*Y114</f>
        <v>220</v>
      </c>
      <c r="AD114" s="412">
        <f>AB114*AC114</f>
        <v>147840</v>
      </c>
      <c r="AE114" s="405">
        <f>AA114/(AD114)</f>
        <v>0</v>
      </c>
      <c r="AF114" s="413">
        <f>1-(1*AE114)</f>
        <v>1</v>
      </c>
    </row>
    <row r="115" spans="1:32" s="512" customFormat="1" ht="41.25" customHeight="1">
      <c r="A115" s="499"/>
      <c r="B115" s="500"/>
      <c r="C115" s="501"/>
      <c r="D115" s="502"/>
      <c r="E115" s="503"/>
      <c r="F115" s="504"/>
      <c r="G115" s="505"/>
      <c r="H115" s="506"/>
      <c r="I115" s="507"/>
      <c r="J115" s="507"/>
      <c r="K115" s="506"/>
      <c r="L115" s="507"/>
      <c r="M115" s="507"/>
      <c r="N115" s="506"/>
      <c r="O115" s="507"/>
      <c r="P115" s="507"/>
      <c r="Q115" s="506"/>
      <c r="R115" s="507"/>
      <c r="S115" s="507"/>
      <c r="T115" s="499"/>
      <c r="U115" s="508"/>
      <c r="V115" s="1052"/>
      <c r="W115" s="509"/>
      <c r="X115" s="510"/>
      <c r="Y115" s="511"/>
    </row>
    <row r="116" spans="1:32" s="343" customFormat="1" ht="73.5" customHeight="1">
      <c r="A116" s="391">
        <v>23</v>
      </c>
      <c r="B116" s="523">
        <v>902062</v>
      </c>
      <c r="C116" s="590" t="s">
        <v>786</v>
      </c>
      <c r="D116" s="591">
        <v>41681</v>
      </c>
      <c r="E116" s="592" t="s">
        <v>787</v>
      </c>
      <c r="F116" s="591">
        <v>41681</v>
      </c>
      <c r="G116" s="592" t="s">
        <v>788</v>
      </c>
      <c r="H116" s="593" t="str">
        <f>IF((RIGHT(T116,1)="T"),(F116+G116)-(D116+E116),"-")</f>
        <v>-</v>
      </c>
      <c r="I116" s="593"/>
      <c r="J116" s="593"/>
      <c r="K116" s="593" t="str">
        <f>IF((RIGHT(T116,1)="U"),(F116+G116)-(D116+E116),"-")</f>
        <v>-</v>
      </c>
      <c r="L116" s="593"/>
      <c r="M116" s="593"/>
      <c r="N116" s="593" t="str">
        <f>IF((RIGHT(T116,1)="C"),(F116+G116)-(D116+E116),"-")</f>
        <v>-</v>
      </c>
      <c r="O116" s="593"/>
      <c r="P116" s="593"/>
      <c r="Q116" s="593">
        <f>IF((RIGHT(T116,1)="D"),(F116+G116)-(D116+E116),"-")</f>
        <v>0.41319444444525288</v>
      </c>
      <c r="R116" s="422">
        <f t="shared" ref="R116" si="67">HOUR(Q116)</f>
        <v>9</v>
      </c>
      <c r="S116" s="422">
        <f t="shared" ref="S116" si="68">MINUTE(Q116)</f>
        <v>55</v>
      </c>
      <c r="T116" s="594" t="s">
        <v>336</v>
      </c>
      <c r="U116" s="590" t="s">
        <v>789</v>
      </c>
      <c r="V116" s="1050" t="s">
        <v>790</v>
      </c>
      <c r="W116" s="868" t="s">
        <v>791</v>
      </c>
    </row>
    <row r="117" spans="1:32" ht="41.25" customHeight="1">
      <c r="A117" s="362"/>
      <c r="B117" s="363"/>
      <c r="C117" s="364" t="s">
        <v>324</v>
      </c>
      <c r="D117" s="365"/>
      <c r="E117" s="366"/>
      <c r="F117" s="367"/>
      <c r="G117" s="368"/>
      <c r="H117" s="369">
        <f>SUM(H115)</f>
        <v>0</v>
      </c>
      <c r="I117" s="457">
        <f t="shared" ref="I117:P117" si="69">SUM(I115)</f>
        <v>0</v>
      </c>
      <c r="J117" s="457">
        <f t="shared" si="69"/>
        <v>0</v>
      </c>
      <c r="K117" s="369">
        <f t="shared" si="69"/>
        <v>0</v>
      </c>
      <c r="L117" s="457">
        <f t="shared" si="69"/>
        <v>0</v>
      </c>
      <c r="M117" s="457">
        <f t="shared" si="69"/>
        <v>0</v>
      </c>
      <c r="N117" s="369">
        <f t="shared" si="69"/>
        <v>0</v>
      </c>
      <c r="O117" s="457">
        <f t="shared" si="69"/>
        <v>0</v>
      </c>
      <c r="P117" s="457">
        <f t="shared" si="69"/>
        <v>0</v>
      </c>
      <c r="Q117" s="369">
        <f>SUM(Q116)</f>
        <v>0.41319444444525288</v>
      </c>
      <c r="R117" s="457">
        <f>SUM(R116)</f>
        <v>9</v>
      </c>
      <c r="S117" s="457">
        <f>SUM(S116)</f>
        <v>55</v>
      </c>
      <c r="T117" s="362"/>
      <c r="U117" s="370"/>
      <c r="V117" s="1047"/>
      <c r="W117" s="371"/>
      <c r="X117" s="372"/>
      <c r="Y117" s="373"/>
    </row>
    <row r="118" spans="1:32" s="343" customFormat="1" ht="41.25" customHeight="1">
      <c r="A118" s="345"/>
      <c r="B118" s="398"/>
      <c r="C118" s="392" t="s">
        <v>377</v>
      </c>
      <c r="D118" s="399"/>
      <c r="E118" s="400"/>
      <c r="F118" s="401"/>
      <c r="G118" s="402"/>
      <c r="H118" s="403"/>
      <c r="I118" s="404"/>
      <c r="J118" s="405">
        <f>I117+J117/60</f>
        <v>0</v>
      </c>
      <c r="K118" s="406"/>
      <c r="L118" s="408"/>
      <c r="M118" s="405">
        <f>L117+M117/60</f>
        <v>0</v>
      </c>
      <c r="N118" s="407"/>
      <c r="O118" s="408"/>
      <c r="P118" s="405">
        <f>O117+P117/60</f>
        <v>0</v>
      </c>
      <c r="Q118" s="407"/>
      <c r="R118" s="408"/>
      <c r="S118" s="405">
        <f>R117+S117/60</f>
        <v>9.9166666666666661</v>
      </c>
      <c r="T118" s="345"/>
      <c r="U118" s="409"/>
      <c r="V118" s="1048"/>
      <c r="W118" s="410"/>
      <c r="X118" s="411">
        <v>13</v>
      </c>
      <c r="Y118" s="412">
        <v>2</v>
      </c>
      <c r="Z118" s="405">
        <f>J118</f>
        <v>0</v>
      </c>
      <c r="AA118" s="405">
        <f>X118*Y118*Z118</f>
        <v>0</v>
      </c>
      <c r="AB118" s="405">
        <f>($AB$4-M118-P118)</f>
        <v>672</v>
      </c>
      <c r="AC118" s="412">
        <f>X118*Y118</f>
        <v>26</v>
      </c>
      <c r="AD118" s="412">
        <f>AB118*AC118</f>
        <v>17472</v>
      </c>
      <c r="AE118" s="405">
        <f>AA118/(AD118)</f>
        <v>0</v>
      </c>
      <c r="AF118" s="413">
        <f>1-(1*AE118)</f>
        <v>1</v>
      </c>
    </row>
    <row r="119" spans="1:32" s="498" customFormat="1" ht="41.25" customHeight="1">
      <c r="A119" s="480"/>
      <c r="B119" s="481"/>
      <c r="C119" s="482"/>
      <c r="D119" s="483"/>
      <c r="E119" s="484"/>
      <c r="F119" s="485"/>
      <c r="G119" s="486"/>
      <c r="H119" s="487"/>
      <c r="I119" s="488"/>
      <c r="J119" s="489"/>
      <c r="K119" s="490"/>
      <c r="L119" s="491"/>
      <c r="M119" s="489"/>
      <c r="N119" s="492"/>
      <c r="O119" s="491"/>
      <c r="P119" s="489"/>
      <c r="Q119" s="492"/>
      <c r="R119" s="491"/>
      <c r="S119" s="489"/>
      <c r="T119" s="480"/>
      <c r="U119" s="493"/>
      <c r="V119" s="1051"/>
      <c r="W119" s="494"/>
      <c r="X119" s="495"/>
      <c r="Y119" s="495"/>
      <c r="Z119" s="496"/>
      <c r="AA119" s="496"/>
      <c r="AB119" s="496"/>
      <c r="AC119" s="495"/>
      <c r="AD119" s="495"/>
      <c r="AE119" s="496"/>
      <c r="AF119" s="497"/>
    </row>
    <row r="120" spans="1:32" s="343" customFormat="1" ht="40.5" customHeight="1">
      <c r="A120" s="391">
        <v>24</v>
      </c>
      <c r="B120" s="523"/>
      <c r="C120" s="590" t="s">
        <v>564</v>
      </c>
      <c r="D120" s="591"/>
      <c r="E120" s="592"/>
      <c r="F120" s="591"/>
      <c r="G120" s="592"/>
      <c r="H120" s="593"/>
      <c r="I120" s="593"/>
      <c r="J120" s="593"/>
      <c r="K120" s="593"/>
      <c r="L120" s="593"/>
      <c r="M120" s="593"/>
      <c r="N120" s="593"/>
      <c r="O120" s="593"/>
      <c r="P120" s="593"/>
      <c r="Q120" s="593"/>
      <c r="R120" s="422"/>
      <c r="S120" s="422"/>
      <c r="T120" s="594"/>
      <c r="U120" s="590"/>
      <c r="V120" s="1050"/>
      <c r="W120" s="523"/>
    </row>
    <row r="121" spans="1:32" ht="41.25" customHeight="1">
      <c r="A121" s="362"/>
      <c r="B121" s="363"/>
      <c r="C121" s="364" t="s">
        <v>324</v>
      </c>
      <c r="D121" s="365"/>
      <c r="E121" s="366"/>
      <c r="F121" s="367"/>
      <c r="G121" s="368"/>
      <c r="H121" s="369">
        <f>SUM(H119)</f>
        <v>0</v>
      </c>
      <c r="I121" s="457">
        <f t="shared" ref="I121:P121" si="70">SUM(I119)</f>
        <v>0</v>
      </c>
      <c r="J121" s="457">
        <f t="shared" si="70"/>
        <v>0</v>
      </c>
      <c r="K121" s="369">
        <f t="shared" si="70"/>
        <v>0</v>
      </c>
      <c r="L121" s="457">
        <f t="shared" si="70"/>
        <v>0</v>
      </c>
      <c r="M121" s="457">
        <f t="shared" si="70"/>
        <v>0</v>
      </c>
      <c r="N121" s="369">
        <f t="shared" si="70"/>
        <v>0</v>
      </c>
      <c r="O121" s="457">
        <f t="shared" si="70"/>
        <v>0</v>
      </c>
      <c r="P121" s="457">
        <f t="shared" si="70"/>
        <v>0</v>
      </c>
      <c r="Q121" s="369">
        <f>SUM(Q120)</f>
        <v>0</v>
      </c>
      <c r="R121" s="457">
        <f>SUM(R120)</f>
        <v>0</v>
      </c>
      <c r="S121" s="457">
        <f>SUM(S120)</f>
        <v>0</v>
      </c>
      <c r="T121" s="362"/>
      <c r="U121" s="370"/>
      <c r="V121" s="1047"/>
      <c r="W121" s="371"/>
      <c r="X121" s="372"/>
      <c r="Y121" s="373"/>
    </row>
    <row r="122" spans="1:32" s="343" customFormat="1" ht="41.25" customHeight="1">
      <c r="A122" s="345"/>
      <c r="B122" s="398"/>
      <c r="C122" s="392" t="s">
        <v>377</v>
      </c>
      <c r="D122" s="399"/>
      <c r="E122" s="400"/>
      <c r="F122" s="401"/>
      <c r="G122" s="402"/>
      <c r="H122" s="403"/>
      <c r="I122" s="404"/>
      <c r="J122" s="405">
        <f>I120+J120/60</f>
        <v>0</v>
      </c>
      <c r="K122" s="406"/>
      <c r="L122" s="408"/>
      <c r="M122" s="405">
        <f>L120+M120/60</f>
        <v>0</v>
      </c>
      <c r="N122" s="407"/>
      <c r="O122" s="408"/>
      <c r="P122" s="405">
        <f>O120+P120/60</f>
        <v>0</v>
      </c>
      <c r="Q122" s="407"/>
      <c r="R122" s="408"/>
      <c r="S122" s="405">
        <f>R121+S121/60</f>
        <v>0</v>
      </c>
      <c r="T122" s="345"/>
      <c r="U122" s="409"/>
      <c r="V122" s="1048"/>
      <c r="W122" s="410"/>
      <c r="X122" s="411">
        <v>13</v>
      </c>
      <c r="Y122" s="412">
        <v>1</v>
      </c>
      <c r="Z122" s="405">
        <f>J122</f>
        <v>0</v>
      </c>
      <c r="AA122" s="405">
        <f>X122*Y122*Z122</f>
        <v>0</v>
      </c>
      <c r="AB122" s="405">
        <f>($AB$4-M122-P122)</f>
        <v>672</v>
      </c>
      <c r="AC122" s="412">
        <f>X122*Y122</f>
        <v>13</v>
      </c>
      <c r="AD122" s="412">
        <f>AB122*AC122</f>
        <v>8736</v>
      </c>
      <c r="AE122" s="405">
        <f>AA122/(AD122)</f>
        <v>0</v>
      </c>
      <c r="AF122" s="413">
        <f>1-(1*AE122)</f>
        <v>1</v>
      </c>
    </row>
    <row r="123" spans="1:32" s="498" customFormat="1" ht="43.5" customHeight="1">
      <c r="A123" s="480"/>
      <c r="B123" s="481"/>
      <c r="C123" s="482"/>
      <c r="D123" s="483"/>
      <c r="E123" s="484"/>
      <c r="F123" s="485"/>
      <c r="G123" s="486"/>
      <c r="H123" s="487"/>
      <c r="I123" s="488"/>
      <c r="J123" s="489"/>
      <c r="K123" s="490"/>
      <c r="L123" s="491"/>
      <c r="M123" s="489"/>
      <c r="N123" s="492"/>
      <c r="O123" s="491"/>
      <c r="P123" s="489"/>
      <c r="Q123" s="492"/>
      <c r="R123" s="491"/>
      <c r="S123" s="489"/>
      <c r="T123" s="480"/>
      <c r="U123" s="493"/>
      <c r="V123" s="1051"/>
      <c r="W123" s="494"/>
      <c r="X123" s="495"/>
      <c r="Y123" s="495"/>
      <c r="Z123" s="496"/>
      <c r="AA123" s="496"/>
      <c r="AB123" s="496"/>
      <c r="AC123" s="495"/>
      <c r="AD123" s="495"/>
      <c r="AE123" s="496"/>
      <c r="AF123" s="497"/>
    </row>
    <row r="124" spans="1:32" s="343" customFormat="1" ht="60.75" customHeight="1">
      <c r="A124" s="391">
        <v>25</v>
      </c>
      <c r="B124" s="523"/>
      <c r="C124" s="590" t="s">
        <v>565</v>
      </c>
      <c r="D124" s="591"/>
      <c r="E124" s="592"/>
      <c r="F124" s="591"/>
      <c r="G124" s="592"/>
      <c r="H124" s="593"/>
      <c r="I124" s="593"/>
      <c r="J124" s="593"/>
      <c r="K124" s="593"/>
      <c r="L124" s="593"/>
      <c r="M124" s="593"/>
      <c r="N124" s="593"/>
      <c r="O124" s="593"/>
      <c r="P124" s="593"/>
      <c r="Q124" s="593"/>
      <c r="R124" s="422"/>
      <c r="S124" s="422"/>
      <c r="T124" s="594"/>
      <c r="U124" s="590"/>
      <c r="V124" s="1055"/>
      <c r="W124" s="594"/>
    </row>
    <row r="125" spans="1:32" ht="41.25" customHeight="1">
      <c r="A125" s="362"/>
      <c r="B125" s="363"/>
      <c r="C125" s="364" t="s">
        <v>324</v>
      </c>
      <c r="D125" s="365"/>
      <c r="E125" s="366"/>
      <c r="F125" s="367"/>
      <c r="G125" s="368"/>
      <c r="H125" s="369">
        <f t="shared" ref="H125:J125" si="71">SUM(H120)</f>
        <v>0</v>
      </c>
      <c r="I125" s="457">
        <f t="shared" si="71"/>
        <v>0</v>
      </c>
      <c r="J125" s="457">
        <f t="shared" si="71"/>
        <v>0</v>
      </c>
      <c r="K125" s="369">
        <f t="shared" ref="K125:S125" si="72">SUM(K124:K124)</f>
        <v>0</v>
      </c>
      <c r="L125" s="457">
        <f t="shared" si="72"/>
        <v>0</v>
      </c>
      <c r="M125" s="457">
        <f t="shared" si="72"/>
        <v>0</v>
      </c>
      <c r="N125" s="369">
        <f t="shared" si="72"/>
        <v>0</v>
      </c>
      <c r="O125" s="457">
        <f t="shared" si="72"/>
        <v>0</v>
      </c>
      <c r="P125" s="457">
        <f t="shared" si="72"/>
        <v>0</v>
      </c>
      <c r="Q125" s="369">
        <f t="shared" si="72"/>
        <v>0</v>
      </c>
      <c r="R125" s="457">
        <f t="shared" si="72"/>
        <v>0</v>
      </c>
      <c r="S125" s="457">
        <f t="shared" si="72"/>
        <v>0</v>
      </c>
      <c r="T125" s="362"/>
      <c r="U125" s="370"/>
      <c r="V125" s="1047"/>
      <c r="W125" s="371"/>
      <c r="X125" s="372"/>
      <c r="Y125" s="373"/>
    </row>
    <row r="126" spans="1:32" s="343" customFormat="1" ht="41.25" customHeight="1">
      <c r="A126" s="345"/>
      <c r="B126" s="398"/>
      <c r="C126" s="392" t="s">
        <v>377</v>
      </c>
      <c r="D126" s="399"/>
      <c r="E126" s="400"/>
      <c r="F126" s="401"/>
      <c r="G126" s="402"/>
      <c r="H126" s="403"/>
      <c r="I126" s="404"/>
      <c r="J126" s="405">
        <f>I125+J125/60</f>
        <v>0</v>
      </c>
      <c r="K126" s="406"/>
      <c r="L126" s="408"/>
      <c r="M126" s="405">
        <f>L125+M125/60</f>
        <v>0</v>
      </c>
      <c r="N126" s="407"/>
      <c r="O126" s="408"/>
      <c r="P126" s="405">
        <f>O124+P124/60</f>
        <v>0</v>
      </c>
      <c r="Q126" s="407"/>
      <c r="R126" s="408"/>
      <c r="S126" s="405">
        <f>R125+S125/60</f>
        <v>0</v>
      </c>
      <c r="T126" s="345"/>
      <c r="U126" s="409"/>
      <c r="V126" s="1048"/>
      <c r="W126" s="410"/>
      <c r="X126" s="411">
        <v>13</v>
      </c>
      <c r="Y126" s="412">
        <v>1</v>
      </c>
      <c r="Z126" s="405">
        <f>J126</f>
        <v>0</v>
      </c>
      <c r="AA126" s="405">
        <f>X126*Y126*Z126</f>
        <v>0</v>
      </c>
      <c r="AB126" s="405">
        <f>($AB$4-M126-P126)</f>
        <v>672</v>
      </c>
      <c r="AC126" s="412">
        <f>X126*Y126</f>
        <v>13</v>
      </c>
      <c r="AD126" s="412">
        <f>AB126*AC126</f>
        <v>8736</v>
      </c>
      <c r="AE126" s="405">
        <f>AA126/(AD126)</f>
        <v>0</v>
      </c>
      <c r="AF126" s="413">
        <f>1-(1*AE126)</f>
        <v>1</v>
      </c>
    </row>
    <row r="127" spans="1:32" s="498" customFormat="1" ht="41.25" customHeight="1">
      <c r="A127" s="480"/>
      <c r="B127" s="481"/>
      <c r="C127" s="482"/>
      <c r="D127" s="483"/>
      <c r="E127" s="484"/>
      <c r="F127" s="485"/>
      <c r="G127" s="486"/>
      <c r="H127" s="487"/>
      <c r="I127" s="488"/>
      <c r="J127" s="489"/>
      <c r="K127" s="490"/>
      <c r="L127" s="491"/>
      <c r="M127" s="489"/>
      <c r="N127" s="492"/>
      <c r="O127" s="491"/>
      <c r="P127" s="489"/>
      <c r="Q127" s="492"/>
      <c r="R127" s="491"/>
      <c r="S127" s="489"/>
      <c r="T127" s="480"/>
      <c r="U127" s="493"/>
      <c r="V127" s="1051"/>
      <c r="W127" s="494"/>
      <c r="X127" s="495"/>
      <c r="Y127" s="495"/>
      <c r="Z127" s="496"/>
      <c r="AA127" s="496"/>
      <c r="AB127" s="496"/>
      <c r="AC127" s="495"/>
      <c r="AD127" s="495"/>
      <c r="AE127" s="496"/>
      <c r="AF127" s="497"/>
    </row>
    <row r="128" spans="1:32" s="575" customFormat="1" ht="30" customHeight="1">
      <c r="A128" s="1087">
        <v>26</v>
      </c>
      <c r="B128" s="523">
        <v>902061</v>
      </c>
      <c r="C128" s="590" t="s">
        <v>820</v>
      </c>
      <c r="D128" s="591">
        <v>41681</v>
      </c>
      <c r="E128" s="592" t="s">
        <v>821</v>
      </c>
      <c r="F128" s="591">
        <v>41681</v>
      </c>
      <c r="G128" s="592" t="s">
        <v>523</v>
      </c>
      <c r="H128" s="593" t="s">
        <v>332</v>
      </c>
      <c r="I128" s="593"/>
      <c r="J128" s="593"/>
      <c r="K128" s="593" t="s">
        <v>332</v>
      </c>
      <c r="L128" s="593"/>
      <c r="M128" s="593"/>
      <c r="N128" s="593" t="s">
        <v>332</v>
      </c>
      <c r="O128" s="593"/>
      <c r="P128" s="593"/>
      <c r="Q128" s="593">
        <v>0.37361111110658385</v>
      </c>
      <c r="R128" s="422">
        <f t="shared" ref="R128:R129" si="73">HOUR(Q128)</f>
        <v>8</v>
      </c>
      <c r="S128" s="422">
        <f t="shared" ref="S128:S129" si="74">MINUTE(Q128)</f>
        <v>58</v>
      </c>
      <c r="T128" s="594" t="s">
        <v>497</v>
      </c>
      <c r="U128" s="590" t="s">
        <v>549</v>
      </c>
      <c r="V128" s="1050" t="s">
        <v>822</v>
      </c>
      <c r="W128" s="868" t="s">
        <v>823</v>
      </c>
      <c r="X128" s="572"/>
      <c r="Y128" s="573"/>
    </row>
    <row r="129" spans="1:32" s="575" customFormat="1" ht="30" customHeight="1">
      <c r="A129" s="1087"/>
      <c r="B129" s="523">
        <v>902065</v>
      </c>
      <c r="C129" s="590" t="s">
        <v>820</v>
      </c>
      <c r="D129" s="591">
        <v>41682</v>
      </c>
      <c r="E129" s="592" t="s">
        <v>452</v>
      </c>
      <c r="F129" s="591">
        <v>41682</v>
      </c>
      <c r="G129" s="592" t="s">
        <v>824</v>
      </c>
      <c r="H129" s="593" t="s">
        <v>332</v>
      </c>
      <c r="I129" s="593"/>
      <c r="J129" s="593"/>
      <c r="K129" s="593" t="s">
        <v>332</v>
      </c>
      <c r="L129" s="593"/>
      <c r="M129" s="593"/>
      <c r="N129" s="593" t="s">
        <v>332</v>
      </c>
      <c r="O129" s="593"/>
      <c r="P129" s="593"/>
      <c r="Q129" s="593">
        <v>0.23402777777664596</v>
      </c>
      <c r="R129" s="422">
        <f t="shared" si="73"/>
        <v>5</v>
      </c>
      <c r="S129" s="422">
        <f t="shared" si="74"/>
        <v>37</v>
      </c>
      <c r="T129" s="594" t="s">
        <v>497</v>
      </c>
      <c r="U129" s="590" t="s">
        <v>549</v>
      </c>
      <c r="V129" s="1050" t="s">
        <v>825</v>
      </c>
      <c r="W129" s="868" t="s">
        <v>826</v>
      </c>
      <c r="X129" s="573"/>
      <c r="Y129" s="573"/>
    </row>
    <row r="130" spans="1:32" ht="41.25" customHeight="1">
      <c r="A130" s="362"/>
      <c r="B130" s="363"/>
      <c r="C130" s="364" t="s">
        <v>324</v>
      </c>
      <c r="D130" s="365"/>
      <c r="E130" s="366"/>
      <c r="F130" s="367"/>
      <c r="G130" s="368"/>
      <c r="H130" s="369">
        <f t="shared" ref="H130:S130" si="75">SUM(H128:H128)</f>
        <v>0</v>
      </c>
      <c r="I130" s="457">
        <f t="shared" si="75"/>
        <v>0</v>
      </c>
      <c r="J130" s="457">
        <f t="shared" si="75"/>
        <v>0</v>
      </c>
      <c r="K130" s="369">
        <f t="shared" si="75"/>
        <v>0</v>
      </c>
      <c r="L130" s="457">
        <f t="shared" si="75"/>
        <v>0</v>
      </c>
      <c r="M130" s="457">
        <f t="shared" si="75"/>
        <v>0</v>
      </c>
      <c r="N130" s="369">
        <f t="shared" si="75"/>
        <v>0</v>
      </c>
      <c r="O130" s="457">
        <f t="shared" si="75"/>
        <v>0</v>
      </c>
      <c r="P130" s="457">
        <f t="shared" si="75"/>
        <v>0</v>
      </c>
      <c r="Q130" s="369">
        <f t="shared" si="75"/>
        <v>0.37361111110658385</v>
      </c>
      <c r="R130" s="457">
        <f t="shared" si="75"/>
        <v>8</v>
      </c>
      <c r="S130" s="457">
        <f t="shared" si="75"/>
        <v>58</v>
      </c>
      <c r="T130" s="362"/>
      <c r="U130" s="370"/>
      <c r="V130" s="1047"/>
      <c r="W130" s="371"/>
      <c r="X130" s="372"/>
      <c r="Y130" s="373"/>
    </row>
    <row r="131" spans="1:32" s="343" customFormat="1" ht="41.25" customHeight="1">
      <c r="A131" s="345"/>
      <c r="B131" s="398"/>
      <c r="C131" s="392" t="s">
        <v>377</v>
      </c>
      <c r="D131" s="399"/>
      <c r="E131" s="400"/>
      <c r="F131" s="401"/>
      <c r="G131" s="402"/>
      <c r="H131" s="403"/>
      <c r="I131" s="404"/>
      <c r="J131" s="405">
        <f>I130+J130/60</f>
        <v>0</v>
      </c>
      <c r="K131" s="406"/>
      <c r="L131" s="408"/>
      <c r="M131" s="405">
        <f>L130+M130/60</f>
        <v>0</v>
      </c>
      <c r="N131" s="407"/>
      <c r="O131" s="408"/>
      <c r="P131" s="405">
        <f>O130+P130/60</f>
        <v>0</v>
      </c>
      <c r="Q131" s="407"/>
      <c r="R131" s="408"/>
      <c r="S131" s="405">
        <f>R130+S130/60</f>
        <v>8.9666666666666668</v>
      </c>
      <c r="T131" s="345"/>
      <c r="U131" s="409"/>
      <c r="V131" s="1048"/>
      <c r="W131" s="410"/>
      <c r="X131" s="411">
        <v>58.149000000000001</v>
      </c>
      <c r="Y131" s="412">
        <v>1</v>
      </c>
      <c r="Z131" s="405">
        <f>J131</f>
        <v>0</v>
      </c>
      <c r="AA131" s="405">
        <f>X131*Y131*Z131</f>
        <v>0</v>
      </c>
      <c r="AB131" s="405">
        <f>($AB$4-M131-P131)</f>
        <v>672</v>
      </c>
      <c r="AC131" s="412">
        <f>X131*Y131</f>
        <v>58.149000000000001</v>
      </c>
      <c r="AD131" s="412">
        <f>AB131*AC131</f>
        <v>39076.127999999997</v>
      </c>
      <c r="AE131" s="405">
        <f>AA131/(AD131)</f>
        <v>0</v>
      </c>
      <c r="AF131" s="413">
        <f>1-(1*AE131)</f>
        <v>1</v>
      </c>
    </row>
    <row r="132" spans="1:32" s="512" customFormat="1" ht="41.25" customHeight="1">
      <c r="A132" s="499"/>
      <c r="B132" s="500"/>
      <c r="C132" s="501"/>
      <c r="D132" s="502"/>
      <c r="E132" s="503"/>
      <c r="F132" s="504"/>
      <c r="G132" s="505"/>
      <c r="H132" s="506"/>
      <c r="I132" s="507"/>
      <c r="J132" s="507"/>
      <c r="K132" s="506"/>
      <c r="L132" s="507"/>
      <c r="M132" s="507"/>
      <c r="N132" s="506"/>
      <c r="O132" s="507"/>
      <c r="P132" s="507"/>
      <c r="Q132" s="506"/>
      <c r="R132" s="507"/>
      <c r="S132" s="507"/>
      <c r="T132" s="499"/>
      <c r="U132" s="508"/>
      <c r="V132" s="1052"/>
      <c r="W132" s="509"/>
      <c r="X132" s="510"/>
      <c r="Y132" s="511"/>
    </row>
    <row r="133" spans="1:32" s="578" customFormat="1" ht="60">
      <c r="A133" s="1087">
        <v>27</v>
      </c>
      <c r="B133" s="523">
        <v>902069</v>
      </c>
      <c r="C133" s="590" t="s">
        <v>827</v>
      </c>
      <c r="D133" s="591">
        <v>41683</v>
      </c>
      <c r="E133" s="592" t="s">
        <v>481</v>
      </c>
      <c r="F133" s="591">
        <v>41683</v>
      </c>
      <c r="G133" s="592" t="s">
        <v>828</v>
      </c>
      <c r="H133" s="593" t="s">
        <v>332</v>
      </c>
      <c r="I133" s="593"/>
      <c r="J133" s="593"/>
      <c r="K133" s="593" t="s">
        <v>332</v>
      </c>
      <c r="L133" s="593"/>
      <c r="M133" s="593"/>
      <c r="N133" s="593" t="s">
        <v>332</v>
      </c>
      <c r="O133" s="593"/>
      <c r="P133" s="593"/>
      <c r="Q133" s="593">
        <v>0.34513888889341615</v>
      </c>
      <c r="R133" s="422">
        <f t="shared" ref="R133:R134" si="76">HOUR(Q133)</f>
        <v>8</v>
      </c>
      <c r="S133" s="422">
        <f t="shared" ref="S133:S134" si="77">MINUTE(Q133)</f>
        <v>17</v>
      </c>
      <c r="T133" s="594" t="s">
        <v>497</v>
      </c>
      <c r="U133" s="590" t="s">
        <v>549</v>
      </c>
      <c r="V133" s="1050" t="s">
        <v>829</v>
      </c>
      <c r="W133" s="868" t="s">
        <v>830</v>
      </c>
      <c r="X133" s="577"/>
      <c r="Y133" s="577"/>
    </row>
    <row r="134" spans="1:32" s="578" customFormat="1" ht="60">
      <c r="A134" s="1087"/>
      <c r="B134" s="523">
        <v>902071</v>
      </c>
      <c r="C134" s="590" t="s">
        <v>827</v>
      </c>
      <c r="D134" s="591">
        <v>41684</v>
      </c>
      <c r="E134" s="592" t="s">
        <v>555</v>
      </c>
      <c r="F134" s="591">
        <v>41684</v>
      </c>
      <c r="G134" s="592" t="s">
        <v>644</v>
      </c>
      <c r="H134" s="593" t="s">
        <v>332</v>
      </c>
      <c r="I134" s="593"/>
      <c r="J134" s="593"/>
      <c r="K134" s="593" t="s">
        <v>332</v>
      </c>
      <c r="L134" s="593"/>
      <c r="M134" s="593"/>
      <c r="N134" s="593" t="s">
        <v>332</v>
      </c>
      <c r="O134" s="593"/>
      <c r="P134" s="593"/>
      <c r="Q134" s="593">
        <v>0.27291666666133096</v>
      </c>
      <c r="R134" s="422">
        <f t="shared" si="76"/>
        <v>6</v>
      </c>
      <c r="S134" s="422">
        <f t="shared" si="77"/>
        <v>33</v>
      </c>
      <c r="T134" s="594" t="s">
        <v>497</v>
      </c>
      <c r="U134" s="590" t="s">
        <v>549</v>
      </c>
      <c r="V134" s="1050" t="s">
        <v>831</v>
      </c>
      <c r="W134" s="868" t="s">
        <v>832</v>
      </c>
      <c r="X134" s="577"/>
      <c r="Y134" s="577"/>
    </row>
    <row r="135" spans="1:32" ht="41.25" customHeight="1">
      <c r="A135" s="362"/>
      <c r="B135" s="363"/>
      <c r="C135" s="364" t="s">
        <v>324</v>
      </c>
      <c r="D135" s="365"/>
      <c r="E135" s="366"/>
      <c r="F135" s="367"/>
      <c r="G135" s="368"/>
      <c r="H135" s="369">
        <f t="shared" ref="H135:S135" si="78">SUM(H133:H133)</f>
        <v>0</v>
      </c>
      <c r="I135" s="457">
        <f t="shared" si="78"/>
        <v>0</v>
      </c>
      <c r="J135" s="457">
        <f t="shared" si="78"/>
        <v>0</v>
      </c>
      <c r="K135" s="369">
        <f t="shared" si="78"/>
        <v>0</v>
      </c>
      <c r="L135" s="457">
        <f t="shared" si="78"/>
        <v>0</v>
      </c>
      <c r="M135" s="457">
        <f t="shared" si="78"/>
        <v>0</v>
      </c>
      <c r="N135" s="369">
        <f t="shared" si="78"/>
        <v>0</v>
      </c>
      <c r="O135" s="457">
        <f t="shared" si="78"/>
        <v>0</v>
      </c>
      <c r="P135" s="457">
        <f t="shared" si="78"/>
        <v>0</v>
      </c>
      <c r="Q135" s="369">
        <f t="shared" si="78"/>
        <v>0.34513888889341615</v>
      </c>
      <c r="R135" s="457">
        <f t="shared" si="78"/>
        <v>8</v>
      </c>
      <c r="S135" s="457">
        <f t="shared" si="78"/>
        <v>17</v>
      </c>
      <c r="T135" s="362"/>
      <c r="U135" s="370"/>
      <c r="V135" s="1047"/>
      <c r="W135" s="371"/>
      <c r="X135" s="372"/>
      <c r="Y135" s="373"/>
    </row>
    <row r="136" spans="1:32" s="343" customFormat="1" ht="41.25" customHeight="1">
      <c r="A136" s="345"/>
      <c r="B136" s="398"/>
      <c r="C136" s="392" t="s">
        <v>377</v>
      </c>
      <c r="D136" s="399"/>
      <c r="E136" s="400"/>
      <c r="F136" s="401"/>
      <c r="G136" s="402"/>
      <c r="H136" s="403"/>
      <c r="I136" s="404"/>
      <c r="J136" s="405">
        <f>I135+J135/60</f>
        <v>0</v>
      </c>
      <c r="K136" s="406"/>
      <c r="L136" s="408"/>
      <c r="M136" s="405">
        <f>L135+M135/60</f>
        <v>0</v>
      </c>
      <c r="N136" s="407"/>
      <c r="O136" s="408"/>
      <c r="P136" s="405">
        <f>O135+P135/60</f>
        <v>0</v>
      </c>
      <c r="Q136" s="407"/>
      <c r="R136" s="408"/>
      <c r="S136" s="405">
        <f>R135+S135/60</f>
        <v>8.2833333333333332</v>
      </c>
      <c r="T136" s="345"/>
      <c r="U136" s="409"/>
      <c r="V136" s="1048"/>
      <c r="W136" s="410"/>
      <c r="X136" s="411">
        <v>58.149000000000001</v>
      </c>
      <c r="Y136" s="412">
        <v>1</v>
      </c>
      <c r="Z136" s="405">
        <f>J136</f>
        <v>0</v>
      </c>
      <c r="AA136" s="405">
        <f>X136*Y136*Z136</f>
        <v>0</v>
      </c>
      <c r="AB136" s="405">
        <f>($AB$4-M136-P136)</f>
        <v>672</v>
      </c>
      <c r="AC136" s="412">
        <f>X136*Y136</f>
        <v>58.149000000000001</v>
      </c>
      <c r="AD136" s="412">
        <f>AB136*AC136</f>
        <v>39076.127999999997</v>
      </c>
      <c r="AE136" s="405">
        <f>AA136/(AD136)</f>
        <v>0</v>
      </c>
      <c r="AF136" s="413">
        <f>1-(1*AE136)</f>
        <v>1</v>
      </c>
    </row>
    <row r="137" spans="1:32" s="512" customFormat="1" ht="41.25" customHeight="1">
      <c r="A137" s="499"/>
      <c r="B137" s="500"/>
      <c r="C137" s="501"/>
      <c r="D137" s="502"/>
      <c r="E137" s="503"/>
      <c r="F137" s="504"/>
      <c r="G137" s="505"/>
      <c r="H137" s="506"/>
      <c r="I137" s="507"/>
      <c r="J137" s="507"/>
      <c r="K137" s="506"/>
      <c r="L137" s="507"/>
      <c r="M137" s="507"/>
      <c r="N137" s="506"/>
      <c r="O137" s="507"/>
      <c r="P137" s="507"/>
      <c r="Q137" s="506"/>
      <c r="R137" s="507"/>
      <c r="S137" s="507"/>
      <c r="T137" s="499"/>
      <c r="U137" s="508"/>
      <c r="V137" s="1052"/>
      <c r="W137" s="509"/>
      <c r="X137" s="510"/>
      <c r="Y137" s="511"/>
    </row>
    <row r="138" spans="1:32" s="343" customFormat="1" ht="60">
      <c r="A138" s="1088">
        <v>28</v>
      </c>
      <c r="B138" s="523">
        <v>902079</v>
      </c>
      <c r="C138" s="590" t="s">
        <v>855</v>
      </c>
      <c r="D138" s="591">
        <v>41685</v>
      </c>
      <c r="E138" s="592" t="s">
        <v>856</v>
      </c>
      <c r="F138" s="591">
        <v>41685</v>
      </c>
      <c r="G138" s="592" t="s">
        <v>857</v>
      </c>
      <c r="H138" s="593" t="s">
        <v>332</v>
      </c>
      <c r="I138" s="593"/>
      <c r="J138" s="593"/>
      <c r="K138" s="593" t="s">
        <v>332</v>
      </c>
      <c r="L138" s="593"/>
      <c r="M138" s="593"/>
      <c r="N138" s="593" t="s">
        <v>332</v>
      </c>
      <c r="O138" s="593"/>
      <c r="P138" s="593"/>
      <c r="Q138" s="593">
        <v>0.40000000000145519</v>
      </c>
      <c r="R138" s="422">
        <f t="shared" ref="R138:R139" si="79">HOUR(Q138)</f>
        <v>9</v>
      </c>
      <c r="S138" s="422">
        <f t="shared" ref="S138:S139" si="80">MINUTE(Q138)</f>
        <v>36</v>
      </c>
      <c r="T138" s="594" t="s">
        <v>497</v>
      </c>
      <c r="U138" s="590" t="s">
        <v>549</v>
      </c>
      <c r="V138" s="1050" t="s">
        <v>858</v>
      </c>
      <c r="W138" s="868" t="s">
        <v>859</v>
      </c>
      <c r="X138" s="419"/>
    </row>
    <row r="139" spans="1:32" s="343" customFormat="1" ht="60">
      <c r="A139" s="1088"/>
      <c r="B139" s="523">
        <v>902082</v>
      </c>
      <c r="C139" s="590" t="s">
        <v>855</v>
      </c>
      <c r="D139" s="591">
        <v>41686</v>
      </c>
      <c r="E139" s="592" t="s">
        <v>553</v>
      </c>
      <c r="F139" s="591">
        <v>41686</v>
      </c>
      <c r="G139" s="592" t="s">
        <v>860</v>
      </c>
      <c r="H139" s="593" t="s">
        <v>332</v>
      </c>
      <c r="I139" s="593"/>
      <c r="J139" s="593"/>
      <c r="K139" s="593" t="s">
        <v>332</v>
      </c>
      <c r="L139" s="593"/>
      <c r="M139" s="593"/>
      <c r="N139" s="593" t="s">
        <v>332</v>
      </c>
      <c r="O139" s="593"/>
      <c r="P139" s="593"/>
      <c r="Q139" s="593">
        <v>0.25902777777810115</v>
      </c>
      <c r="R139" s="422">
        <f t="shared" si="79"/>
        <v>6</v>
      </c>
      <c r="S139" s="422">
        <f t="shared" si="80"/>
        <v>13</v>
      </c>
      <c r="T139" s="594" t="s">
        <v>497</v>
      </c>
      <c r="U139" s="590" t="s">
        <v>549</v>
      </c>
      <c r="V139" s="1050" t="s">
        <v>861</v>
      </c>
      <c r="W139" s="868" t="s">
        <v>862</v>
      </c>
      <c r="X139" s="419"/>
    </row>
    <row r="140" spans="1:32" ht="41.25" customHeight="1">
      <c r="A140" s="362"/>
      <c r="B140" s="363"/>
      <c r="C140" s="364" t="s">
        <v>324</v>
      </c>
      <c r="D140" s="365"/>
      <c r="E140" s="366"/>
      <c r="F140" s="367"/>
      <c r="G140" s="368"/>
      <c r="H140" s="369">
        <f t="shared" ref="H140:S140" si="81">SUM(H138:H138)</f>
        <v>0</v>
      </c>
      <c r="I140" s="457">
        <f t="shared" si="81"/>
        <v>0</v>
      </c>
      <c r="J140" s="457">
        <f t="shared" si="81"/>
        <v>0</v>
      </c>
      <c r="K140" s="369">
        <f t="shared" si="81"/>
        <v>0</v>
      </c>
      <c r="L140" s="457">
        <f t="shared" si="81"/>
        <v>0</v>
      </c>
      <c r="M140" s="457">
        <f t="shared" si="81"/>
        <v>0</v>
      </c>
      <c r="N140" s="369">
        <f t="shared" si="81"/>
        <v>0</v>
      </c>
      <c r="O140" s="457">
        <f t="shared" si="81"/>
        <v>0</v>
      </c>
      <c r="P140" s="457">
        <f t="shared" si="81"/>
        <v>0</v>
      </c>
      <c r="Q140" s="369">
        <f t="shared" si="81"/>
        <v>0.40000000000145519</v>
      </c>
      <c r="R140" s="457">
        <f t="shared" si="81"/>
        <v>9</v>
      </c>
      <c r="S140" s="457">
        <f t="shared" si="81"/>
        <v>36</v>
      </c>
      <c r="T140" s="362"/>
      <c r="U140" s="370"/>
      <c r="V140" s="1047"/>
      <c r="W140" s="371"/>
      <c r="X140" s="372"/>
      <c r="Y140" s="373"/>
    </row>
    <row r="141" spans="1:32" s="343" customFormat="1" ht="41.25" customHeight="1">
      <c r="A141" s="345"/>
      <c r="B141" s="398"/>
      <c r="C141" s="392" t="s">
        <v>377</v>
      </c>
      <c r="D141" s="399"/>
      <c r="E141" s="400"/>
      <c r="F141" s="401"/>
      <c r="G141" s="402"/>
      <c r="H141" s="403"/>
      <c r="I141" s="404"/>
      <c r="J141" s="405">
        <f>I140+J140/60</f>
        <v>0</v>
      </c>
      <c r="K141" s="406"/>
      <c r="L141" s="408"/>
      <c r="M141" s="405">
        <f>L140+M140/60</f>
        <v>0</v>
      </c>
      <c r="N141" s="407"/>
      <c r="O141" s="408"/>
      <c r="P141" s="405">
        <f>O140+P140/60</f>
        <v>0</v>
      </c>
      <c r="Q141" s="407"/>
      <c r="R141" s="408"/>
      <c r="S141" s="405">
        <f>R140+S140/60</f>
        <v>9.6</v>
      </c>
      <c r="T141" s="345"/>
      <c r="U141" s="409"/>
      <c r="V141" s="1048"/>
      <c r="W141" s="410"/>
      <c r="X141" s="411">
        <v>31.334</v>
      </c>
      <c r="Y141" s="412">
        <v>1</v>
      </c>
      <c r="Z141" s="405">
        <f>J141</f>
        <v>0</v>
      </c>
      <c r="AA141" s="405">
        <f>X141*Y141*Z141</f>
        <v>0</v>
      </c>
      <c r="AB141" s="405">
        <f>($AB$4-M141-P141)</f>
        <v>672</v>
      </c>
      <c r="AC141" s="412">
        <f>X141*Y141</f>
        <v>31.334</v>
      </c>
      <c r="AD141" s="412">
        <f>AB141*AC141</f>
        <v>21056.448</v>
      </c>
      <c r="AE141" s="405">
        <f>AA141/(AD141)</f>
        <v>0</v>
      </c>
      <c r="AF141" s="413">
        <f>1-(1*AE141)</f>
        <v>1</v>
      </c>
    </row>
    <row r="142" spans="1:32" s="498" customFormat="1" ht="41.25" customHeight="1">
      <c r="A142" s="480"/>
      <c r="B142" s="481"/>
      <c r="C142" s="541"/>
      <c r="D142" s="483"/>
      <c r="E142" s="484"/>
      <c r="F142" s="485"/>
      <c r="G142" s="486"/>
      <c r="H142" s="487"/>
      <c r="I142" s="488"/>
      <c r="J142" s="488"/>
      <c r="K142" s="487"/>
      <c r="L142" s="488"/>
      <c r="M142" s="488"/>
      <c r="N142" s="487"/>
      <c r="O142" s="488"/>
      <c r="P142" s="488"/>
      <c r="Q142" s="487"/>
      <c r="R142" s="488"/>
      <c r="S142" s="488"/>
      <c r="T142" s="480"/>
      <c r="U142" s="493"/>
      <c r="V142" s="1051"/>
      <c r="W142" s="494"/>
      <c r="X142" s="542"/>
    </row>
    <row r="143" spans="1:32" s="575" customFormat="1" ht="75" customHeight="1">
      <c r="A143" s="1087">
        <v>29</v>
      </c>
      <c r="B143" s="523">
        <v>902089</v>
      </c>
      <c r="C143" s="590" t="s">
        <v>474</v>
      </c>
      <c r="D143" s="591">
        <v>41687</v>
      </c>
      <c r="E143" s="592" t="s">
        <v>504</v>
      </c>
      <c r="F143" s="591">
        <v>41687</v>
      </c>
      <c r="G143" s="592" t="s">
        <v>571</v>
      </c>
      <c r="H143" s="593" t="s">
        <v>332</v>
      </c>
      <c r="I143" s="593"/>
      <c r="J143" s="593"/>
      <c r="K143" s="593" t="s">
        <v>332</v>
      </c>
      <c r="L143" s="593"/>
      <c r="M143" s="593"/>
      <c r="N143" s="593" t="s">
        <v>332</v>
      </c>
      <c r="O143" s="593"/>
      <c r="P143" s="593"/>
      <c r="Q143" s="593">
        <v>0.31458333333284827</v>
      </c>
      <c r="R143" s="422">
        <f t="shared" ref="R143:R144" si="82">HOUR(Q143)</f>
        <v>7</v>
      </c>
      <c r="S143" s="422">
        <f t="shared" ref="S143:S144" si="83">MINUTE(Q143)</f>
        <v>33</v>
      </c>
      <c r="T143" s="594" t="s">
        <v>497</v>
      </c>
      <c r="U143" s="590" t="s">
        <v>549</v>
      </c>
      <c r="V143" s="1050" t="s">
        <v>850</v>
      </c>
      <c r="W143" s="868" t="s">
        <v>851</v>
      </c>
      <c r="X143" s="572"/>
      <c r="Y143" s="573"/>
    </row>
    <row r="144" spans="1:32" s="575" customFormat="1" ht="75" customHeight="1">
      <c r="A144" s="1087"/>
      <c r="B144" s="523">
        <v>902098</v>
      </c>
      <c r="C144" s="590" t="s">
        <v>474</v>
      </c>
      <c r="D144" s="591">
        <v>41688</v>
      </c>
      <c r="E144" s="597" t="s">
        <v>697</v>
      </c>
      <c r="F144" s="591">
        <v>41688</v>
      </c>
      <c r="G144" s="592" t="s">
        <v>852</v>
      </c>
      <c r="H144" s="593" t="s">
        <v>332</v>
      </c>
      <c r="I144" s="593"/>
      <c r="J144" s="593"/>
      <c r="K144" s="593" t="s">
        <v>332</v>
      </c>
      <c r="L144" s="593"/>
      <c r="M144" s="593"/>
      <c r="N144" s="593" t="s">
        <v>332</v>
      </c>
      <c r="O144" s="593"/>
      <c r="P144" s="593"/>
      <c r="Q144" s="593">
        <v>0.26458333333333334</v>
      </c>
      <c r="R144" s="422">
        <f t="shared" si="82"/>
        <v>6</v>
      </c>
      <c r="S144" s="422">
        <f t="shared" si="83"/>
        <v>21</v>
      </c>
      <c r="T144" s="594" t="s">
        <v>497</v>
      </c>
      <c r="U144" s="590" t="s">
        <v>549</v>
      </c>
      <c r="V144" s="1050" t="s">
        <v>853</v>
      </c>
      <c r="W144" s="868" t="s">
        <v>854</v>
      </c>
      <c r="X144" s="573"/>
      <c r="Y144" s="573"/>
    </row>
    <row r="145" spans="1:32" ht="41.25" customHeight="1">
      <c r="A145" s="362"/>
      <c r="B145" s="363"/>
      <c r="C145" s="364" t="s">
        <v>324</v>
      </c>
      <c r="D145" s="365"/>
      <c r="E145" s="366"/>
      <c r="F145" s="367"/>
      <c r="G145" s="368"/>
      <c r="H145" s="369">
        <f t="shared" ref="H145:S145" si="84">SUM(H143:H143)</f>
        <v>0</v>
      </c>
      <c r="I145" s="457">
        <f t="shared" si="84"/>
        <v>0</v>
      </c>
      <c r="J145" s="457">
        <f t="shared" si="84"/>
        <v>0</v>
      </c>
      <c r="K145" s="369">
        <f t="shared" si="84"/>
        <v>0</v>
      </c>
      <c r="L145" s="457">
        <f t="shared" si="84"/>
        <v>0</v>
      </c>
      <c r="M145" s="457">
        <f t="shared" si="84"/>
        <v>0</v>
      </c>
      <c r="N145" s="369">
        <f t="shared" si="84"/>
        <v>0</v>
      </c>
      <c r="O145" s="457">
        <f t="shared" si="84"/>
        <v>0</v>
      </c>
      <c r="P145" s="457">
        <f t="shared" si="84"/>
        <v>0</v>
      </c>
      <c r="Q145" s="369">
        <f t="shared" si="84"/>
        <v>0.31458333333284827</v>
      </c>
      <c r="R145" s="457">
        <f t="shared" si="84"/>
        <v>7</v>
      </c>
      <c r="S145" s="457">
        <f t="shared" si="84"/>
        <v>33</v>
      </c>
      <c r="T145" s="362"/>
      <c r="U145" s="370"/>
      <c r="V145" s="1047"/>
      <c r="W145" s="371"/>
      <c r="X145" s="372"/>
      <c r="Y145" s="373"/>
    </row>
    <row r="146" spans="1:32" s="343" customFormat="1" ht="41.25" customHeight="1">
      <c r="A146" s="345"/>
      <c r="B146" s="398"/>
      <c r="C146" s="392" t="s">
        <v>377</v>
      </c>
      <c r="D146" s="399"/>
      <c r="E146" s="400"/>
      <c r="F146" s="401"/>
      <c r="G146" s="402"/>
      <c r="H146" s="403"/>
      <c r="I146" s="404"/>
      <c r="J146" s="405">
        <f>I145+J145/60</f>
        <v>0</v>
      </c>
      <c r="K146" s="406"/>
      <c r="L146" s="408"/>
      <c r="M146" s="405">
        <f>L145+M145/60</f>
        <v>0</v>
      </c>
      <c r="N146" s="407"/>
      <c r="O146" s="408"/>
      <c r="P146" s="405">
        <f>O145+P145/60</f>
        <v>0</v>
      </c>
      <c r="Q146" s="407"/>
      <c r="R146" s="408"/>
      <c r="S146" s="405">
        <f>R145+S145/60</f>
        <v>7.55</v>
      </c>
      <c r="T146" s="345"/>
      <c r="U146" s="409"/>
      <c r="V146" s="1048"/>
      <c r="W146" s="410"/>
      <c r="X146" s="411">
        <v>31.334</v>
      </c>
      <c r="Y146" s="412">
        <v>1</v>
      </c>
      <c r="Z146" s="405">
        <f>J146</f>
        <v>0</v>
      </c>
      <c r="AA146" s="405">
        <f>X146*Y146*Z146</f>
        <v>0</v>
      </c>
      <c r="AB146" s="405">
        <f>($AB$4-M146-P146)</f>
        <v>672</v>
      </c>
      <c r="AC146" s="412">
        <f>X146*Y146</f>
        <v>31.334</v>
      </c>
      <c r="AD146" s="412">
        <f>AB146*AC146</f>
        <v>21056.448</v>
      </c>
      <c r="AE146" s="405">
        <f>AA146/(AD146)</f>
        <v>0</v>
      </c>
      <c r="AF146" s="413">
        <f>1-(1*AE146)</f>
        <v>1</v>
      </c>
    </row>
    <row r="147" spans="1:32" s="498" customFormat="1" ht="41.25" customHeight="1">
      <c r="A147" s="480"/>
      <c r="B147" s="481"/>
      <c r="C147" s="482"/>
      <c r="D147" s="483"/>
      <c r="E147" s="484"/>
      <c r="F147" s="485"/>
      <c r="G147" s="486"/>
      <c r="H147" s="487"/>
      <c r="I147" s="488"/>
      <c r="J147" s="489"/>
      <c r="K147" s="490"/>
      <c r="L147" s="491"/>
      <c r="M147" s="489"/>
      <c r="N147" s="492"/>
      <c r="O147" s="491"/>
      <c r="P147" s="489"/>
      <c r="Q147" s="492"/>
      <c r="R147" s="491"/>
      <c r="S147" s="489"/>
      <c r="T147" s="480"/>
      <c r="U147" s="493"/>
      <c r="V147" s="1051"/>
      <c r="W147" s="494"/>
      <c r="X147" s="495"/>
      <c r="Y147" s="495"/>
      <c r="Z147" s="496"/>
      <c r="AA147" s="496"/>
      <c r="AB147" s="496"/>
      <c r="AC147" s="495"/>
      <c r="AD147" s="495"/>
      <c r="AE147" s="496"/>
      <c r="AF147" s="497"/>
    </row>
    <row r="148" spans="1:32" s="578" customFormat="1" ht="51" customHeight="1">
      <c r="A148" s="453">
        <v>30</v>
      </c>
      <c r="B148" s="540">
        <v>902134</v>
      </c>
      <c r="C148" s="870" t="s">
        <v>839</v>
      </c>
      <c r="D148" s="802">
        <v>41696</v>
      </c>
      <c r="E148" s="803" t="s">
        <v>840</v>
      </c>
      <c r="F148" s="802">
        <v>41696</v>
      </c>
      <c r="G148" s="803" t="s">
        <v>841</v>
      </c>
      <c r="H148" s="804" t="s">
        <v>332</v>
      </c>
      <c r="I148" s="804"/>
      <c r="J148" s="804"/>
      <c r="K148" s="804" t="s">
        <v>332</v>
      </c>
      <c r="L148" s="804"/>
      <c r="M148" s="804"/>
      <c r="N148" s="804" t="s">
        <v>332</v>
      </c>
      <c r="O148" s="804"/>
      <c r="P148" s="804"/>
      <c r="Q148" s="804">
        <v>4.0277777778101154E-2</v>
      </c>
      <c r="R148" s="422">
        <f t="shared" ref="R148" si="85">HOUR(Q148)</f>
        <v>0</v>
      </c>
      <c r="S148" s="422">
        <f t="shared" ref="S148" si="86">MINUTE(Q148)</f>
        <v>58</v>
      </c>
      <c r="T148" s="600" t="s">
        <v>842</v>
      </c>
      <c r="U148" s="596" t="s">
        <v>843</v>
      </c>
      <c r="V148" s="1057" t="s">
        <v>844</v>
      </c>
      <c r="W148" s="600" t="s">
        <v>845</v>
      </c>
      <c r="X148" s="577"/>
      <c r="Y148" s="577"/>
    </row>
    <row r="149" spans="1:32" ht="41.25" customHeight="1">
      <c r="A149" s="362"/>
      <c r="B149" s="363"/>
      <c r="C149" s="364" t="s">
        <v>324</v>
      </c>
      <c r="D149" s="365"/>
      <c r="E149" s="366"/>
      <c r="F149" s="367"/>
      <c r="G149" s="368"/>
      <c r="H149" s="369">
        <f t="shared" ref="H149:S149" si="87">SUM(H148:H148)</f>
        <v>0</v>
      </c>
      <c r="I149" s="457">
        <f t="shared" si="87"/>
        <v>0</v>
      </c>
      <c r="J149" s="457">
        <f t="shared" si="87"/>
        <v>0</v>
      </c>
      <c r="K149" s="369">
        <f t="shared" si="87"/>
        <v>0</v>
      </c>
      <c r="L149" s="457">
        <f t="shared" si="87"/>
        <v>0</v>
      </c>
      <c r="M149" s="457">
        <f t="shared" si="87"/>
        <v>0</v>
      </c>
      <c r="N149" s="369">
        <f t="shared" si="87"/>
        <v>0</v>
      </c>
      <c r="O149" s="457">
        <f t="shared" si="87"/>
        <v>0</v>
      </c>
      <c r="P149" s="457">
        <f t="shared" si="87"/>
        <v>0</v>
      </c>
      <c r="Q149" s="369">
        <f t="shared" si="87"/>
        <v>4.0277777778101154E-2</v>
      </c>
      <c r="R149" s="457">
        <f t="shared" si="87"/>
        <v>0</v>
      </c>
      <c r="S149" s="457">
        <f t="shared" si="87"/>
        <v>58</v>
      </c>
      <c r="T149" s="362"/>
      <c r="U149" s="370"/>
      <c r="V149" s="1047"/>
      <c r="W149" s="371"/>
      <c r="X149" s="372"/>
      <c r="Y149" s="373"/>
    </row>
    <row r="150" spans="1:32" s="343" customFormat="1" ht="41.25" customHeight="1">
      <c r="A150" s="345"/>
      <c r="B150" s="398"/>
      <c r="C150" s="392" t="s">
        <v>377</v>
      </c>
      <c r="D150" s="399"/>
      <c r="E150" s="400"/>
      <c r="F150" s="401"/>
      <c r="G150" s="402"/>
      <c r="H150" s="403"/>
      <c r="I150" s="404"/>
      <c r="J150" s="405">
        <f>I149+J149/60</f>
        <v>0</v>
      </c>
      <c r="K150" s="406"/>
      <c r="L150" s="408"/>
      <c r="M150" s="405">
        <f>L149+M149/60</f>
        <v>0</v>
      </c>
      <c r="N150" s="407"/>
      <c r="O150" s="408"/>
      <c r="P150" s="405">
        <f>O149+P149/60</f>
        <v>0</v>
      </c>
      <c r="Q150" s="407"/>
      <c r="R150" s="408"/>
      <c r="S150" s="405">
        <f>R149+S149/60</f>
        <v>0.96666666666666667</v>
      </c>
      <c r="T150" s="345"/>
      <c r="U150" s="409"/>
      <c r="V150" s="1048"/>
      <c r="W150" s="410"/>
      <c r="X150" s="411">
        <v>37</v>
      </c>
      <c r="Y150" s="412">
        <v>1</v>
      </c>
      <c r="Z150" s="405">
        <f>J150</f>
        <v>0</v>
      </c>
      <c r="AA150" s="405">
        <f>X150*Y150*Z150</f>
        <v>0</v>
      </c>
      <c r="AB150" s="405">
        <f>($AB$4-M150-P150)</f>
        <v>672</v>
      </c>
      <c r="AC150" s="412">
        <f>X150*Y150</f>
        <v>37</v>
      </c>
      <c r="AD150" s="412">
        <f>AB150*AC150</f>
        <v>24864</v>
      </c>
      <c r="AE150" s="405">
        <f>AA150/(AD150)</f>
        <v>0</v>
      </c>
      <c r="AF150" s="413">
        <f>1-(1*AE150)</f>
        <v>1</v>
      </c>
    </row>
    <row r="151" spans="1:32" s="498" customFormat="1" ht="41.25" customHeight="1">
      <c r="A151" s="480"/>
      <c r="B151" s="481"/>
      <c r="C151" s="482"/>
      <c r="D151" s="483"/>
      <c r="E151" s="484"/>
      <c r="F151" s="485"/>
      <c r="G151" s="486"/>
      <c r="H151" s="487"/>
      <c r="I151" s="488"/>
      <c r="J151" s="532"/>
      <c r="K151" s="490"/>
      <c r="L151" s="491"/>
      <c r="M151" s="532"/>
      <c r="N151" s="492"/>
      <c r="O151" s="491"/>
      <c r="P151" s="532"/>
      <c r="Q151" s="492"/>
      <c r="R151" s="491"/>
      <c r="S151" s="532"/>
      <c r="T151" s="480"/>
      <c r="U151" s="493"/>
      <c r="V151" s="1051"/>
      <c r="W151" s="494"/>
      <c r="X151" s="495"/>
      <c r="Y151" s="495"/>
      <c r="Z151" s="496"/>
      <c r="AA151" s="496"/>
      <c r="AB151" s="496"/>
      <c r="AC151" s="495"/>
      <c r="AD151" s="495"/>
      <c r="AE151" s="496"/>
      <c r="AF151" s="497"/>
    </row>
    <row r="152" spans="1:32" s="578" customFormat="1" ht="51" customHeight="1">
      <c r="A152" s="453">
        <v>31</v>
      </c>
      <c r="B152" s="540">
        <v>902135</v>
      </c>
      <c r="C152" s="870" t="s">
        <v>846</v>
      </c>
      <c r="D152" s="802">
        <v>41696</v>
      </c>
      <c r="E152" s="803" t="s">
        <v>626</v>
      </c>
      <c r="F152" s="802">
        <v>41696</v>
      </c>
      <c r="G152" s="803" t="s">
        <v>847</v>
      </c>
      <c r="H152" s="804" t="s">
        <v>332</v>
      </c>
      <c r="I152" s="804"/>
      <c r="J152" s="804"/>
      <c r="K152" s="804" t="s">
        <v>332</v>
      </c>
      <c r="L152" s="804"/>
      <c r="M152" s="804"/>
      <c r="N152" s="804" t="s">
        <v>332</v>
      </c>
      <c r="O152" s="804"/>
      <c r="P152" s="804"/>
      <c r="Q152" s="804">
        <v>0.38124999999854481</v>
      </c>
      <c r="R152" s="422">
        <f t="shared" ref="R152" si="88">HOUR(Q152)</f>
        <v>9</v>
      </c>
      <c r="S152" s="422">
        <f t="shared" ref="S152" si="89">MINUTE(Q152)</f>
        <v>9</v>
      </c>
      <c r="T152" s="600" t="s">
        <v>842</v>
      </c>
      <c r="U152" s="596" t="s">
        <v>843</v>
      </c>
      <c r="V152" s="1057" t="s">
        <v>848</v>
      </c>
      <c r="W152" s="600" t="s">
        <v>849</v>
      </c>
      <c r="X152" s="577"/>
      <c r="Y152" s="577"/>
    </row>
    <row r="153" spans="1:32" ht="41.25" customHeight="1">
      <c r="A153" s="362"/>
      <c r="B153" s="363"/>
      <c r="C153" s="364" t="s">
        <v>324</v>
      </c>
      <c r="D153" s="365"/>
      <c r="E153" s="366"/>
      <c r="F153" s="367"/>
      <c r="G153" s="368"/>
      <c r="H153" s="369">
        <f t="shared" ref="H153:S153" si="90">SUM(H152:H152)</f>
        <v>0</v>
      </c>
      <c r="I153" s="457">
        <f t="shared" si="90"/>
        <v>0</v>
      </c>
      <c r="J153" s="457">
        <f t="shared" si="90"/>
        <v>0</v>
      </c>
      <c r="K153" s="369">
        <f t="shared" si="90"/>
        <v>0</v>
      </c>
      <c r="L153" s="457">
        <f t="shared" si="90"/>
        <v>0</v>
      </c>
      <c r="M153" s="457">
        <f t="shared" si="90"/>
        <v>0</v>
      </c>
      <c r="N153" s="369">
        <f t="shared" si="90"/>
        <v>0</v>
      </c>
      <c r="O153" s="457">
        <f t="shared" si="90"/>
        <v>0</v>
      </c>
      <c r="P153" s="457">
        <f t="shared" si="90"/>
        <v>0</v>
      </c>
      <c r="Q153" s="369">
        <f t="shared" si="90"/>
        <v>0.38124999999854481</v>
      </c>
      <c r="R153" s="457">
        <f t="shared" si="90"/>
        <v>9</v>
      </c>
      <c r="S153" s="457">
        <f t="shared" si="90"/>
        <v>9</v>
      </c>
      <c r="T153" s="362"/>
      <c r="U153" s="370"/>
      <c r="V153" s="1047"/>
      <c r="W153" s="371"/>
      <c r="X153" s="372"/>
      <c r="Y153" s="373"/>
    </row>
    <row r="154" spans="1:32" s="343" customFormat="1" ht="41.25" customHeight="1">
      <c r="A154" s="345"/>
      <c r="B154" s="398"/>
      <c r="C154" s="392" t="s">
        <v>377</v>
      </c>
      <c r="D154" s="399"/>
      <c r="E154" s="400"/>
      <c r="F154" s="401"/>
      <c r="G154" s="402"/>
      <c r="H154" s="403"/>
      <c r="I154" s="404"/>
      <c r="J154" s="405">
        <f>I153+J153/60</f>
        <v>0</v>
      </c>
      <c r="K154" s="406"/>
      <c r="L154" s="408"/>
      <c r="M154" s="405">
        <f>L153+M153/60</f>
        <v>0</v>
      </c>
      <c r="N154" s="407"/>
      <c r="O154" s="408"/>
      <c r="P154" s="405">
        <f>O153+P153/60</f>
        <v>0</v>
      </c>
      <c r="Q154" s="407"/>
      <c r="R154" s="408"/>
      <c r="S154" s="405">
        <f>R153+S153/60</f>
        <v>9.15</v>
      </c>
      <c r="T154" s="345"/>
      <c r="U154" s="409"/>
      <c r="V154" s="1048"/>
      <c r="W154" s="410"/>
      <c r="X154" s="411">
        <v>37</v>
      </c>
      <c r="Y154" s="412">
        <v>1</v>
      </c>
      <c r="Z154" s="405">
        <f>J154</f>
        <v>0</v>
      </c>
      <c r="AA154" s="405">
        <f>X154*Y154*Z154</f>
        <v>0</v>
      </c>
      <c r="AB154" s="405">
        <f>($AB$4-M154-P154)</f>
        <v>672</v>
      </c>
      <c r="AC154" s="412">
        <f>X154*Y154</f>
        <v>37</v>
      </c>
      <c r="AD154" s="412">
        <f>AB154*AC154</f>
        <v>24864</v>
      </c>
      <c r="AE154" s="405">
        <f>AA154/(AD154)</f>
        <v>0</v>
      </c>
      <c r="AF154" s="413">
        <f>1-(1*AE154)</f>
        <v>1</v>
      </c>
    </row>
    <row r="155" spans="1:32" s="512" customFormat="1" ht="41.25" customHeight="1">
      <c r="A155" s="499"/>
      <c r="B155" s="500"/>
      <c r="C155" s="501"/>
      <c r="D155" s="502"/>
      <c r="E155" s="503"/>
      <c r="F155" s="504"/>
      <c r="G155" s="505"/>
      <c r="H155" s="506"/>
      <c r="I155" s="507"/>
      <c r="J155" s="507"/>
      <c r="K155" s="506"/>
      <c r="L155" s="507"/>
      <c r="M155" s="507"/>
      <c r="N155" s="506"/>
      <c r="O155" s="507"/>
      <c r="P155" s="507"/>
      <c r="Q155" s="506"/>
      <c r="R155" s="507"/>
      <c r="S155" s="507"/>
      <c r="T155" s="499"/>
      <c r="U155" s="508"/>
      <c r="V155" s="1052"/>
      <c r="W155" s="509"/>
      <c r="X155" s="510"/>
      <c r="Y155" s="511"/>
    </row>
    <row r="156" spans="1:32" s="578" customFormat="1" ht="68.25" customHeight="1">
      <c r="A156" s="1087">
        <v>32</v>
      </c>
      <c r="B156" s="523">
        <v>902104</v>
      </c>
      <c r="C156" s="590" t="s">
        <v>383</v>
      </c>
      <c r="D156" s="591">
        <v>41689</v>
      </c>
      <c r="E156" s="592" t="s">
        <v>833</v>
      </c>
      <c r="F156" s="591">
        <v>41689</v>
      </c>
      <c r="G156" s="592" t="s">
        <v>834</v>
      </c>
      <c r="H156" s="593">
        <v>6.9444444452528842E-3</v>
      </c>
      <c r="I156" s="422">
        <f t="shared" ref="I156" si="91">HOUR(H156)</f>
        <v>0</v>
      </c>
      <c r="J156" s="422">
        <f t="shared" ref="J156" si="92">MINUTE(H156)</f>
        <v>10</v>
      </c>
      <c r="K156" s="593" t="s">
        <v>332</v>
      </c>
      <c r="L156" s="593"/>
      <c r="M156" s="593"/>
      <c r="N156" s="593" t="s">
        <v>332</v>
      </c>
      <c r="O156" s="593"/>
      <c r="P156" s="593"/>
      <c r="Q156" s="593" t="s">
        <v>332</v>
      </c>
      <c r="R156" s="593"/>
      <c r="S156" s="593"/>
      <c r="T156" s="594" t="s">
        <v>499</v>
      </c>
      <c r="U156" s="590" t="s">
        <v>835</v>
      </c>
      <c r="V156" s="1050"/>
      <c r="W156" s="868"/>
      <c r="X156" s="577"/>
      <c r="Y156" s="577"/>
    </row>
    <row r="157" spans="1:32" s="578" customFormat="1" ht="54.75" customHeight="1">
      <c r="A157" s="1087"/>
      <c r="B157" s="523">
        <v>902105</v>
      </c>
      <c r="C157" s="590" t="s">
        <v>383</v>
      </c>
      <c r="D157" s="591">
        <v>41689</v>
      </c>
      <c r="E157" s="592" t="s">
        <v>834</v>
      </c>
      <c r="F157" s="591">
        <v>41689</v>
      </c>
      <c r="G157" s="592" t="s">
        <v>836</v>
      </c>
      <c r="H157" s="593" t="s">
        <v>332</v>
      </c>
      <c r="I157" s="593"/>
      <c r="J157" s="593"/>
      <c r="K157" s="593">
        <v>7.4305555557657499E-2</v>
      </c>
      <c r="L157" s="422">
        <f t="shared" ref="L157" si="93">HOUR(K157)</f>
        <v>1</v>
      </c>
      <c r="M157" s="422">
        <f t="shared" ref="M157" si="94">MINUTE(K157)</f>
        <v>47</v>
      </c>
      <c r="N157" s="593" t="s">
        <v>332</v>
      </c>
      <c r="O157" s="593"/>
      <c r="P157" s="593"/>
      <c r="Q157" s="593" t="s">
        <v>332</v>
      </c>
      <c r="R157" s="593"/>
      <c r="S157" s="593"/>
      <c r="T157" s="594" t="s">
        <v>346</v>
      </c>
      <c r="U157" s="590" t="s">
        <v>837</v>
      </c>
      <c r="V157" s="1050"/>
      <c r="W157" s="868" t="s">
        <v>838</v>
      </c>
      <c r="X157" s="577"/>
      <c r="Y157" s="577"/>
    </row>
    <row r="158" spans="1:32" ht="41.25" customHeight="1">
      <c r="A158" s="362"/>
      <c r="B158" s="363"/>
      <c r="C158" s="364" t="s">
        <v>324</v>
      </c>
      <c r="D158" s="365"/>
      <c r="E158" s="366"/>
      <c r="F158" s="367"/>
      <c r="G158" s="368"/>
      <c r="H158" s="369">
        <f t="shared" ref="H158:S158" si="95">SUM(H156:H156)</f>
        <v>6.9444444452528842E-3</v>
      </c>
      <c r="I158" s="457">
        <f t="shared" si="95"/>
        <v>0</v>
      </c>
      <c r="J158" s="457">
        <f t="shared" si="95"/>
        <v>10</v>
      </c>
      <c r="K158" s="369">
        <f t="shared" si="95"/>
        <v>0</v>
      </c>
      <c r="L158" s="457">
        <f t="shared" si="95"/>
        <v>0</v>
      </c>
      <c r="M158" s="457">
        <f t="shared" si="95"/>
        <v>0</v>
      </c>
      <c r="N158" s="369">
        <f t="shared" si="95"/>
        <v>0</v>
      </c>
      <c r="O158" s="457">
        <f t="shared" si="95"/>
        <v>0</v>
      </c>
      <c r="P158" s="457">
        <f t="shared" si="95"/>
        <v>0</v>
      </c>
      <c r="Q158" s="369">
        <f t="shared" si="95"/>
        <v>0</v>
      </c>
      <c r="R158" s="457">
        <f t="shared" si="95"/>
        <v>0</v>
      </c>
      <c r="S158" s="457">
        <f t="shared" si="95"/>
        <v>0</v>
      </c>
      <c r="T158" s="362"/>
      <c r="U158" s="370"/>
      <c r="V158" s="1047"/>
      <c r="W158" s="371"/>
      <c r="X158" s="372"/>
      <c r="Y158" s="373"/>
    </row>
    <row r="159" spans="1:32" s="343" customFormat="1" ht="41.25" customHeight="1">
      <c r="A159" s="345"/>
      <c r="B159" s="398"/>
      <c r="C159" s="392" t="s">
        <v>377</v>
      </c>
      <c r="D159" s="399"/>
      <c r="E159" s="400"/>
      <c r="F159" s="401"/>
      <c r="G159" s="402"/>
      <c r="H159" s="403"/>
      <c r="I159" s="404"/>
      <c r="J159" s="405">
        <f>I158+J158/60</f>
        <v>0.16666666666666666</v>
      </c>
      <c r="K159" s="406"/>
      <c r="L159" s="408"/>
      <c r="M159" s="405">
        <f>L158+M158/60</f>
        <v>0</v>
      </c>
      <c r="N159" s="407"/>
      <c r="O159" s="408"/>
      <c r="P159" s="405">
        <f>O158+P158/60</f>
        <v>0</v>
      </c>
      <c r="Q159" s="407"/>
      <c r="R159" s="408"/>
      <c r="S159" s="405">
        <f>R158+S158/60</f>
        <v>0</v>
      </c>
      <c r="T159" s="345"/>
      <c r="U159" s="409"/>
      <c r="V159" s="1048"/>
      <c r="W159" s="410"/>
      <c r="X159" s="411">
        <v>81</v>
      </c>
      <c r="Y159" s="412">
        <v>1</v>
      </c>
      <c r="Z159" s="405">
        <f>J159</f>
        <v>0.16666666666666666</v>
      </c>
      <c r="AA159" s="405">
        <f>X159*Y159*Z159</f>
        <v>13.5</v>
      </c>
      <c r="AB159" s="405">
        <f>($AB$4-M159-P159)</f>
        <v>672</v>
      </c>
      <c r="AC159" s="412">
        <f>X159*Y159</f>
        <v>81</v>
      </c>
      <c r="AD159" s="412">
        <f>AB159*AC159</f>
        <v>54432</v>
      </c>
      <c r="AE159" s="405">
        <f>AA159/(AD159)</f>
        <v>2.48015873015873E-4</v>
      </c>
      <c r="AF159" s="413">
        <f>1-(1*AE159)</f>
        <v>0.99975198412698407</v>
      </c>
    </row>
    <row r="160" spans="1:32" s="498" customFormat="1" ht="41.25" customHeight="1">
      <c r="A160" s="480"/>
      <c r="B160" s="481"/>
      <c r="C160" s="482"/>
      <c r="D160" s="483"/>
      <c r="E160" s="484"/>
      <c r="F160" s="485"/>
      <c r="G160" s="486"/>
      <c r="H160" s="487"/>
      <c r="I160" s="488"/>
      <c r="J160" s="489"/>
      <c r="K160" s="490"/>
      <c r="L160" s="491"/>
      <c r="M160" s="489"/>
      <c r="N160" s="492"/>
      <c r="O160" s="491"/>
      <c r="P160" s="489"/>
      <c r="Q160" s="492"/>
      <c r="R160" s="491"/>
      <c r="S160" s="489"/>
      <c r="T160" s="480"/>
      <c r="U160" s="493"/>
      <c r="V160" s="1051"/>
      <c r="W160" s="494"/>
      <c r="X160" s="495"/>
      <c r="Y160" s="495"/>
      <c r="Z160" s="496"/>
      <c r="AA160" s="496"/>
      <c r="AB160" s="496"/>
      <c r="AC160" s="495"/>
      <c r="AD160" s="495"/>
      <c r="AE160" s="496"/>
      <c r="AF160" s="497"/>
    </row>
    <row r="161" spans="1:32" s="578" customFormat="1" ht="52.5" customHeight="1">
      <c r="A161" s="453">
        <v>33</v>
      </c>
      <c r="B161" s="523"/>
      <c r="C161" s="590" t="s">
        <v>337</v>
      </c>
      <c r="D161" s="591"/>
      <c r="E161" s="592"/>
      <c r="F161" s="591"/>
      <c r="G161" s="592"/>
      <c r="H161" s="593"/>
      <c r="I161" s="593"/>
      <c r="J161" s="593"/>
      <c r="K161" s="593"/>
      <c r="L161" s="593"/>
      <c r="M161" s="593"/>
      <c r="N161" s="593"/>
      <c r="O161" s="593"/>
      <c r="P161" s="593"/>
      <c r="Q161" s="593"/>
      <c r="R161" s="422"/>
      <c r="S161" s="422"/>
      <c r="T161" s="594"/>
      <c r="U161" s="590"/>
      <c r="V161" s="1055"/>
      <c r="W161" s="594"/>
      <c r="X161" s="577"/>
      <c r="Y161" s="577"/>
    </row>
    <row r="162" spans="1:32" ht="41.25" customHeight="1">
      <c r="A162" s="362"/>
      <c r="B162" s="363"/>
      <c r="C162" s="364" t="s">
        <v>324</v>
      </c>
      <c r="D162" s="365"/>
      <c r="E162" s="366"/>
      <c r="F162" s="367"/>
      <c r="G162" s="368"/>
      <c r="H162" s="369">
        <f t="shared" ref="H162:P162" si="96">SUM(H161:H161)</f>
        <v>0</v>
      </c>
      <c r="I162" s="457">
        <f t="shared" si="96"/>
        <v>0</v>
      </c>
      <c r="J162" s="457">
        <f t="shared" si="96"/>
        <v>0</v>
      </c>
      <c r="K162" s="369">
        <f t="shared" si="96"/>
        <v>0</v>
      </c>
      <c r="L162" s="457">
        <f t="shared" si="96"/>
        <v>0</v>
      </c>
      <c r="M162" s="457">
        <f t="shared" si="96"/>
        <v>0</v>
      </c>
      <c r="N162" s="369">
        <f t="shared" si="96"/>
        <v>0</v>
      </c>
      <c r="O162" s="457">
        <f t="shared" si="96"/>
        <v>0</v>
      </c>
      <c r="P162" s="457">
        <f t="shared" si="96"/>
        <v>0</v>
      </c>
      <c r="Q162" s="369">
        <f>SUM(Q161:Q161)</f>
        <v>0</v>
      </c>
      <c r="R162" s="457">
        <f>SUM(R161:R161)</f>
        <v>0</v>
      </c>
      <c r="S162" s="457">
        <f>SUM(S161:S161)</f>
        <v>0</v>
      </c>
      <c r="T162" s="362"/>
      <c r="U162" s="370"/>
      <c r="V162" s="1047"/>
      <c r="W162" s="371"/>
      <c r="X162" s="372"/>
      <c r="Y162" s="373"/>
    </row>
    <row r="163" spans="1:32" s="343" customFormat="1" ht="41.25" customHeight="1">
      <c r="A163" s="345"/>
      <c r="B163" s="398"/>
      <c r="C163" s="392" t="s">
        <v>377</v>
      </c>
      <c r="D163" s="399"/>
      <c r="E163" s="400"/>
      <c r="F163" s="401"/>
      <c r="G163" s="402"/>
      <c r="H163" s="403"/>
      <c r="I163" s="404"/>
      <c r="J163" s="405">
        <f>I162+J162/60</f>
        <v>0</v>
      </c>
      <c r="K163" s="406"/>
      <c r="L163" s="408"/>
      <c r="M163" s="405">
        <f>L162+M162/60</f>
        <v>0</v>
      </c>
      <c r="N163" s="407"/>
      <c r="O163" s="408"/>
      <c r="P163" s="405">
        <f>O162+P162/60</f>
        <v>0</v>
      </c>
      <c r="Q163" s="407"/>
      <c r="R163" s="408"/>
      <c r="S163" s="405">
        <f>R162+S162/60</f>
        <v>0</v>
      </c>
      <c r="T163" s="345"/>
      <c r="U163" s="409"/>
      <c r="V163" s="1048"/>
      <c r="W163" s="410"/>
      <c r="X163" s="411">
        <v>81</v>
      </c>
      <c r="Y163" s="412">
        <v>1</v>
      </c>
      <c r="Z163" s="405">
        <f>J163</f>
        <v>0</v>
      </c>
      <c r="AA163" s="405">
        <f>X163*Y163*Z163</f>
        <v>0</v>
      </c>
      <c r="AB163" s="405">
        <f>($AB$4-M163-P163)</f>
        <v>672</v>
      </c>
      <c r="AC163" s="412">
        <f>X163*Y163</f>
        <v>81</v>
      </c>
      <c r="AD163" s="412">
        <f>AB163*AC163</f>
        <v>54432</v>
      </c>
      <c r="AE163" s="405">
        <f>AA163/(AD163)</f>
        <v>0</v>
      </c>
      <c r="AF163" s="413">
        <f>1-(1*AE163)</f>
        <v>1</v>
      </c>
    </row>
    <row r="164" spans="1:32" s="498" customFormat="1" ht="41.25" customHeight="1">
      <c r="A164" s="480"/>
      <c r="B164" s="481"/>
      <c r="C164" s="482"/>
      <c r="D164" s="483"/>
      <c r="E164" s="484"/>
      <c r="F164" s="485"/>
      <c r="G164" s="486"/>
      <c r="H164" s="487"/>
      <c r="I164" s="488"/>
      <c r="J164" s="532"/>
      <c r="K164" s="490"/>
      <c r="L164" s="491"/>
      <c r="M164" s="532"/>
      <c r="N164" s="492"/>
      <c r="O164" s="491"/>
      <c r="P164" s="532"/>
      <c r="Q164" s="492"/>
      <c r="R164" s="491"/>
      <c r="S164" s="532"/>
      <c r="T164" s="480"/>
      <c r="U164" s="493"/>
      <c r="V164" s="1051"/>
      <c r="W164" s="494"/>
      <c r="X164" s="495"/>
      <c r="Y164" s="495"/>
      <c r="Z164" s="496"/>
      <c r="AA164" s="496"/>
      <c r="AB164" s="496"/>
      <c r="AC164" s="495"/>
      <c r="AD164" s="495"/>
      <c r="AE164" s="496"/>
      <c r="AF164" s="497"/>
    </row>
    <row r="165" spans="1:32" s="343" customFormat="1" ht="60">
      <c r="A165" s="391">
        <v>34</v>
      </c>
      <c r="B165" s="523">
        <v>902097</v>
      </c>
      <c r="C165" s="590" t="s">
        <v>476</v>
      </c>
      <c r="D165" s="591">
        <v>41688</v>
      </c>
      <c r="E165" s="592" t="s">
        <v>453</v>
      </c>
      <c r="F165" s="591">
        <v>41688</v>
      </c>
      <c r="G165" s="592" t="s">
        <v>509</v>
      </c>
      <c r="H165" s="593" t="str">
        <f>IF((RIGHT(T165,1)="T"),(F165+G165)-(D165+E165),"-")</f>
        <v>-</v>
      </c>
      <c r="I165" s="593"/>
      <c r="J165" s="593"/>
      <c r="K165" s="593" t="str">
        <f>IF((RIGHT(T165,1)="U"),(F165+G165)-(D165+E165),"-")</f>
        <v>-</v>
      </c>
      <c r="L165" s="593"/>
      <c r="M165" s="593"/>
      <c r="N165" s="593" t="str">
        <f>IF((RIGHT(T165,1)="C"),(F165+G165)-(D165+E165),"-")</f>
        <v>-</v>
      </c>
      <c r="O165" s="593"/>
      <c r="P165" s="593"/>
      <c r="Q165" s="593">
        <f>IF((RIGHT(T165,1)="D"),(F165+G165)-(D165+E165),"-")</f>
        <v>0.44513888889196096</v>
      </c>
      <c r="R165" s="422">
        <f t="shared" ref="R165" si="97">HOUR(Q165)</f>
        <v>10</v>
      </c>
      <c r="S165" s="422">
        <f t="shared" ref="S165" si="98">MINUTE(Q165)</f>
        <v>41</v>
      </c>
      <c r="T165" s="594" t="s">
        <v>336</v>
      </c>
      <c r="U165" s="590" t="s">
        <v>796</v>
      </c>
      <c r="V165" s="1050" t="s">
        <v>797</v>
      </c>
      <c r="W165" s="594" t="s">
        <v>570</v>
      </c>
    </row>
    <row r="166" spans="1:32" ht="41.25" customHeight="1">
      <c r="A166" s="362"/>
      <c r="B166" s="363"/>
      <c r="C166" s="364" t="s">
        <v>324</v>
      </c>
      <c r="D166" s="365"/>
      <c r="E166" s="366"/>
      <c r="F166" s="367"/>
      <c r="G166" s="368"/>
      <c r="H166" s="369">
        <f t="shared" ref="H166:S166" si="99">SUM(H165:H165)</f>
        <v>0</v>
      </c>
      <c r="I166" s="457">
        <f t="shared" si="99"/>
        <v>0</v>
      </c>
      <c r="J166" s="457">
        <f t="shared" si="99"/>
        <v>0</v>
      </c>
      <c r="K166" s="369">
        <f t="shared" si="99"/>
        <v>0</v>
      </c>
      <c r="L166" s="457">
        <f t="shared" si="99"/>
        <v>0</v>
      </c>
      <c r="M166" s="457">
        <f t="shared" si="99"/>
        <v>0</v>
      </c>
      <c r="N166" s="369">
        <f t="shared" si="99"/>
        <v>0</v>
      </c>
      <c r="O166" s="457">
        <f t="shared" si="99"/>
        <v>0</v>
      </c>
      <c r="P166" s="457">
        <f t="shared" si="99"/>
        <v>0</v>
      </c>
      <c r="Q166" s="369">
        <f t="shared" si="99"/>
        <v>0.44513888889196096</v>
      </c>
      <c r="R166" s="457">
        <f t="shared" si="99"/>
        <v>10</v>
      </c>
      <c r="S166" s="457">
        <f t="shared" si="99"/>
        <v>41</v>
      </c>
      <c r="T166" s="362"/>
      <c r="U166" s="370"/>
      <c r="V166" s="1047"/>
      <c r="W166" s="371"/>
      <c r="X166" s="372"/>
      <c r="Y166" s="373"/>
    </row>
    <row r="167" spans="1:32" s="343" customFormat="1" ht="41.25" customHeight="1">
      <c r="A167" s="345"/>
      <c r="B167" s="398"/>
      <c r="C167" s="392" t="s">
        <v>377</v>
      </c>
      <c r="D167" s="399"/>
      <c r="E167" s="400"/>
      <c r="F167" s="401"/>
      <c r="G167" s="402"/>
      <c r="H167" s="403"/>
      <c r="I167" s="404"/>
      <c r="J167" s="405">
        <f>I166+J166/60</f>
        <v>0</v>
      </c>
      <c r="K167" s="406"/>
      <c r="L167" s="408"/>
      <c r="M167" s="405">
        <f>L166+M166/60</f>
        <v>0</v>
      </c>
      <c r="N167" s="407"/>
      <c r="O167" s="408"/>
      <c r="P167" s="405">
        <f>O166+P166/60</f>
        <v>0</v>
      </c>
      <c r="Q167" s="407"/>
      <c r="R167" s="408"/>
      <c r="S167" s="405">
        <f>R166+S166/60</f>
        <v>10.683333333333334</v>
      </c>
      <c r="T167" s="345"/>
      <c r="U167" s="409"/>
      <c r="V167" s="1048"/>
      <c r="W167" s="410"/>
      <c r="X167" s="411">
        <v>74</v>
      </c>
      <c r="Y167" s="412">
        <v>1</v>
      </c>
      <c r="Z167" s="405">
        <f>J167</f>
        <v>0</v>
      </c>
      <c r="AA167" s="405">
        <f>X167*Y167*Z167</f>
        <v>0</v>
      </c>
      <c r="AB167" s="405">
        <f>($AB$4-M167-P167)</f>
        <v>672</v>
      </c>
      <c r="AC167" s="412">
        <f>X167*Y167</f>
        <v>74</v>
      </c>
      <c r="AD167" s="412">
        <f>AB167*AC167</f>
        <v>49728</v>
      </c>
      <c r="AE167" s="405">
        <f>AA167/(AD167)</f>
        <v>0</v>
      </c>
      <c r="AF167" s="413">
        <f>1-(1*AE167)</f>
        <v>1</v>
      </c>
    </row>
    <row r="168" spans="1:32" s="498" customFormat="1" ht="41.25" customHeight="1">
      <c r="A168" s="480"/>
      <c r="B168" s="481"/>
      <c r="C168" s="482"/>
      <c r="D168" s="483"/>
      <c r="E168" s="484"/>
      <c r="F168" s="485"/>
      <c r="G168" s="486"/>
      <c r="H168" s="487"/>
      <c r="I168" s="488"/>
      <c r="J168" s="489"/>
      <c r="K168" s="490"/>
      <c r="L168" s="491"/>
      <c r="M168" s="489"/>
      <c r="N168" s="492"/>
      <c r="O168" s="491"/>
      <c r="P168" s="489"/>
      <c r="Q168" s="492"/>
      <c r="R168" s="491"/>
      <c r="S168" s="489"/>
      <c r="T168" s="480"/>
      <c r="U168" s="493"/>
      <c r="V168" s="1051"/>
      <c r="W168" s="494"/>
      <c r="X168" s="495"/>
      <c r="Y168" s="495"/>
      <c r="Z168" s="496"/>
      <c r="AA168" s="496"/>
      <c r="AB168" s="496"/>
      <c r="AC168" s="495"/>
      <c r="AD168" s="495"/>
      <c r="AE168" s="496"/>
      <c r="AF168" s="497"/>
    </row>
    <row r="169" spans="1:32" s="343" customFormat="1" ht="30">
      <c r="A169" s="391">
        <v>35</v>
      </c>
      <c r="B169" s="523"/>
      <c r="C169" s="590" t="s">
        <v>476</v>
      </c>
      <c r="D169" s="591"/>
      <c r="E169" s="592"/>
      <c r="F169" s="591"/>
      <c r="G169" s="592"/>
      <c r="H169" s="593"/>
      <c r="I169" s="593"/>
      <c r="J169" s="593"/>
      <c r="K169" s="593"/>
      <c r="L169" s="422"/>
      <c r="M169" s="422"/>
      <c r="N169" s="593"/>
      <c r="O169" s="593"/>
      <c r="P169" s="593"/>
      <c r="Q169" s="593"/>
      <c r="R169" s="593"/>
      <c r="S169" s="593"/>
      <c r="T169" s="594"/>
      <c r="U169" s="595"/>
      <c r="V169" s="1050"/>
      <c r="W169" s="523"/>
    </row>
    <row r="170" spans="1:32" ht="41.25" customHeight="1">
      <c r="A170" s="362"/>
      <c r="B170" s="363"/>
      <c r="C170" s="364" t="s">
        <v>324</v>
      </c>
      <c r="D170" s="365"/>
      <c r="E170" s="366"/>
      <c r="F170" s="367"/>
      <c r="G170" s="368"/>
      <c r="H170" s="369">
        <f t="shared" ref="H170:S170" si="100">SUM(H169:H169)</f>
        <v>0</v>
      </c>
      <c r="I170" s="457">
        <f t="shared" si="100"/>
        <v>0</v>
      </c>
      <c r="J170" s="457">
        <f t="shared" si="100"/>
        <v>0</v>
      </c>
      <c r="K170" s="369">
        <f t="shared" si="100"/>
        <v>0</v>
      </c>
      <c r="L170" s="457">
        <f t="shared" si="100"/>
        <v>0</v>
      </c>
      <c r="M170" s="457">
        <f t="shared" si="100"/>
        <v>0</v>
      </c>
      <c r="N170" s="369">
        <f t="shared" si="100"/>
        <v>0</v>
      </c>
      <c r="O170" s="457">
        <f t="shared" si="100"/>
        <v>0</v>
      </c>
      <c r="P170" s="457">
        <f t="shared" si="100"/>
        <v>0</v>
      </c>
      <c r="Q170" s="369">
        <f t="shared" si="100"/>
        <v>0</v>
      </c>
      <c r="R170" s="457">
        <f t="shared" si="100"/>
        <v>0</v>
      </c>
      <c r="S170" s="457">
        <f t="shared" si="100"/>
        <v>0</v>
      </c>
      <c r="T170" s="362"/>
      <c r="U170" s="370"/>
      <c r="V170" s="1047"/>
      <c r="W170" s="371"/>
      <c r="X170" s="372"/>
      <c r="Y170" s="373"/>
    </row>
    <row r="171" spans="1:32" s="343" customFormat="1" ht="41.25" customHeight="1">
      <c r="A171" s="345"/>
      <c r="B171" s="398"/>
      <c r="C171" s="392" t="s">
        <v>377</v>
      </c>
      <c r="D171" s="399"/>
      <c r="E171" s="400"/>
      <c r="F171" s="401"/>
      <c r="G171" s="402"/>
      <c r="H171" s="403"/>
      <c r="I171" s="404"/>
      <c r="J171" s="405">
        <f>I169+J169/60</f>
        <v>0</v>
      </c>
      <c r="K171" s="406"/>
      <c r="L171" s="408"/>
      <c r="M171" s="405">
        <f>L169+M169/60</f>
        <v>0</v>
      </c>
      <c r="N171" s="407"/>
      <c r="O171" s="408"/>
      <c r="P171" s="405">
        <f>O169+P169/60</f>
        <v>0</v>
      </c>
      <c r="Q171" s="407"/>
      <c r="R171" s="408"/>
      <c r="S171" s="405">
        <f>R169+S169/60</f>
        <v>0</v>
      </c>
      <c r="T171" s="345"/>
      <c r="U171" s="409"/>
      <c r="V171" s="1048"/>
      <c r="W171" s="410"/>
      <c r="X171" s="411">
        <v>74</v>
      </c>
      <c r="Y171" s="412">
        <v>1</v>
      </c>
      <c r="Z171" s="405">
        <f>J171</f>
        <v>0</v>
      </c>
      <c r="AA171" s="405">
        <f>X171*Y171*Z171</f>
        <v>0</v>
      </c>
      <c r="AB171" s="405">
        <f>($AB$4-M171-P171)</f>
        <v>672</v>
      </c>
      <c r="AC171" s="412">
        <f>X171*Y171</f>
        <v>74</v>
      </c>
      <c r="AD171" s="412">
        <f>AB171*AC171</f>
        <v>49728</v>
      </c>
      <c r="AE171" s="405">
        <f>AA171/(AD171)</f>
        <v>0</v>
      </c>
      <c r="AF171" s="413">
        <f>1-(1*AE171)</f>
        <v>1</v>
      </c>
    </row>
    <row r="172" spans="1:32" s="498" customFormat="1" ht="41.25" customHeight="1">
      <c r="A172" s="480"/>
      <c r="B172" s="481"/>
      <c r="C172" s="482"/>
      <c r="D172" s="483"/>
      <c r="E172" s="484"/>
      <c r="F172" s="485"/>
      <c r="G172" s="486"/>
      <c r="H172" s="487"/>
      <c r="I172" s="488"/>
      <c r="J172" s="489"/>
      <c r="K172" s="490"/>
      <c r="L172" s="491"/>
      <c r="M172" s="489"/>
      <c r="N172" s="492"/>
      <c r="O172" s="491"/>
      <c r="P172" s="489"/>
      <c r="Q172" s="492"/>
      <c r="R172" s="491"/>
      <c r="S172" s="489"/>
      <c r="T172" s="480"/>
      <c r="U172" s="493"/>
      <c r="V172" s="1051"/>
      <c r="W172" s="494"/>
      <c r="X172" s="495"/>
      <c r="Y172" s="495"/>
      <c r="Z172" s="496"/>
      <c r="AA172" s="496"/>
      <c r="AB172" s="496"/>
      <c r="AC172" s="495"/>
      <c r="AD172" s="495"/>
      <c r="AE172" s="496"/>
      <c r="AF172" s="497"/>
    </row>
    <row r="173" spans="1:32" s="343" customFormat="1" ht="30">
      <c r="A173" s="1089">
        <v>36</v>
      </c>
      <c r="B173" s="523">
        <v>902108</v>
      </c>
      <c r="C173" s="590" t="s">
        <v>806</v>
      </c>
      <c r="D173" s="591">
        <v>41690</v>
      </c>
      <c r="E173" s="592" t="s">
        <v>807</v>
      </c>
      <c r="F173" s="591">
        <v>41690</v>
      </c>
      <c r="G173" s="592" t="s">
        <v>808</v>
      </c>
      <c r="H173" s="593" t="s">
        <v>332</v>
      </c>
      <c r="I173" s="593"/>
      <c r="J173" s="593"/>
      <c r="K173" s="593" t="s">
        <v>332</v>
      </c>
      <c r="L173" s="593"/>
      <c r="M173" s="593"/>
      <c r="N173" s="593" t="s">
        <v>332</v>
      </c>
      <c r="O173" s="593"/>
      <c r="P173" s="593"/>
      <c r="Q173" s="593">
        <v>0.53611111111240461</v>
      </c>
      <c r="R173" s="422">
        <f t="shared" ref="R173:R174" si="101">HOUR(Q173)</f>
        <v>12</v>
      </c>
      <c r="S173" s="422">
        <f t="shared" ref="S173:S174" si="102">MINUTE(Q173)</f>
        <v>52</v>
      </c>
      <c r="T173" s="594" t="s">
        <v>336</v>
      </c>
      <c r="U173" s="590" t="s">
        <v>809</v>
      </c>
      <c r="V173" s="1050"/>
      <c r="W173" s="868" t="s">
        <v>810</v>
      </c>
    </row>
    <row r="174" spans="1:32" s="343" customFormat="1" ht="30">
      <c r="A174" s="1089"/>
      <c r="B174" s="540">
        <v>902131</v>
      </c>
      <c r="C174" s="870" t="s">
        <v>505</v>
      </c>
      <c r="D174" s="802">
        <v>41696</v>
      </c>
      <c r="E174" s="871" t="s">
        <v>649</v>
      </c>
      <c r="F174" s="802">
        <v>41696</v>
      </c>
      <c r="G174" s="803" t="s">
        <v>811</v>
      </c>
      <c r="H174" s="804" t="s">
        <v>332</v>
      </c>
      <c r="I174" s="804"/>
      <c r="J174" s="804"/>
      <c r="K174" s="804" t="s">
        <v>332</v>
      </c>
      <c r="L174" s="804"/>
      <c r="M174" s="804"/>
      <c r="N174" s="804" t="s">
        <v>332</v>
      </c>
      <c r="O174" s="804"/>
      <c r="P174" s="804"/>
      <c r="Q174" s="804">
        <f>IF((RIGHT(T174,1)="D"),(F174+G174)-(D174+E174),"-")</f>
        <v>0.47777777777810115</v>
      </c>
      <c r="R174" s="422">
        <f t="shared" si="101"/>
        <v>11</v>
      </c>
      <c r="S174" s="422">
        <f t="shared" si="102"/>
        <v>28</v>
      </c>
      <c r="T174" s="600" t="s">
        <v>336</v>
      </c>
      <c r="U174" s="596" t="s">
        <v>520</v>
      </c>
      <c r="V174" s="1057" t="s">
        <v>812</v>
      </c>
      <c r="W174" s="540"/>
    </row>
    <row r="175" spans="1:32" ht="41.25" customHeight="1">
      <c r="A175" s="362"/>
      <c r="B175" s="363"/>
      <c r="C175" s="364" t="s">
        <v>324</v>
      </c>
      <c r="D175" s="365"/>
      <c r="E175" s="366"/>
      <c r="F175" s="367"/>
      <c r="G175" s="368"/>
      <c r="H175" s="369">
        <f t="shared" ref="H175:P175" si="103">SUM(H173:H173)</f>
        <v>0</v>
      </c>
      <c r="I175" s="457">
        <f t="shared" si="103"/>
        <v>0</v>
      </c>
      <c r="J175" s="457">
        <f t="shared" si="103"/>
        <v>0</v>
      </c>
      <c r="K175" s="369">
        <f t="shared" si="103"/>
        <v>0</v>
      </c>
      <c r="L175" s="457">
        <f t="shared" si="103"/>
        <v>0</v>
      </c>
      <c r="M175" s="457">
        <f t="shared" si="103"/>
        <v>0</v>
      </c>
      <c r="N175" s="369">
        <f t="shared" si="103"/>
        <v>0</v>
      </c>
      <c r="O175" s="457">
        <f t="shared" si="103"/>
        <v>0</v>
      </c>
      <c r="P175" s="457">
        <f t="shared" si="103"/>
        <v>0</v>
      </c>
      <c r="Q175" s="369">
        <f>SUM(Q173:Q174)</f>
        <v>1.0138888888905058</v>
      </c>
      <c r="R175" s="457">
        <f>SUM(R173:R174)</f>
        <v>23</v>
      </c>
      <c r="S175" s="457">
        <f>SUM(S173:S174)</f>
        <v>80</v>
      </c>
      <c r="T175" s="362"/>
      <c r="U175" s="370"/>
      <c r="V175" s="1047"/>
      <c r="W175" s="371"/>
      <c r="X175" s="372"/>
      <c r="Y175" s="373"/>
    </row>
    <row r="176" spans="1:32" s="343" customFormat="1" ht="41.25" customHeight="1">
      <c r="A176" s="345"/>
      <c r="B176" s="398"/>
      <c r="C176" s="392" t="s">
        <v>377</v>
      </c>
      <c r="D176" s="399"/>
      <c r="E176" s="400"/>
      <c r="F176" s="401"/>
      <c r="G176" s="402"/>
      <c r="H176" s="403"/>
      <c r="I176" s="404"/>
      <c r="J176" s="405">
        <f>I175+J175/60</f>
        <v>0</v>
      </c>
      <c r="K176" s="406"/>
      <c r="L176" s="408"/>
      <c r="M176" s="405">
        <f>L175+M175/60</f>
        <v>0</v>
      </c>
      <c r="N176" s="407"/>
      <c r="O176" s="408"/>
      <c r="P176" s="405">
        <f>O175+P175/60</f>
        <v>0</v>
      </c>
      <c r="Q176" s="407"/>
      <c r="R176" s="408"/>
      <c r="S176" s="405">
        <f>R175+S175/60</f>
        <v>24.333333333333332</v>
      </c>
      <c r="T176" s="345"/>
      <c r="U176" s="409"/>
      <c r="V176" s="1048"/>
      <c r="W176" s="410"/>
      <c r="X176" s="411">
        <v>43</v>
      </c>
      <c r="Y176" s="412">
        <v>1</v>
      </c>
      <c r="Z176" s="405">
        <f>J176</f>
        <v>0</v>
      </c>
      <c r="AA176" s="405">
        <f>X176*Y176*Z176</f>
        <v>0</v>
      </c>
      <c r="AB176" s="405">
        <f>($AB$4-M176-P176)</f>
        <v>672</v>
      </c>
      <c r="AC176" s="412">
        <f>X176*Y176</f>
        <v>43</v>
      </c>
      <c r="AD176" s="412">
        <f>AB176*AC176</f>
        <v>28896</v>
      </c>
      <c r="AE176" s="405">
        <f>AA176/(AD176)</f>
        <v>0</v>
      </c>
      <c r="AF176" s="413">
        <f>1-(1*AE176)</f>
        <v>1</v>
      </c>
    </row>
    <row r="177" spans="1:32" s="498" customFormat="1" ht="30">
      <c r="A177" s="534"/>
      <c r="B177" s="534"/>
      <c r="C177" s="543"/>
      <c r="D177" s="534"/>
      <c r="E177" s="534"/>
      <c r="F177" s="534"/>
      <c r="G177" s="534"/>
      <c r="H177" s="534"/>
      <c r="I177" s="536"/>
      <c r="J177" s="536"/>
      <c r="K177" s="534"/>
      <c r="L177" s="536"/>
      <c r="M177" s="536"/>
      <c r="N177" s="534"/>
      <c r="O177" s="536"/>
      <c r="P177" s="536"/>
      <c r="Q177" s="534"/>
      <c r="R177" s="537"/>
      <c r="S177" s="537"/>
      <c r="T177" s="534"/>
      <c r="U177" s="538"/>
      <c r="V177" s="1056"/>
      <c r="W177" s="535"/>
    </row>
    <row r="178" spans="1:32" s="343" customFormat="1" ht="60">
      <c r="A178" s="1089">
        <v>37</v>
      </c>
      <c r="B178" s="523">
        <v>902103</v>
      </c>
      <c r="C178" s="590" t="s">
        <v>384</v>
      </c>
      <c r="D178" s="591">
        <v>41689</v>
      </c>
      <c r="E178" s="592" t="s">
        <v>496</v>
      </c>
      <c r="F178" s="591">
        <v>41689</v>
      </c>
      <c r="G178" s="592" t="s">
        <v>687</v>
      </c>
      <c r="H178" s="593" t="s">
        <v>332</v>
      </c>
      <c r="I178" s="593"/>
      <c r="J178" s="593"/>
      <c r="K178" s="593" t="s">
        <v>332</v>
      </c>
      <c r="L178" s="593"/>
      <c r="M178" s="593"/>
      <c r="N178" s="593" t="s">
        <v>332</v>
      </c>
      <c r="O178" s="593"/>
      <c r="P178" s="593"/>
      <c r="Q178" s="593">
        <v>0.49166666666133096</v>
      </c>
      <c r="R178" s="422">
        <f t="shared" ref="R178:R179" si="104">HOUR(Q178)</f>
        <v>11</v>
      </c>
      <c r="S178" s="422">
        <f t="shared" ref="S178:S179" si="105">MINUTE(Q178)</f>
        <v>48</v>
      </c>
      <c r="T178" s="594" t="s">
        <v>336</v>
      </c>
      <c r="U178" s="590" t="s">
        <v>796</v>
      </c>
      <c r="V178" s="1050" t="s">
        <v>813</v>
      </c>
      <c r="W178" s="868" t="s">
        <v>814</v>
      </c>
    </row>
    <row r="179" spans="1:32" s="343" customFormat="1" ht="60">
      <c r="A179" s="1089"/>
      <c r="B179" s="540">
        <v>902136</v>
      </c>
      <c r="C179" s="870" t="s">
        <v>815</v>
      </c>
      <c r="D179" s="802">
        <v>41696</v>
      </c>
      <c r="E179" s="803" t="s">
        <v>816</v>
      </c>
      <c r="F179" s="802">
        <v>41696</v>
      </c>
      <c r="G179" s="871" t="s">
        <v>817</v>
      </c>
      <c r="H179" s="804" t="s">
        <v>332</v>
      </c>
      <c r="I179" s="804"/>
      <c r="J179" s="804"/>
      <c r="K179" s="804" t="s">
        <v>332</v>
      </c>
      <c r="L179" s="804"/>
      <c r="M179" s="804"/>
      <c r="N179" s="804" t="s">
        <v>332</v>
      </c>
      <c r="O179" s="804"/>
      <c r="P179" s="804"/>
      <c r="Q179" s="804">
        <f>IF((RIGHT(T179,1)="D"),(F179+G179)-(D179+E179),"-")</f>
        <v>0.35069444444525288</v>
      </c>
      <c r="R179" s="422">
        <f t="shared" si="104"/>
        <v>8</v>
      </c>
      <c r="S179" s="422">
        <f t="shared" si="105"/>
        <v>25</v>
      </c>
      <c r="T179" s="600" t="s">
        <v>336</v>
      </c>
      <c r="U179" s="596" t="s">
        <v>818</v>
      </c>
      <c r="V179" s="1057" t="s">
        <v>819</v>
      </c>
      <c r="W179" s="540"/>
    </row>
    <row r="180" spans="1:32" ht="41.25" customHeight="1">
      <c r="A180" s="362"/>
      <c r="B180" s="363"/>
      <c r="C180" s="364" t="s">
        <v>324</v>
      </c>
      <c r="D180" s="365"/>
      <c r="E180" s="366"/>
      <c r="F180" s="367"/>
      <c r="G180" s="368"/>
      <c r="H180" s="369">
        <f t="shared" ref="H180:P180" si="106">SUM(H178:H178)</f>
        <v>0</v>
      </c>
      <c r="I180" s="457">
        <f t="shared" si="106"/>
        <v>0</v>
      </c>
      <c r="J180" s="457">
        <f t="shared" si="106"/>
        <v>0</v>
      </c>
      <c r="K180" s="369">
        <f t="shared" si="106"/>
        <v>0</v>
      </c>
      <c r="L180" s="457">
        <f t="shared" si="106"/>
        <v>0</v>
      </c>
      <c r="M180" s="457">
        <f t="shared" si="106"/>
        <v>0</v>
      </c>
      <c r="N180" s="369">
        <f t="shared" si="106"/>
        <v>0</v>
      </c>
      <c r="O180" s="457">
        <f t="shared" si="106"/>
        <v>0</v>
      </c>
      <c r="P180" s="457">
        <f t="shared" si="106"/>
        <v>0</v>
      </c>
      <c r="Q180" s="369">
        <f>SUM(Q178:Q179)</f>
        <v>0.84236111110658385</v>
      </c>
      <c r="R180" s="457">
        <f>SUM(R178:R179)</f>
        <v>19</v>
      </c>
      <c r="S180" s="457">
        <f>SUM(S178:S179)</f>
        <v>73</v>
      </c>
      <c r="T180" s="362"/>
      <c r="U180" s="370"/>
      <c r="V180" s="1047"/>
      <c r="W180" s="371"/>
      <c r="X180" s="372"/>
      <c r="Y180" s="373"/>
    </row>
    <row r="181" spans="1:32" s="343" customFormat="1" ht="41.25" customHeight="1">
      <c r="A181" s="345"/>
      <c r="B181" s="398"/>
      <c r="C181" s="392" t="s">
        <v>377</v>
      </c>
      <c r="D181" s="399"/>
      <c r="E181" s="400"/>
      <c r="F181" s="401"/>
      <c r="G181" s="402"/>
      <c r="H181" s="403"/>
      <c r="I181" s="404"/>
      <c r="J181" s="405">
        <f>I180+J180/60</f>
        <v>0</v>
      </c>
      <c r="K181" s="406"/>
      <c r="L181" s="408"/>
      <c r="M181" s="405">
        <f>L180+M180/60</f>
        <v>0</v>
      </c>
      <c r="N181" s="407"/>
      <c r="O181" s="408"/>
      <c r="P181" s="405">
        <f>O180+P180/60</f>
        <v>0</v>
      </c>
      <c r="Q181" s="407"/>
      <c r="R181" s="408"/>
      <c r="S181" s="405">
        <f>R180+S180/60</f>
        <v>20.216666666666665</v>
      </c>
      <c r="T181" s="345"/>
      <c r="U181" s="409"/>
      <c r="V181" s="1048"/>
      <c r="W181" s="410"/>
      <c r="X181" s="411">
        <v>43</v>
      </c>
      <c r="Y181" s="412">
        <v>1</v>
      </c>
      <c r="Z181" s="405">
        <f>J181</f>
        <v>0</v>
      </c>
      <c r="AA181" s="405">
        <f>X181*Y181*Z181</f>
        <v>0</v>
      </c>
      <c r="AB181" s="405">
        <f>($AB$4-M181-P181)</f>
        <v>672</v>
      </c>
      <c r="AC181" s="412">
        <f>X181*Y181</f>
        <v>43</v>
      </c>
      <c r="AD181" s="412">
        <f>AB181*AC181</f>
        <v>28896</v>
      </c>
      <c r="AE181" s="405">
        <f>AA181/(AD181)</f>
        <v>0</v>
      </c>
      <c r="AF181" s="413">
        <f>1-(1*AE181)</f>
        <v>1</v>
      </c>
    </row>
    <row r="182" spans="1:32" s="498" customFormat="1" ht="41.25" customHeight="1">
      <c r="A182" s="480"/>
      <c r="B182" s="481"/>
      <c r="C182" s="482"/>
      <c r="D182" s="483"/>
      <c r="E182" s="484"/>
      <c r="F182" s="485"/>
      <c r="G182" s="486"/>
      <c r="H182" s="487"/>
      <c r="I182" s="488"/>
      <c r="J182" s="489"/>
      <c r="K182" s="490"/>
      <c r="L182" s="491"/>
      <c r="M182" s="489"/>
      <c r="N182" s="492"/>
      <c r="O182" s="491"/>
      <c r="P182" s="489"/>
      <c r="Q182" s="492"/>
      <c r="R182" s="491"/>
      <c r="S182" s="489"/>
      <c r="T182" s="480"/>
      <c r="U182" s="493"/>
      <c r="V182" s="1051"/>
      <c r="W182" s="494"/>
      <c r="X182" s="495"/>
      <c r="Y182" s="495"/>
      <c r="Z182" s="496"/>
      <c r="AA182" s="496"/>
      <c r="AB182" s="496"/>
      <c r="AC182" s="495"/>
      <c r="AD182" s="495"/>
      <c r="AE182" s="496"/>
      <c r="AF182" s="497"/>
    </row>
    <row r="183" spans="1:32" s="578" customFormat="1" ht="60">
      <c r="A183" s="453">
        <v>38</v>
      </c>
      <c r="B183" s="523">
        <v>902083</v>
      </c>
      <c r="C183" s="590" t="s">
        <v>385</v>
      </c>
      <c r="D183" s="591">
        <v>41686</v>
      </c>
      <c r="E183" s="592" t="s">
        <v>798</v>
      </c>
      <c r="F183" s="591">
        <v>41686</v>
      </c>
      <c r="G183" s="592" t="s">
        <v>558</v>
      </c>
      <c r="H183" s="593" t="s">
        <v>332</v>
      </c>
      <c r="I183" s="593"/>
      <c r="J183" s="593"/>
      <c r="K183" s="593" t="s">
        <v>332</v>
      </c>
      <c r="L183" s="593"/>
      <c r="M183" s="593"/>
      <c r="N183" s="593" t="s">
        <v>332</v>
      </c>
      <c r="O183" s="593"/>
      <c r="P183" s="593"/>
      <c r="Q183" s="593">
        <v>0.57152777777810115</v>
      </c>
      <c r="R183" s="422">
        <f t="shared" ref="R183" si="107">HOUR(Q183)</f>
        <v>13</v>
      </c>
      <c r="S183" s="422">
        <f t="shared" ref="S183" si="108">MINUTE(Q183)</f>
        <v>43</v>
      </c>
      <c r="T183" s="594" t="s">
        <v>336</v>
      </c>
      <c r="U183" s="590" t="s">
        <v>796</v>
      </c>
      <c r="V183" s="1050" t="s">
        <v>799</v>
      </c>
      <c r="W183" s="868" t="s">
        <v>800</v>
      </c>
      <c r="X183" s="577"/>
      <c r="Y183" s="577"/>
    </row>
    <row r="184" spans="1:32" ht="41.25" customHeight="1">
      <c r="A184" s="362"/>
      <c r="B184" s="363"/>
      <c r="C184" s="364" t="s">
        <v>324</v>
      </c>
      <c r="D184" s="365"/>
      <c r="E184" s="366"/>
      <c r="F184" s="367"/>
      <c r="G184" s="368"/>
      <c r="H184" s="369">
        <f t="shared" ref="H184:S184" si="109">SUM(H183:H183)</f>
        <v>0</v>
      </c>
      <c r="I184" s="457">
        <f t="shared" si="109"/>
        <v>0</v>
      </c>
      <c r="J184" s="457">
        <f t="shared" si="109"/>
        <v>0</v>
      </c>
      <c r="K184" s="369">
        <f t="shared" si="109"/>
        <v>0</v>
      </c>
      <c r="L184" s="457">
        <f t="shared" si="109"/>
        <v>0</v>
      </c>
      <c r="M184" s="457">
        <f t="shared" si="109"/>
        <v>0</v>
      </c>
      <c r="N184" s="369">
        <f t="shared" si="109"/>
        <v>0</v>
      </c>
      <c r="O184" s="457">
        <f t="shared" si="109"/>
        <v>0</v>
      </c>
      <c r="P184" s="457">
        <f t="shared" si="109"/>
        <v>0</v>
      </c>
      <c r="Q184" s="369">
        <f t="shared" si="109"/>
        <v>0.57152777777810115</v>
      </c>
      <c r="R184" s="457">
        <f t="shared" si="109"/>
        <v>13</v>
      </c>
      <c r="S184" s="457">
        <f t="shared" si="109"/>
        <v>43</v>
      </c>
      <c r="T184" s="362"/>
      <c r="U184" s="370"/>
      <c r="V184" s="1047"/>
      <c r="W184" s="371"/>
      <c r="X184" s="372"/>
      <c r="Y184" s="373"/>
    </row>
    <row r="185" spans="1:32" s="343" customFormat="1" ht="41.25" customHeight="1">
      <c r="A185" s="345"/>
      <c r="B185" s="398"/>
      <c r="C185" s="392" t="s">
        <v>377</v>
      </c>
      <c r="D185" s="399"/>
      <c r="E185" s="400"/>
      <c r="F185" s="401"/>
      <c r="G185" s="402"/>
      <c r="H185" s="403"/>
      <c r="I185" s="404"/>
      <c r="J185" s="405">
        <f>I184+J184/60</f>
        <v>0</v>
      </c>
      <c r="K185" s="406"/>
      <c r="L185" s="408"/>
      <c r="M185" s="405">
        <f>L184+M184/60</f>
        <v>0</v>
      </c>
      <c r="N185" s="407"/>
      <c r="O185" s="408"/>
      <c r="P185" s="405">
        <f>O184+P184/60</f>
        <v>0</v>
      </c>
      <c r="Q185" s="407"/>
      <c r="R185" s="408"/>
      <c r="S185" s="405">
        <f>R184+S184/60</f>
        <v>13.716666666666667</v>
      </c>
      <c r="T185" s="345"/>
      <c r="U185" s="409"/>
      <c r="V185" s="1048"/>
      <c r="W185" s="410"/>
      <c r="X185" s="411">
        <v>117</v>
      </c>
      <c r="Y185" s="412">
        <v>1</v>
      </c>
      <c r="Z185" s="405">
        <f>J185</f>
        <v>0</v>
      </c>
      <c r="AA185" s="405">
        <f>X185*Y185*Z185</f>
        <v>0</v>
      </c>
      <c r="AB185" s="405">
        <f>($AB$4-M185-P185)</f>
        <v>672</v>
      </c>
      <c r="AC185" s="412">
        <f>X185*Y185</f>
        <v>117</v>
      </c>
      <c r="AD185" s="412">
        <f>AB185*AC185</f>
        <v>78624</v>
      </c>
      <c r="AE185" s="405">
        <f>AA185/(AD185)</f>
        <v>0</v>
      </c>
      <c r="AF185" s="413">
        <f>1-(1*AE185)</f>
        <v>1</v>
      </c>
    </row>
    <row r="186" spans="1:32" s="498" customFormat="1" ht="38.25" customHeight="1">
      <c r="A186" s="534"/>
      <c r="B186" s="534"/>
      <c r="C186" s="543"/>
      <c r="D186" s="534"/>
      <c r="E186" s="534"/>
      <c r="F186" s="534"/>
      <c r="G186" s="534"/>
      <c r="H186" s="534"/>
      <c r="I186" s="536"/>
      <c r="J186" s="536"/>
      <c r="K186" s="534"/>
      <c r="L186" s="536"/>
      <c r="M186" s="536"/>
      <c r="N186" s="534"/>
      <c r="O186" s="536"/>
      <c r="P186" s="536"/>
      <c r="Q186" s="534"/>
      <c r="R186" s="537"/>
      <c r="S186" s="537"/>
      <c r="T186" s="534"/>
      <c r="U186" s="538"/>
      <c r="V186" s="1056"/>
      <c r="W186" s="535"/>
    </row>
    <row r="187" spans="1:32" s="343" customFormat="1" ht="60">
      <c r="A187" s="391">
        <v>39</v>
      </c>
      <c r="B187" s="523">
        <v>902118</v>
      </c>
      <c r="C187" s="590" t="s">
        <v>386</v>
      </c>
      <c r="D187" s="591">
        <v>41693</v>
      </c>
      <c r="E187" s="592" t="s">
        <v>801</v>
      </c>
      <c r="F187" s="591">
        <v>41694</v>
      </c>
      <c r="G187" s="592" t="s">
        <v>802</v>
      </c>
      <c r="H187" s="593" t="s">
        <v>332</v>
      </c>
      <c r="I187" s="593"/>
      <c r="J187" s="593"/>
      <c r="K187" s="593" t="s">
        <v>332</v>
      </c>
      <c r="L187" s="593"/>
      <c r="M187" s="593"/>
      <c r="N187" s="593" t="s">
        <v>332</v>
      </c>
      <c r="O187" s="593"/>
      <c r="P187" s="593"/>
      <c r="Q187" s="593">
        <v>0.67638888888905058</v>
      </c>
      <c r="R187" s="422">
        <f t="shared" ref="R187" si="110">HOUR(Q187)</f>
        <v>16</v>
      </c>
      <c r="S187" s="422">
        <f t="shared" ref="S187" si="111">MINUTE(Q187)</f>
        <v>14</v>
      </c>
      <c r="T187" s="594" t="s">
        <v>336</v>
      </c>
      <c r="U187" s="590" t="s">
        <v>803</v>
      </c>
      <c r="V187" s="1050" t="s">
        <v>804</v>
      </c>
      <c r="W187" s="868" t="s">
        <v>805</v>
      </c>
    </row>
    <row r="188" spans="1:32" ht="41.25" customHeight="1">
      <c r="A188" s="362"/>
      <c r="B188" s="363"/>
      <c r="C188" s="364" t="s">
        <v>324</v>
      </c>
      <c r="D188" s="365"/>
      <c r="E188" s="366"/>
      <c r="F188" s="367"/>
      <c r="G188" s="368"/>
      <c r="H188" s="369">
        <f t="shared" ref="H188:S188" si="112">SUM(H187:H187)</f>
        <v>0</v>
      </c>
      <c r="I188" s="457">
        <f t="shared" si="112"/>
        <v>0</v>
      </c>
      <c r="J188" s="457">
        <f t="shared" si="112"/>
        <v>0</v>
      </c>
      <c r="K188" s="369">
        <f t="shared" si="112"/>
        <v>0</v>
      </c>
      <c r="L188" s="457">
        <f t="shared" si="112"/>
        <v>0</v>
      </c>
      <c r="M188" s="457">
        <f t="shared" si="112"/>
        <v>0</v>
      </c>
      <c r="N188" s="369">
        <f t="shared" si="112"/>
        <v>0</v>
      </c>
      <c r="O188" s="457">
        <f t="shared" si="112"/>
        <v>0</v>
      </c>
      <c r="P188" s="457">
        <f t="shared" si="112"/>
        <v>0</v>
      </c>
      <c r="Q188" s="369">
        <f t="shared" si="112"/>
        <v>0.67638888888905058</v>
      </c>
      <c r="R188" s="457">
        <f t="shared" si="112"/>
        <v>16</v>
      </c>
      <c r="S188" s="457">
        <f t="shared" si="112"/>
        <v>14</v>
      </c>
      <c r="T188" s="362"/>
      <c r="U188" s="370"/>
      <c r="V188" s="1047"/>
      <c r="W188" s="371"/>
      <c r="X188" s="372"/>
      <c r="Y188" s="373"/>
    </row>
    <row r="189" spans="1:32" s="343" customFormat="1" ht="41.25" customHeight="1">
      <c r="A189" s="345"/>
      <c r="B189" s="398"/>
      <c r="C189" s="392" t="s">
        <v>377</v>
      </c>
      <c r="D189" s="399"/>
      <c r="E189" s="400"/>
      <c r="F189" s="401"/>
      <c r="G189" s="402"/>
      <c r="H189" s="403"/>
      <c r="I189" s="404"/>
      <c r="J189" s="405">
        <f>I188+J188/60</f>
        <v>0</v>
      </c>
      <c r="K189" s="406"/>
      <c r="L189" s="408"/>
      <c r="M189" s="405">
        <f>L188+M188/60</f>
        <v>0</v>
      </c>
      <c r="N189" s="407"/>
      <c r="O189" s="408"/>
      <c r="P189" s="405">
        <f>O188+P188/60</f>
        <v>0</v>
      </c>
      <c r="Q189" s="407"/>
      <c r="R189" s="408"/>
      <c r="S189" s="405">
        <f>R188+S188/60</f>
        <v>16.233333333333334</v>
      </c>
      <c r="T189" s="345"/>
      <c r="U189" s="409"/>
      <c r="V189" s="1048"/>
      <c r="W189" s="410"/>
      <c r="X189" s="411">
        <v>117</v>
      </c>
      <c r="Y189" s="412">
        <v>1</v>
      </c>
      <c r="Z189" s="405">
        <f>J189</f>
        <v>0</v>
      </c>
      <c r="AA189" s="405">
        <f>X189*Y189*Z189</f>
        <v>0</v>
      </c>
      <c r="AB189" s="405">
        <f>($AB$4-M189-P189)</f>
        <v>672</v>
      </c>
      <c r="AC189" s="412">
        <f>X189*Y189</f>
        <v>117</v>
      </c>
      <c r="AD189" s="412">
        <f>AB189*AC189</f>
        <v>78624</v>
      </c>
      <c r="AE189" s="405">
        <f>AA189/(AD189)</f>
        <v>0</v>
      </c>
      <c r="AF189" s="413">
        <f>1-(1*AE189)</f>
        <v>1</v>
      </c>
    </row>
    <row r="190" spans="1:32" s="498" customFormat="1" ht="41.25" customHeight="1">
      <c r="A190" s="480"/>
      <c r="B190" s="481"/>
      <c r="C190" s="482"/>
      <c r="D190" s="483"/>
      <c r="E190" s="484"/>
      <c r="F190" s="485"/>
      <c r="G190" s="486"/>
      <c r="H190" s="487"/>
      <c r="I190" s="488"/>
      <c r="J190" s="489"/>
      <c r="K190" s="490"/>
      <c r="L190" s="491"/>
      <c r="M190" s="489"/>
      <c r="N190" s="492"/>
      <c r="O190" s="491"/>
      <c r="P190" s="489"/>
      <c r="Q190" s="492"/>
      <c r="R190" s="491"/>
      <c r="S190" s="489"/>
      <c r="T190" s="480"/>
      <c r="U190" s="493"/>
      <c r="V190" s="1051"/>
      <c r="W190" s="494"/>
      <c r="X190" s="495"/>
      <c r="Y190" s="495"/>
      <c r="Z190" s="496"/>
      <c r="AA190" s="496"/>
      <c r="AB190" s="496"/>
      <c r="AC190" s="495"/>
      <c r="AD190" s="495"/>
      <c r="AE190" s="496"/>
      <c r="AF190" s="497"/>
    </row>
    <row r="191" spans="1:32" s="343" customFormat="1" ht="41.25" customHeight="1">
      <c r="A191" s="345">
        <v>40</v>
      </c>
      <c r="B191" s="523"/>
      <c r="C191" s="595" t="s">
        <v>506</v>
      </c>
      <c r="D191" s="591"/>
      <c r="E191" s="592"/>
      <c r="F191" s="598"/>
      <c r="G191" s="592"/>
      <c r="H191" s="593"/>
      <c r="I191" s="422"/>
      <c r="J191" s="422"/>
      <c r="K191" s="593"/>
      <c r="L191" s="593"/>
      <c r="M191" s="593"/>
      <c r="N191" s="593"/>
      <c r="O191" s="593"/>
      <c r="P191" s="593"/>
      <c r="Q191" s="593"/>
      <c r="R191" s="593"/>
      <c r="S191" s="593"/>
      <c r="T191" s="594"/>
      <c r="U191" s="595"/>
      <c r="V191" s="1048"/>
      <c r="W191" s="410"/>
      <c r="X191" s="416"/>
      <c r="Y191" s="416"/>
      <c r="Z191" s="417"/>
      <c r="AA191" s="417"/>
      <c r="AB191" s="417"/>
      <c r="AC191" s="416"/>
      <c r="AD191" s="416"/>
      <c r="AE191" s="417"/>
      <c r="AF191" s="418"/>
    </row>
    <row r="192" spans="1:32" ht="41.25" customHeight="1">
      <c r="A192" s="362"/>
      <c r="B192" s="363"/>
      <c r="C192" s="364" t="s">
        <v>324</v>
      </c>
      <c r="D192" s="365"/>
      <c r="E192" s="366"/>
      <c r="F192" s="367"/>
      <c r="G192" s="368"/>
      <c r="H192" s="369">
        <f t="shared" ref="H192:S192" si="113">SUM(H191:H191)</f>
        <v>0</v>
      </c>
      <c r="I192" s="457">
        <f t="shared" si="113"/>
        <v>0</v>
      </c>
      <c r="J192" s="457">
        <f t="shared" si="113"/>
        <v>0</v>
      </c>
      <c r="K192" s="369">
        <f t="shared" si="113"/>
        <v>0</v>
      </c>
      <c r="L192" s="457">
        <f t="shared" si="113"/>
        <v>0</v>
      </c>
      <c r="M192" s="457">
        <f t="shared" si="113"/>
        <v>0</v>
      </c>
      <c r="N192" s="369">
        <f t="shared" si="113"/>
        <v>0</v>
      </c>
      <c r="O192" s="457">
        <f t="shared" si="113"/>
        <v>0</v>
      </c>
      <c r="P192" s="457">
        <f t="shared" si="113"/>
        <v>0</v>
      </c>
      <c r="Q192" s="369">
        <f t="shared" si="113"/>
        <v>0</v>
      </c>
      <c r="R192" s="457">
        <f t="shared" si="113"/>
        <v>0</v>
      </c>
      <c r="S192" s="457">
        <f t="shared" si="113"/>
        <v>0</v>
      </c>
      <c r="T192" s="362"/>
      <c r="U192" s="370"/>
      <c r="V192" s="1047"/>
      <c r="W192" s="371"/>
      <c r="X192" s="372"/>
      <c r="Y192" s="373"/>
    </row>
    <row r="193" spans="1:32" s="343" customFormat="1" ht="41.25" customHeight="1">
      <c r="A193" s="345"/>
      <c r="B193" s="398"/>
      <c r="C193" s="392" t="s">
        <v>377</v>
      </c>
      <c r="D193" s="399"/>
      <c r="E193" s="400"/>
      <c r="F193" s="401"/>
      <c r="G193" s="402"/>
      <c r="H193" s="403"/>
      <c r="I193" s="404"/>
      <c r="J193" s="405">
        <f>I191+J191/60</f>
        <v>0</v>
      </c>
      <c r="K193" s="406"/>
      <c r="L193" s="408"/>
      <c r="M193" s="405">
        <f>L191+M191/60</f>
        <v>0</v>
      </c>
      <c r="N193" s="407"/>
      <c r="O193" s="408"/>
      <c r="P193" s="405">
        <f>O191+P191/60</f>
        <v>0</v>
      </c>
      <c r="Q193" s="407"/>
      <c r="R193" s="408"/>
      <c r="S193" s="405">
        <f>R191+S191/60</f>
        <v>0</v>
      </c>
      <c r="T193" s="345"/>
      <c r="U193" s="409"/>
      <c r="V193" s="1048"/>
      <c r="W193" s="410"/>
      <c r="X193" s="411">
        <v>267</v>
      </c>
      <c r="Y193" s="412">
        <v>2</v>
      </c>
      <c r="Z193" s="405">
        <f>J193</f>
        <v>0</v>
      </c>
      <c r="AA193" s="405">
        <f>X193*Y193*Z193</f>
        <v>0</v>
      </c>
      <c r="AB193" s="405">
        <f>($AB$4-M193-P193)</f>
        <v>672</v>
      </c>
      <c r="AC193" s="412">
        <f>X193*Y193</f>
        <v>534</v>
      </c>
      <c r="AD193" s="412">
        <f>AB193*AC193</f>
        <v>358848</v>
      </c>
      <c r="AE193" s="405">
        <f>AA193/(AD193)</f>
        <v>0</v>
      </c>
      <c r="AF193" s="413">
        <f>1-(1*AE193)</f>
        <v>1</v>
      </c>
    </row>
    <row r="194" spans="1:32" s="498" customFormat="1" ht="41.25" customHeight="1">
      <c r="A194" s="480"/>
      <c r="B194" s="481"/>
      <c r="C194" s="544"/>
      <c r="D194" s="483"/>
      <c r="E194" s="484"/>
      <c r="F194" s="485"/>
      <c r="G194" s="486"/>
      <c r="H194" s="487"/>
      <c r="I194" s="488"/>
      <c r="J194" s="489"/>
      <c r="K194" s="490"/>
      <c r="L194" s="491"/>
      <c r="M194" s="489"/>
      <c r="N194" s="492"/>
      <c r="O194" s="491"/>
      <c r="P194" s="489"/>
      <c r="Q194" s="492"/>
      <c r="R194" s="491"/>
      <c r="S194" s="489"/>
      <c r="T194" s="480"/>
      <c r="U194" s="493"/>
      <c r="V194" s="1051"/>
      <c r="W194" s="494"/>
      <c r="X194" s="495"/>
      <c r="Y194" s="495"/>
      <c r="Z194" s="496"/>
      <c r="AA194" s="496"/>
      <c r="AB194" s="496"/>
      <c r="AC194" s="495"/>
      <c r="AD194" s="495"/>
      <c r="AE194" s="496"/>
      <c r="AF194" s="497"/>
    </row>
    <row r="195" spans="1:32" s="361" customFormat="1" ht="56.25" customHeight="1">
      <c r="A195" s="354">
        <v>41</v>
      </c>
      <c r="B195" s="355"/>
      <c r="C195" s="378" t="s">
        <v>438</v>
      </c>
      <c r="D195" s="357"/>
      <c r="E195" s="358"/>
      <c r="F195" s="357"/>
      <c r="G195" s="358"/>
      <c r="H195" s="359" t="s">
        <v>332</v>
      </c>
      <c r="I195" s="456"/>
      <c r="J195" s="456"/>
      <c r="K195" s="360" t="str">
        <f>IF((RIGHT(T195,1)="U"),(F195+G195)-(D195+E195),"-")</f>
        <v>-</v>
      </c>
      <c r="L195" s="460"/>
      <c r="M195" s="460"/>
      <c r="N195" s="360" t="str">
        <f>IF((RIGHT(T195,1)="C"),(F195+G195)-(D195+E195),"-")</f>
        <v>-</v>
      </c>
      <c r="O195" s="460"/>
      <c r="P195" s="460"/>
      <c r="Q195" s="360" t="str">
        <f>IF((RIGHT(T195,1)="D"),(F195+G195)-(D195+E195),"-")</f>
        <v>-</v>
      </c>
      <c r="R195" s="460"/>
      <c r="S195" s="460"/>
      <c r="T195" s="374"/>
      <c r="U195" s="356"/>
      <c r="V195" s="1060"/>
      <c r="W195" s="355"/>
    </row>
    <row r="196" spans="1:32" s="343" customFormat="1" ht="41.25" customHeight="1">
      <c r="A196" s="345"/>
      <c r="B196" s="398"/>
      <c r="C196" s="392" t="s">
        <v>377</v>
      </c>
      <c r="D196" s="399"/>
      <c r="E196" s="400"/>
      <c r="F196" s="401"/>
      <c r="G196" s="402"/>
      <c r="H196" s="403"/>
      <c r="I196" s="404"/>
      <c r="J196" s="405">
        <f>I195+J195/60</f>
        <v>0</v>
      </c>
      <c r="K196" s="406"/>
      <c r="L196" s="408"/>
      <c r="M196" s="405">
        <f>L195+M195/60</f>
        <v>0</v>
      </c>
      <c r="N196" s="407"/>
      <c r="O196" s="408"/>
      <c r="P196" s="405">
        <f>O195+P195/60</f>
        <v>0</v>
      </c>
      <c r="Q196" s="407"/>
      <c r="R196" s="408"/>
      <c r="S196" s="405">
        <f>R195+S195/60</f>
        <v>0</v>
      </c>
      <c r="T196" s="345"/>
      <c r="U196" s="409"/>
      <c r="V196" s="1048"/>
      <c r="W196" s="410"/>
      <c r="X196" s="411">
        <v>267</v>
      </c>
      <c r="Y196" s="412">
        <v>2</v>
      </c>
      <c r="Z196" s="405">
        <f>J196</f>
        <v>0</v>
      </c>
      <c r="AA196" s="405">
        <f>X196*Y196*Z196</f>
        <v>0</v>
      </c>
      <c r="AB196" s="405">
        <f>($AB$4-M196-P196)</f>
        <v>672</v>
      </c>
      <c r="AC196" s="412">
        <f>X196*Y196</f>
        <v>534</v>
      </c>
      <c r="AD196" s="412">
        <f>AB196*AC196</f>
        <v>358848</v>
      </c>
      <c r="AE196" s="405">
        <f>AA196/(AD196)</f>
        <v>0</v>
      </c>
      <c r="AF196" s="413">
        <f>1-(1*AE196)</f>
        <v>1</v>
      </c>
    </row>
    <row r="197" spans="1:32" s="512" customFormat="1" ht="41.25" customHeight="1">
      <c r="A197" s="499"/>
      <c r="B197" s="500"/>
      <c r="C197" s="501"/>
      <c r="D197" s="502"/>
      <c r="E197" s="503"/>
      <c r="F197" s="504"/>
      <c r="G197" s="505"/>
      <c r="H197" s="506"/>
      <c r="I197" s="507"/>
      <c r="J197" s="507"/>
      <c r="K197" s="506"/>
      <c r="L197" s="507"/>
      <c r="M197" s="507"/>
      <c r="N197" s="506"/>
      <c r="O197" s="507"/>
      <c r="P197" s="507"/>
      <c r="Q197" s="506"/>
      <c r="R197" s="507"/>
      <c r="S197" s="507"/>
      <c r="T197" s="499"/>
      <c r="U197" s="508"/>
      <c r="V197" s="1052"/>
      <c r="W197" s="509"/>
      <c r="X197" s="510"/>
      <c r="Y197" s="511"/>
    </row>
    <row r="198" spans="1:32" ht="150.75" customHeight="1">
      <c r="A198" s="453">
        <v>42</v>
      </c>
      <c r="B198" s="540">
        <v>902148</v>
      </c>
      <c r="C198" s="596" t="s">
        <v>574</v>
      </c>
      <c r="D198" s="802">
        <v>41697</v>
      </c>
      <c r="E198" s="803" t="s">
        <v>870</v>
      </c>
      <c r="F198" s="802">
        <v>41697</v>
      </c>
      <c r="G198" s="803" t="s">
        <v>871</v>
      </c>
      <c r="H198" s="804" t="str">
        <f>IF((RIGHT(T198,1)="T"),(F198+G198)-(D198+E198),"-")</f>
        <v>-</v>
      </c>
      <c r="I198" s="804"/>
      <c r="J198" s="804"/>
      <c r="K198" s="804" t="str">
        <f>IF((RIGHT(T198,1)="U"),(F198+G198)-(D198+E198),"-")</f>
        <v>-</v>
      </c>
      <c r="L198" s="804"/>
      <c r="M198" s="804"/>
      <c r="N198" s="804">
        <f>IF((RIGHT(T198,1)="C"),(F198+G198)-(D198+E198),"-")</f>
        <v>0.46527777777373558</v>
      </c>
      <c r="O198" s="422">
        <f t="shared" ref="O198" si="114">HOUR(N198)</f>
        <v>11</v>
      </c>
      <c r="P198" s="422">
        <f t="shared" ref="P198" si="115">MINUTE(N198)</f>
        <v>10</v>
      </c>
      <c r="Q198" s="804" t="str">
        <f>IF((RIGHT(T198,1)="D"),(F198+G198)-(D198+E198),"-")</f>
        <v>-</v>
      </c>
      <c r="R198" s="804"/>
      <c r="S198" s="804"/>
      <c r="T198" s="600" t="s">
        <v>541</v>
      </c>
      <c r="U198" s="596" t="s">
        <v>872</v>
      </c>
      <c r="V198" s="1057"/>
      <c r="W198" s="540" t="s">
        <v>873</v>
      </c>
      <c r="X198" s="372"/>
      <c r="Y198" s="373"/>
    </row>
    <row r="199" spans="1:32" ht="41.25" customHeight="1">
      <c r="A199" s="362"/>
      <c r="B199" s="363"/>
      <c r="C199" s="364" t="s">
        <v>324</v>
      </c>
      <c r="D199" s="365"/>
      <c r="E199" s="366"/>
      <c r="F199" s="367"/>
      <c r="G199" s="368"/>
      <c r="H199" s="369">
        <f t="shared" ref="H199:S199" si="116">SUM(H198:H198)</f>
        <v>0</v>
      </c>
      <c r="I199" s="457">
        <f t="shared" si="116"/>
        <v>0</v>
      </c>
      <c r="J199" s="457">
        <f t="shared" si="116"/>
        <v>0</v>
      </c>
      <c r="K199" s="369">
        <f t="shared" si="116"/>
        <v>0</v>
      </c>
      <c r="L199" s="457">
        <f t="shared" si="116"/>
        <v>0</v>
      </c>
      <c r="M199" s="457">
        <f t="shared" si="116"/>
        <v>0</v>
      </c>
      <c r="N199" s="369">
        <f t="shared" si="116"/>
        <v>0.46527777777373558</v>
      </c>
      <c r="O199" s="457">
        <f t="shared" si="116"/>
        <v>11</v>
      </c>
      <c r="P199" s="457">
        <f t="shared" si="116"/>
        <v>10</v>
      </c>
      <c r="Q199" s="369">
        <f t="shared" si="116"/>
        <v>0</v>
      </c>
      <c r="R199" s="457">
        <f t="shared" si="116"/>
        <v>0</v>
      </c>
      <c r="S199" s="457">
        <f t="shared" si="116"/>
        <v>0</v>
      </c>
      <c r="T199" s="362"/>
      <c r="U199" s="370"/>
      <c r="V199" s="1047"/>
      <c r="W199" s="371"/>
      <c r="X199" s="372"/>
      <c r="Y199" s="373"/>
    </row>
    <row r="200" spans="1:32" s="343" customFormat="1" ht="41.25" customHeight="1">
      <c r="A200" s="345"/>
      <c r="B200" s="398"/>
      <c r="C200" s="392" t="s">
        <v>377</v>
      </c>
      <c r="D200" s="399"/>
      <c r="E200" s="400"/>
      <c r="F200" s="401"/>
      <c r="G200" s="402"/>
      <c r="H200" s="403"/>
      <c r="I200" s="404"/>
      <c r="J200" s="405">
        <f>I199+J199/60</f>
        <v>0</v>
      </c>
      <c r="K200" s="406"/>
      <c r="L200" s="408"/>
      <c r="M200" s="405">
        <f>L199+M199/60</f>
        <v>0</v>
      </c>
      <c r="N200" s="407"/>
      <c r="O200" s="408"/>
      <c r="P200" s="405">
        <f>O199+P199/60</f>
        <v>11.166666666666666</v>
      </c>
      <c r="Q200" s="407"/>
      <c r="R200" s="408"/>
      <c r="S200" s="405">
        <f>R199+S199/60</f>
        <v>0</v>
      </c>
      <c r="T200" s="345"/>
      <c r="U200" s="409"/>
      <c r="V200" s="1048"/>
      <c r="W200" s="410"/>
      <c r="X200" s="411">
        <v>258.31</v>
      </c>
      <c r="Y200" s="412">
        <v>2</v>
      </c>
      <c r="Z200" s="405">
        <f>J200</f>
        <v>0</v>
      </c>
      <c r="AA200" s="405">
        <f>X200*Y200*Z200</f>
        <v>0</v>
      </c>
      <c r="AB200" s="405">
        <f>($AB$4-M200-P200)</f>
        <v>660.83333333333337</v>
      </c>
      <c r="AC200" s="412">
        <f>X200*Y200</f>
        <v>516.62</v>
      </c>
      <c r="AD200" s="412">
        <f>AB200*AC200</f>
        <v>341399.71666666667</v>
      </c>
      <c r="AE200" s="405">
        <f>AA200/(AD200)</f>
        <v>0</v>
      </c>
      <c r="AF200" s="413">
        <f>1-(1*AE200)</f>
        <v>1</v>
      </c>
    </row>
    <row r="201" spans="1:32" s="512" customFormat="1" ht="41.25" customHeight="1">
      <c r="A201" s="499"/>
      <c r="B201" s="500"/>
      <c r="C201" s="501"/>
      <c r="D201" s="502"/>
      <c r="E201" s="503"/>
      <c r="F201" s="504"/>
      <c r="G201" s="505"/>
      <c r="H201" s="506"/>
      <c r="I201" s="507"/>
      <c r="J201" s="507"/>
      <c r="K201" s="506"/>
      <c r="L201" s="507"/>
      <c r="M201" s="507"/>
      <c r="N201" s="506"/>
      <c r="O201" s="507"/>
      <c r="P201" s="507"/>
      <c r="Q201" s="506"/>
      <c r="R201" s="507"/>
      <c r="S201" s="507"/>
      <c r="T201" s="499"/>
      <c r="U201" s="508"/>
      <c r="V201" s="1052"/>
      <c r="W201" s="509"/>
      <c r="X201" s="510"/>
      <c r="Y201" s="511"/>
    </row>
    <row r="202" spans="1:32" ht="41.25" customHeight="1">
      <c r="A202" s="453">
        <v>43</v>
      </c>
      <c r="B202" s="454"/>
      <c r="C202" s="378" t="s">
        <v>439</v>
      </c>
      <c r="D202" s="468"/>
      <c r="E202" s="469"/>
      <c r="F202" s="468"/>
      <c r="G202" s="469"/>
      <c r="H202" s="455"/>
      <c r="I202" s="458"/>
      <c r="J202" s="458"/>
      <c r="K202" s="455"/>
      <c r="L202" s="458"/>
      <c r="M202" s="458"/>
      <c r="N202" s="455"/>
      <c r="O202" s="458"/>
      <c r="P202" s="458"/>
      <c r="Q202" s="455"/>
      <c r="R202" s="458"/>
      <c r="S202" s="458"/>
      <c r="T202" s="470"/>
      <c r="U202" s="471"/>
      <c r="V202" s="1061"/>
      <c r="W202" s="513"/>
      <c r="X202" s="372"/>
      <c r="Y202" s="373"/>
    </row>
    <row r="203" spans="1:32" ht="41.25" customHeight="1">
      <c r="A203" s="362"/>
      <c r="B203" s="363"/>
      <c r="C203" s="364" t="s">
        <v>324</v>
      </c>
      <c r="D203" s="365"/>
      <c r="E203" s="366"/>
      <c r="F203" s="367"/>
      <c r="G203" s="368"/>
      <c r="H203" s="369">
        <f t="shared" ref="H203:S203" si="117">SUM(H202:H202)</f>
        <v>0</v>
      </c>
      <c r="I203" s="457">
        <f t="shared" si="117"/>
        <v>0</v>
      </c>
      <c r="J203" s="457">
        <f t="shared" si="117"/>
        <v>0</v>
      </c>
      <c r="K203" s="369">
        <f t="shared" si="117"/>
        <v>0</v>
      </c>
      <c r="L203" s="457">
        <f t="shared" si="117"/>
        <v>0</v>
      </c>
      <c r="M203" s="457">
        <f t="shared" si="117"/>
        <v>0</v>
      </c>
      <c r="N203" s="369">
        <f t="shared" si="117"/>
        <v>0</v>
      </c>
      <c r="O203" s="457">
        <f t="shared" si="117"/>
        <v>0</v>
      </c>
      <c r="P203" s="457">
        <f t="shared" si="117"/>
        <v>0</v>
      </c>
      <c r="Q203" s="369">
        <f t="shared" si="117"/>
        <v>0</v>
      </c>
      <c r="R203" s="457">
        <f t="shared" si="117"/>
        <v>0</v>
      </c>
      <c r="S203" s="457">
        <f t="shared" si="117"/>
        <v>0</v>
      </c>
      <c r="T203" s="362"/>
      <c r="U203" s="370"/>
      <c r="V203" s="1047"/>
      <c r="W203" s="371"/>
      <c r="X203" s="372"/>
      <c r="Y203" s="373"/>
    </row>
    <row r="204" spans="1:32" s="343" customFormat="1" ht="41.25" customHeight="1">
      <c r="A204" s="345"/>
      <c r="B204" s="398"/>
      <c r="C204" s="392" t="s">
        <v>377</v>
      </c>
      <c r="D204" s="399"/>
      <c r="E204" s="400"/>
      <c r="F204" s="401"/>
      <c r="G204" s="402"/>
      <c r="H204" s="403"/>
      <c r="I204" s="404"/>
      <c r="J204" s="405">
        <f>I203+J203/60</f>
        <v>0</v>
      </c>
      <c r="K204" s="406"/>
      <c r="L204" s="408"/>
      <c r="M204" s="405">
        <f>L203+M203/60</f>
        <v>0</v>
      </c>
      <c r="N204" s="407"/>
      <c r="O204" s="408"/>
      <c r="P204" s="405">
        <f>O203+P203/60</f>
        <v>0</v>
      </c>
      <c r="Q204" s="407"/>
      <c r="R204" s="408"/>
      <c r="S204" s="405">
        <f>R203+S203/60</f>
        <v>0</v>
      </c>
      <c r="T204" s="345"/>
      <c r="U204" s="409"/>
      <c r="V204" s="1048"/>
      <c r="W204" s="410"/>
      <c r="X204" s="411">
        <v>100.32</v>
      </c>
      <c r="Y204" s="412">
        <v>2</v>
      </c>
      <c r="Z204" s="405">
        <f>J204</f>
        <v>0</v>
      </c>
      <c r="AA204" s="405">
        <f>X204*Y204*Z204</f>
        <v>0</v>
      </c>
      <c r="AB204" s="405">
        <f>($AB$4-M204-P204)</f>
        <v>672</v>
      </c>
      <c r="AC204" s="412">
        <f>X204*Y204</f>
        <v>200.64</v>
      </c>
      <c r="AD204" s="412">
        <f>AB204*AC204</f>
        <v>134830.07999999999</v>
      </c>
      <c r="AE204" s="405">
        <f>AA204/(AD204)</f>
        <v>0</v>
      </c>
      <c r="AF204" s="413">
        <f>1-(1*AE204)</f>
        <v>1</v>
      </c>
    </row>
    <row r="205" spans="1:32" s="512" customFormat="1" ht="41.25" customHeight="1">
      <c r="A205" s="499"/>
      <c r="B205" s="500"/>
      <c r="C205" s="501"/>
      <c r="D205" s="502"/>
      <c r="E205" s="503"/>
      <c r="F205" s="504"/>
      <c r="G205" s="505"/>
      <c r="H205" s="506"/>
      <c r="I205" s="507"/>
      <c r="J205" s="507"/>
      <c r="K205" s="506"/>
      <c r="L205" s="507"/>
      <c r="M205" s="507"/>
      <c r="N205" s="506"/>
      <c r="O205" s="507"/>
      <c r="P205" s="507"/>
      <c r="Q205" s="506"/>
      <c r="R205" s="507"/>
      <c r="S205" s="507"/>
      <c r="T205" s="499"/>
      <c r="U205" s="508"/>
      <c r="V205" s="1052"/>
      <c r="W205" s="509"/>
      <c r="X205" s="510"/>
      <c r="Y205" s="511"/>
    </row>
    <row r="206" spans="1:32" ht="67.5" customHeight="1">
      <c r="A206" s="453">
        <v>44</v>
      </c>
      <c r="B206" s="523"/>
      <c r="C206" s="590" t="s">
        <v>477</v>
      </c>
      <c r="D206" s="591"/>
      <c r="E206" s="592"/>
      <c r="F206" s="591"/>
      <c r="G206" s="592"/>
      <c r="H206" s="593"/>
      <c r="I206" s="422"/>
      <c r="J206" s="422"/>
      <c r="K206" s="593"/>
      <c r="L206" s="593"/>
      <c r="M206" s="593"/>
      <c r="N206" s="593"/>
      <c r="O206" s="593"/>
      <c r="P206" s="593"/>
      <c r="Q206" s="593"/>
      <c r="R206" s="593"/>
      <c r="S206" s="593"/>
      <c r="T206" s="594"/>
      <c r="U206" s="595"/>
      <c r="V206" s="1050"/>
      <c r="W206" s="523"/>
      <c r="X206" s="372"/>
      <c r="Y206" s="373"/>
    </row>
    <row r="207" spans="1:32" ht="41.25" customHeight="1">
      <c r="A207" s="362"/>
      <c r="B207" s="363"/>
      <c r="C207" s="364" t="s">
        <v>324</v>
      </c>
      <c r="D207" s="365"/>
      <c r="E207" s="366"/>
      <c r="F207" s="367"/>
      <c r="G207" s="368"/>
      <c r="H207" s="369">
        <f t="shared" ref="H207:S207" si="118">SUM(H206:H206)</f>
        <v>0</v>
      </c>
      <c r="I207" s="457">
        <f t="shared" si="118"/>
        <v>0</v>
      </c>
      <c r="J207" s="457">
        <f t="shared" si="118"/>
        <v>0</v>
      </c>
      <c r="K207" s="369">
        <f t="shared" si="118"/>
        <v>0</v>
      </c>
      <c r="L207" s="457">
        <f t="shared" si="118"/>
        <v>0</v>
      </c>
      <c r="M207" s="457">
        <f t="shared" si="118"/>
        <v>0</v>
      </c>
      <c r="N207" s="369">
        <f t="shared" si="118"/>
        <v>0</v>
      </c>
      <c r="O207" s="457">
        <f t="shared" si="118"/>
        <v>0</v>
      </c>
      <c r="P207" s="457">
        <f t="shared" si="118"/>
        <v>0</v>
      </c>
      <c r="Q207" s="369">
        <f t="shared" si="118"/>
        <v>0</v>
      </c>
      <c r="R207" s="457">
        <f t="shared" si="118"/>
        <v>0</v>
      </c>
      <c r="S207" s="457">
        <f t="shared" si="118"/>
        <v>0</v>
      </c>
      <c r="T207" s="362"/>
      <c r="U207" s="370"/>
      <c r="V207" s="1047"/>
      <c r="W207" s="371"/>
      <c r="X207" s="372"/>
      <c r="Y207" s="373"/>
    </row>
    <row r="208" spans="1:32" s="343" customFormat="1" ht="41.25" customHeight="1">
      <c r="A208" s="345"/>
      <c r="B208" s="398"/>
      <c r="C208" s="392" t="s">
        <v>377</v>
      </c>
      <c r="D208" s="399"/>
      <c r="E208" s="400"/>
      <c r="F208" s="401"/>
      <c r="G208" s="402"/>
      <c r="H208" s="403"/>
      <c r="I208" s="404"/>
      <c r="J208" s="405">
        <f>I207+J207/60</f>
        <v>0</v>
      </c>
      <c r="K208" s="406"/>
      <c r="L208" s="408"/>
      <c r="M208" s="405">
        <f>L207+M207/60</f>
        <v>0</v>
      </c>
      <c r="N208" s="407"/>
      <c r="O208" s="408"/>
      <c r="P208" s="405">
        <f>O207+P207/60</f>
        <v>0</v>
      </c>
      <c r="Q208" s="407"/>
      <c r="R208" s="408"/>
      <c r="S208" s="405">
        <f>R207+S207/60</f>
        <v>0</v>
      </c>
      <c r="T208" s="345"/>
      <c r="U208" s="409"/>
      <c r="V208" s="1048"/>
      <c r="W208" s="410"/>
      <c r="X208" s="411">
        <v>161.11000000000001</v>
      </c>
      <c r="Y208" s="412">
        <v>2</v>
      </c>
      <c r="Z208" s="405">
        <f>J208</f>
        <v>0</v>
      </c>
      <c r="AA208" s="405">
        <f>X208*Y208*Z208</f>
        <v>0</v>
      </c>
      <c r="AB208" s="405">
        <f>($AB$4-M208-P208)</f>
        <v>672</v>
      </c>
      <c r="AC208" s="412">
        <f>X208*Y208</f>
        <v>322.22000000000003</v>
      </c>
      <c r="AD208" s="412">
        <f>AB208*AC208</f>
        <v>216531.84000000003</v>
      </c>
      <c r="AE208" s="405">
        <f>AA208/(AD208)</f>
        <v>0</v>
      </c>
      <c r="AF208" s="413">
        <f>1-(1*AE208)</f>
        <v>1</v>
      </c>
    </row>
    <row r="209" spans="1:32" s="512" customFormat="1" ht="41.25" customHeight="1">
      <c r="A209" s="499"/>
      <c r="B209" s="500"/>
      <c r="C209" s="501"/>
      <c r="D209" s="502"/>
      <c r="E209" s="503"/>
      <c r="F209" s="504"/>
      <c r="G209" s="505"/>
      <c r="H209" s="506"/>
      <c r="I209" s="507"/>
      <c r="J209" s="507"/>
      <c r="K209" s="506"/>
      <c r="L209" s="507"/>
      <c r="M209" s="507"/>
      <c r="N209" s="506"/>
      <c r="O209" s="507"/>
      <c r="P209" s="507"/>
      <c r="Q209" s="506"/>
      <c r="R209" s="507"/>
      <c r="S209" s="507"/>
      <c r="T209" s="499"/>
      <c r="U209" s="508"/>
      <c r="V209" s="1052"/>
      <c r="W209" s="509"/>
      <c r="X209" s="510"/>
      <c r="Y209" s="511"/>
    </row>
    <row r="210" spans="1:32" s="361" customFormat="1" ht="68.25" customHeight="1">
      <c r="A210" s="354">
        <v>45</v>
      </c>
      <c r="B210" s="523">
        <v>902008</v>
      </c>
      <c r="C210" s="590" t="s">
        <v>478</v>
      </c>
      <c r="D210" s="591">
        <v>41672</v>
      </c>
      <c r="E210" s="592" t="s">
        <v>874</v>
      </c>
      <c r="F210" s="591">
        <v>41673</v>
      </c>
      <c r="G210" s="597" t="s">
        <v>875</v>
      </c>
      <c r="H210" s="593" t="s">
        <v>332</v>
      </c>
      <c r="I210" s="593"/>
      <c r="J210" s="593"/>
      <c r="K210" s="593" t="s">
        <v>332</v>
      </c>
      <c r="L210" s="593"/>
      <c r="M210" s="593"/>
      <c r="N210" s="593" t="s">
        <v>332</v>
      </c>
      <c r="O210" s="593"/>
      <c r="P210" s="593"/>
      <c r="Q210" s="593">
        <f>IF((RIGHT(T210,1)="D"),(F210+G210)-(D210+E210),"-")</f>
        <v>1.375</v>
      </c>
      <c r="R210" s="422">
        <v>33</v>
      </c>
      <c r="S210" s="422">
        <f t="shared" ref="S210" si="119">MINUTE(Q210)</f>
        <v>0</v>
      </c>
      <c r="T210" s="594" t="s">
        <v>323</v>
      </c>
      <c r="U210" s="595" t="s">
        <v>718</v>
      </c>
      <c r="V210" s="1055" t="s">
        <v>876</v>
      </c>
      <c r="W210" s="866" t="s">
        <v>877</v>
      </c>
    </row>
    <row r="211" spans="1:32" ht="41.25" customHeight="1">
      <c r="A211" s="362"/>
      <c r="B211" s="363"/>
      <c r="C211" s="364" t="s">
        <v>324</v>
      </c>
      <c r="D211" s="365"/>
      <c r="E211" s="366"/>
      <c r="F211" s="367"/>
      <c r="G211" s="368"/>
      <c r="H211" s="369">
        <f t="shared" ref="H211:S211" si="120">SUM(H210:H210)</f>
        <v>0</v>
      </c>
      <c r="I211" s="457">
        <f t="shared" si="120"/>
        <v>0</v>
      </c>
      <c r="J211" s="457">
        <f t="shared" si="120"/>
        <v>0</v>
      </c>
      <c r="K211" s="369">
        <f t="shared" si="120"/>
        <v>0</v>
      </c>
      <c r="L211" s="457">
        <f t="shared" si="120"/>
        <v>0</v>
      </c>
      <c r="M211" s="457">
        <f t="shared" si="120"/>
        <v>0</v>
      </c>
      <c r="N211" s="369">
        <f t="shared" si="120"/>
        <v>0</v>
      </c>
      <c r="O211" s="457">
        <f t="shared" si="120"/>
        <v>0</v>
      </c>
      <c r="P211" s="457">
        <f t="shared" si="120"/>
        <v>0</v>
      </c>
      <c r="Q211" s="369">
        <f t="shared" si="120"/>
        <v>1.375</v>
      </c>
      <c r="R211" s="457">
        <f t="shared" si="120"/>
        <v>33</v>
      </c>
      <c r="S211" s="457">
        <f t="shared" si="120"/>
        <v>0</v>
      </c>
      <c r="T211" s="362"/>
      <c r="U211" s="370"/>
      <c r="V211" s="1047"/>
      <c r="W211" s="371"/>
      <c r="X211" s="372"/>
      <c r="Y211" s="373"/>
    </row>
    <row r="212" spans="1:32" s="343" customFormat="1" ht="41.25" customHeight="1">
      <c r="A212" s="345"/>
      <c r="B212" s="398"/>
      <c r="C212" s="392" t="s">
        <v>377</v>
      </c>
      <c r="D212" s="399"/>
      <c r="E212" s="400"/>
      <c r="F212" s="401"/>
      <c r="G212" s="402"/>
      <c r="H212" s="403"/>
      <c r="I212" s="404"/>
      <c r="J212" s="405">
        <f>I211+J211/60</f>
        <v>0</v>
      </c>
      <c r="K212" s="406"/>
      <c r="L212" s="408"/>
      <c r="M212" s="405">
        <f>L211+M211/60</f>
        <v>0</v>
      </c>
      <c r="N212" s="407"/>
      <c r="O212" s="408"/>
      <c r="P212" s="405">
        <f>O211+P211/60</f>
        <v>0</v>
      </c>
      <c r="Q212" s="407"/>
      <c r="R212" s="408"/>
      <c r="S212" s="405">
        <f>R211+S211/60</f>
        <v>33</v>
      </c>
      <c r="T212" s="345"/>
      <c r="U212" s="409"/>
      <c r="V212" s="1048"/>
      <c r="W212" s="410"/>
      <c r="X212" s="411">
        <v>276</v>
      </c>
      <c r="Y212" s="412">
        <v>2</v>
      </c>
      <c r="Z212" s="405">
        <f>J212</f>
        <v>0</v>
      </c>
      <c r="AA212" s="405">
        <f>X212*Y212*Z212</f>
        <v>0</v>
      </c>
      <c r="AB212" s="405">
        <f>($AB$4-M212-P212)</f>
        <v>672</v>
      </c>
      <c r="AC212" s="412">
        <f>X212*Y212</f>
        <v>552</v>
      </c>
      <c r="AD212" s="412">
        <f>AB212*AC212</f>
        <v>370944</v>
      </c>
      <c r="AE212" s="405">
        <f>AA212/(AD212)</f>
        <v>0</v>
      </c>
      <c r="AF212" s="413">
        <f>1-(1*AE212)</f>
        <v>1</v>
      </c>
    </row>
    <row r="213" spans="1:32" s="512" customFormat="1" ht="41.25" customHeight="1">
      <c r="A213" s="499"/>
      <c r="B213" s="500"/>
      <c r="C213" s="501"/>
      <c r="D213" s="502"/>
      <c r="E213" s="503"/>
      <c r="F213" s="504"/>
      <c r="G213" s="505"/>
      <c r="H213" s="506"/>
      <c r="I213" s="507"/>
      <c r="J213" s="507"/>
      <c r="K213" s="506"/>
      <c r="L213" s="507"/>
      <c r="M213" s="507"/>
      <c r="N213" s="506"/>
      <c r="O213" s="507"/>
      <c r="P213" s="507"/>
      <c r="Q213" s="506"/>
      <c r="R213" s="507"/>
      <c r="S213" s="507"/>
      <c r="T213" s="499"/>
      <c r="U213" s="508"/>
      <c r="V213" s="1052"/>
      <c r="W213" s="509"/>
      <c r="X213" s="510"/>
      <c r="Y213" s="511"/>
    </row>
    <row r="214" spans="1:32" s="361" customFormat="1" ht="75" customHeight="1">
      <c r="A214" s="354">
        <v>46</v>
      </c>
      <c r="B214" s="523"/>
      <c r="C214" s="595" t="s">
        <v>479</v>
      </c>
      <c r="D214" s="591"/>
      <c r="E214" s="592"/>
      <c r="F214" s="598"/>
      <c r="G214" s="592"/>
      <c r="H214" s="593"/>
      <c r="I214" s="593"/>
      <c r="J214" s="593"/>
      <c r="K214" s="593"/>
      <c r="L214" s="593"/>
      <c r="M214" s="593"/>
      <c r="N214" s="593"/>
      <c r="O214" s="593"/>
      <c r="P214" s="593"/>
      <c r="Q214" s="593"/>
      <c r="R214" s="422"/>
      <c r="S214" s="422"/>
      <c r="T214" s="594"/>
      <c r="U214" s="595"/>
      <c r="V214" s="1050"/>
      <c r="W214" s="523"/>
    </row>
    <row r="215" spans="1:32" ht="41.25" customHeight="1">
      <c r="A215" s="362"/>
      <c r="B215" s="363"/>
      <c r="C215" s="364" t="s">
        <v>324</v>
      </c>
      <c r="D215" s="365"/>
      <c r="E215" s="366"/>
      <c r="F215" s="367"/>
      <c r="G215" s="368"/>
      <c r="H215" s="369">
        <f t="shared" ref="H215:P215" si="121">SUM(H214:H214)</f>
        <v>0</v>
      </c>
      <c r="I215" s="457">
        <f t="shared" si="121"/>
        <v>0</v>
      </c>
      <c r="J215" s="457">
        <f t="shared" si="121"/>
        <v>0</v>
      </c>
      <c r="K215" s="369">
        <f t="shared" si="121"/>
        <v>0</v>
      </c>
      <c r="L215" s="457">
        <f t="shared" si="121"/>
        <v>0</v>
      </c>
      <c r="M215" s="457">
        <f t="shared" si="121"/>
        <v>0</v>
      </c>
      <c r="N215" s="369">
        <f t="shared" si="121"/>
        <v>0</v>
      </c>
      <c r="O215" s="457">
        <f t="shared" si="121"/>
        <v>0</v>
      </c>
      <c r="P215" s="457">
        <f t="shared" si="121"/>
        <v>0</v>
      </c>
      <c r="Q215" s="369">
        <f>SUM(Q214:Q214)</f>
        <v>0</v>
      </c>
      <c r="R215" s="457">
        <f>SUM(R214:R214)</f>
        <v>0</v>
      </c>
      <c r="S215" s="457">
        <f>SUM(S214:S214)</f>
        <v>0</v>
      </c>
      <c r="T215" s="362"/>
      <c r="U215" s="370"/>
      <c r="V215" s="1047"/>
      <c r="W215" s="371"/>
      <c r="X215" s="372"/>
      <c r="Y215" s="373"/>
    </row>
    <row r="216" spans="1:32" s="343" customFormat="1" ht="41.25" customHeight="1">
      <c r="A216" s="345"/>
      <c r="B216" s="398"/>
      <c r="C216" s="392" t="s">
        <v>377</v>
      </c>
      <c r="D216" s="399"/>
      <c r="E216" s="400"/>
      <c r="F216" s="401"/>
      <c r="G216" s="402"/>
      <c r="H216" s="403"/>
      <c r="I216" s="404"/>
      <c r="J216" s="405">
        <f>I215+J215/60</f>
        <v>0</v>
      </c>
      <c r="K216" s="406"/>
      <c r="L216" s="408"/>
      <c r="M216" s="405">
        <f>L215+M215/60</f>
        <v>0</v>
      </c>
      <c r="N216" s="407"/>
      <c r="O216" s="408"/>
      <c r="P216" s="405">
        <f>O215+P215/60</f>
        <v>0</v>
      </c>
      <c r="Q216" s="407"/>
      <c r="R216" s="408"/>
      <c r="S216" s="405">
        <f>R215+S215/60</f>
        <v>0</v>
      </c>
      <c r="T216" s="345"/>
      <c r="U216" s="409"/>
      <c r="V216" s="1048"/>
      <c r="W216" s="410"/>
      <c r="X216" s="411">
        <v>276</v>
      </c>
      <c r="Y216" s="412">
        <v>2</v>
      </c>
      <c r="Z216" s="405">
        <f>J216</f>
        <v>0</v>
      </c>
      <c r="AA216" s="405">
        <f>X216*Y216*Z216</f>
        <v>0</v>
      </c>
      <c r="AB216" s="405">
        <f>($AB$4-M216-P216)</f>
        <v>672</v>
      </c>
      <c r="AC216" s="412">
        <f>X216*Y216</f>
        <v>552</v>
      </c>
      <c r="AD216" s="412">
        <f>AB216*AC216</f>
        <v>370944</v>
      </c>
      <c r="AE216" s="405">
        <f>AA216/(AD216)</f>
        <v>0</v>
      </c>
      <c r="AF216" s="413">
        <f>1-(1*AE216)</f>
        <v>1</v>
      </c>
    </row>
    <row r="217" spans="1:32" s="512" customFormat="1" ht="41.25" customHeight="1">
      <c r="A217" s="499"/>
      <c r="B217" s="500"/>
      <c r="C217" s="501"/>
      <c r="D217" s="502"/>
      <c r="E217" s="503"/>
      <c r="F217" s="504"/>
      <c r="G217" s="505"/>
      <c r="H217" s="506"/>
      <c r="I217" s="507"/>
      <c r="J217" s="507"/>
      <c r="K217" s="506"/>
      <c r="L217" s="507"/>
      <c r="M217" s="507"/>
      <c r="N217" s="506"/>
      <c r="O217" s="507"/>
      <c r="P217" s="507"/>
      <c r="Q217" s="506"/>
      <c r="R217" s="507"/>
      <c r="S217" s="507"/>
      <c r="T217" s="499"/>
      <c r="U217" s="508"/>
      <c r="V217" s="1052"/>
      <c r="W217" s="509"/>
      <c r="X217" s="510"/>
      <c r="Y217" s="511"/>
    </row>
    <row r="218" spans="1:32" s="343" customFormat="1" ht="60" customHeight="1">
      <c r="A218" s="391">
        <v>47</v>
      </c>
      <c r="B218" s="523"/>
      <c r="C218" s="595" t="s">
        <v>387</v>
      </c>
      <c r="D218" s="591"/>
      <c r="E218" s="592"/>
      <c r="F218" s="598"/>
      <c r="G218" s="592"/>
      <c r="H218" s="593"/>
      <c r="I218" s="593"/>
      <c r="J218" s="593"/>
      <c r="K218" s="593"/>
      <c r="L218" s="593"/>
      <c r="M218" s="593"/>
      <c r="N218" s="593"/>
      <c r="O218" s="593"/>
      <c r="P218" s="593"/>
      <c r="Q218" s="593"/>
      <c r="R218" s="422"/>
      <c r="S218" s="422"/>
      <c r="T218" s="594"/>
      <c r="U218" s="595"/>
      <c r="V218" s="1050"/>
      <c r="W218" s="523"/>
    </row>
    <row r="219" spans="1:32" ht="41.25" customHeight="1">
      <c r="A219" s="362"/>
      <c r="B219" s="363"/>
      <c r="C219" s="364" t="s">
        <v>324</v>
      </c>
      <c r="D219" s="365"/>
      <c r="E219" s="366"/>
      <c r="F219" s="367"/>
      <c r="G219" s="368"/>
      <c r="H219" s="369">
        <f t="shared" ref="H219:P219" si="122">SUM(H216:H216)</f>
        <v>0</v>
      </c>
      <c r="I219" s="457">
        <f t="shared" si="122"/>
        <v>0</v>
      </c>
      <c r="J219" s="457">
        <f t="shared" si="122"/>
        <v>0</v>
      </c>
      <c r="K219" s="369">
        <f t="shared" si="122"/>
        <v>0</v>
      </c>
      <c r="L219" s="457">
        <f t="shared" si="122"/>
        <v>0</v>
      </c>
      <c r="M219" s="457">
        <f t="shared" si="122"/>
        <v>0</v>
      </c>
      <c r="N219" s="369">
        <f t="shared" si="122"/>
        <v>0</v>
      </c>
      <c r="O219" s="457">
        <f t="shared" si="122"/>
        <v>0</v>
      </c>
      <c r="P219" s="457">
        <f t="shared" si="122"/>
        <v>0</v>
      </c>
      <c r="Q219" s="369">
        <f>SUM(Q218:Q218)</f>
        <v>0</v>
      </c>
      <c r="R219" s="457">
        <f>SUM(R218:R218)</f>
        <v>0</v>
      </c>
      <c r="S219" s="457">
        <f>SUM(S218:S218)</f>
        <v>0</v>
      </c>
      <c r="T219" s="362"/>
      <c r="U219" s="370"/>
      <c r="V219" s="1047"/>
      <c r="W219" s="371"/>
      <c r="X219" s="372"/>
      <c r="Y219" s="373"/>
    </row>
    <row r="220" spans="1:32" s="343" customFormat="1" ht="41.25" customHeight="1">
      <c r="A220" s="345"/>
      <c r="B220" s="398"/>
      <c r="C220" s="392" t="s">
        <v>377</v>
      </c>
      <c r="D220" s="399"/>
      <c r="E220" s="400"/>
      <c r="F220" s="401"/>
      <c r="G220" s="402"/>
      <c r="H220" s="403"/>
      <c r="I220" s="404"/>
      <c r="J220" s="405">
        <f>I218+J218/60</f>
        <v>0</v>
      </c>
      <c r="K220" s="406"/>
      <c r="L220" s="408"/>
      <c r="M220" s="405">
        <f>L218+M218/60</f>
        <v>0</v>
      </c>
      <c r="N220" s="407"/>
      <c r="O220" s="408"/>
      <c r="P220" s="405">
        <f>O218+P218/60</f>
        <v>0</v>
      </c>
      <c r="Q220" s="407"/>
      <c r="R220" s="408"/>
      <c r="S220" s="405">
        <f>R218+S218/60</f>
        <v>0</v>
      </c>
      <c r="T220" s="345"/>
      <c r="U220" s="409"/>
      <c r="V220" s="1048"/>
      <c r="W220" s="410"/>
      <c r="X220" s="411">
        <v>0.74199999999999999</v>
      </c>
      <c r="Y220" s="412">
        <v>2</v>
      </c>
      <c r="Z220" s="405">
        <f>J220</f>
        <v>0</v>
      </c>
      <c r="AA220" s="405">
        <f>X220*Y220*Z220</f>
        <v>0</v>
      </c>
      <c r="AB220" s="405">
        <f>($AB$4-M220-P220)</f>
        <v>672</v>
      </c>
      <c r="AC220" s="412">
        <f>X220*Y220</f>
        <v>1.484</v>
      </c>
      <c r="AD220" s="412">
        <f>AB220*AC220</f>
        <v>997.24800000000005</v>
      </c>
      <c r="AE220" s="405">
        <f>AA220/(AD220)</f>
        <v>0</v>
      </c>
      <c r="AF220" s="413">
        <f>1-(1*AE220)</f>
        <v>1</v>
      </c>
    </row>
    <row r="221" spans="1:32" s="498" customFormat="1" ht="41.25" customHeight="1">
      <c r="A221" s="480"/>
      <c r="B221" s="481"/>
      <c r="C221" s="482"/>
      <c r="D221" s="483"/>
      <c r="E221" s="484"/>
      <c r="F221" s="485"/>
      <c r="G221" s="486"/>
      <c r="H221" s="487"/>
      <c r="I221" s="488"/>
      <c r="J221" s="489"/>
      <c r="K221" s="490"/>
      <c r="L221" s="491"/>
      <c r="M221" s="489"/>
      <c r="N221" s="492"/>
      <c r="O221" s="491"/>
      <c r="P221" s="489"/>
      <c r="Q221" s="492"/>
      <c r="R221" s="491"/>
      <c r="S221" s="489"/>
      <c r="T221" s="480"/>
      <c r="U221" s="493"/>
      <c r="V221" s="1051"/>
      <c r="W221" s="494"/>
      <c r="X221" s="495"/>
      <c r="Y221" s="495"/>
      <c r="Z221" s="496"/>
      <c r="AA221" s="496"/>
      <c r="AB221" s="496"/>
      <c r="AC221" s="495"/>
      <c r="AD221" s="495"/>
      <c r="AE221" s="496"/>
      <c r="AF221" s="497"/>
    </row>
    <row r="222" spans="1:32" s="343" customFormat="1" ht="65.25" customHeight="1">
      <c r="A222" s="391">
        <v>48</v>
      </c>
      <c r="B222" s="391"/>
      <c r="C222" s="424" t="s">
        <v>388</v>
      </c>
      <c r="D222" s="391"/>
      <c r="E222" s="391"/>
      <c r="F222" s="391"/>
      <c r="G222" s="391"/>
      <c r="H222" s="391" t="s">
        <v>332</v>
      </c>
      <c r="I222" s="394"/>
      <c r="J222" s="394"/>
      <c r="K222" s="391" t="s">
        <v>332</v>
      </c>
      <c r="L222" s="394"/>
      <c r="M222" s="394"/>
      <c r="N222" s="391" t="s">
        <v>332</v>
      </c>
      <c r="O222" s="394"/>
      <c r="P222" s="394"/>
      <c r="Q222" s="391" t="s">
        <v>332</v>
      </c>
      <c r="R222" s="394"/>
      <c r="S222" s="394"/>
      <c r="T222" s="391"/>
      <c r="U222" s="396"/>
      <c r="V222" s="1062"/>
      <c r="W222" s="393"/>
    </row>
    <row r="223" spans="1:32" s="343" customFormat="1" ht="41.25" customHeight="1">
      <c r="A223" s="345"/>
      <c r="B223" s="398"/>
      <c r="C223" s="392" t="s">
        <v>377</v>
      </c>
      <c r="D223" s="399"/>
      <c r="E223" s="400"/>
      <c r="F223" s="401"/>
      <c r="G223" s="402"/>
      <c r="H223" s="403"/>
      <c r="I223" s="404"/>
      <c r="J223" s="405">
        <f>I222+J222/60</f>
        <v>0</v>
      </c>
      <c r="K223" s="406"/>
      <c r="L223" s="408"/>
      <c r="M223" s="405">
        <f>L222+M222/60</f>
        <v>0</v>
      </c>
      <c r="N223" s="407"/>
      <c r="O223" s="408"/>
      <c r="P223" s="405">
        <f>O222+P222/60</f>
        <v>0</v>
      </c>
      <c r="Q223" s="407"/>
      <c r="R223" s="408"/>
      <c r="S223" s="405">
        <f>R222+S222/60</f>
        <v>0</v>
      </c>
      <c r="T223" s="345"/>
      <c r="U223" s="409"/>
      <c r="V223" s="1048"/>
      <c r="W223" s="410"/>
      <c r="X223" s="411">
        <v>0.74199999999999999</v>
      </c>
      <c r="Y223" s="412">
        <v>2</v>
      </c>
      <c r="Z223" s="405">
        <f>J223</f>
        <v>0</v>
      </c>
      <c r="AA223" s="405">
        <f>X223*Y223*Z223</f>
        <v>0</v>
      </c>
      <c r="AB223" s="405">
        <f>($AB$4-M223-P223)</f>
        <v>672</v>
      </c>
      <c r="AC223" s="412">
        <f>X223*Y223</f>
        <v>1.484</v>
      </c>
      <c r="AD223" s="412">
        <f>AB223*AC223</f>
        <v>997.24800000000005</v>
      </c>
      <c r="AE223" s="405">
        <f>AA223/(AD223)</f>
        <v>0</v>
      </c>
      <c r="AF223" s="413">
        <f>1-(1*AE223)</f>
        <v>1</v>
      </c>
    </row>
    <row r="224" spans="1:32" s="498" customFormat="1" ht="41.25" customHeight="1">
      <c r="A224" s="480"/>
      <c r="B224" s="481"/>
      <c r="C224" s="482"/>
      <c r="D224" s="483"/>
      <c r="E224" s="484"/>
      <c r="F224" s="485"/>
      <c r="G224" s="486"/>
      <c r="H224" s="487"/>
      <c r="I224" s="488"/>
      <c r="J224" s="489"/>
      <c r="K224" s="490"/>
      <c r="L224" s="491"/>
      <c r="M224" s="489"/>
      <c r="N224" s="492"/>
      <c r="O224" s="491"/>
      <c r="P224" s="489"/>
      <c r="Q224" s="492"/>
      <c r="R224" s="491"/>
      <c r="S224" s="489"/>
      <c r="T224" s="480"/>
      <c r="U224" s="493"/>
      <c r="V224" s="1051"/>
      <c r="W224" s="494"/>
      <c r="X224" s="495"/>
      <c r="Y224" s="495"/>
      <c r="Z224" s="496"/>
      <c r="AA224" s="496"/>
      <c r="AB224" s="496"/>
      <c r="AC224" s="495"/>
      <c r="AD224" s="495"/>
      <c r="AE224" s="496"/>
      <c r="AF224" s="497"/>
    </row>
    <row r="225" spans="1:32" s="343" customFormat="1" ht="62.25" customHeight="1">
      <c r="A225" s="1088">
        <v>49</v>
      </c>
      <c r="B225" s="523">
        <v>902076</v>
      </c>
      <c r="C225" s="590" t="s">
        <v>1016</v>
      </c>
      <c r="D225" s="591">
        <v>41684</v>
      </c>
      <c r="E225" s="592" t="s">
        <v>560</v>
      </c>
      <c r="F225" s="591">
        <v>41684</v>
      </c>
      <c r="G225" s="592" t="s">
        <v>608</v>
      </c>
      <c r="H225" s="593" t="s">
        <v>332</v>
      </c>
      <c r="I225" s="593"/>
      <c r="J225" s="593"/>
      <c r="K225" s="593" t="s">
        <v>332</v>
      </c>
      <c r="L225" s="593"/>
      <c r="M225" s="593"/>
      <c r="N225" s="593">
        <v>6.9444444452528842E-3</v>
      </c>
      <c r="O225" s="422">
        <f t="shared" ref="O225" si="123">HOUR(N225)</f>
        <v>0</v>
      </c>
      <c r="P225" s="422">
        <f t="shared" ref="P225" si="124">MINUTE(N225)</f>
        <v>10</v>
      </c>
      <c r="Q225" s="593" t="s">
        <v>332</v>
      </c>
      <c r="R225" s="593"/>
      <c r="S225" s="593"/>
      <c r="T225" s="594" t="s">
        <v>343</v>
      </c>
      <c r="U225" s="590" t="s">
        <v>1017</v>
      </c>
      <c r="V225" s="1050"/>
      <c r="W225" s="868"/>
      <c r="X225" s="416"/>
      <c r="Y225" s="416"/>
      <c r="Z225" s="417"/>
      <c r="AA225" s="417"/>
      <c r="AB225" s="417"/>
      <c r="AC225" s="416"/>
      <c r="AD225" s="416"/>
      <c r="AE225" s="417"/>
      <c r="AF225" s="418"/>
    </row>
    <row r="226" spans="1:32" s="343" customFormat="1" ht="62.25" customHeight="1">
      <c r="A226" s="1088"/>
      <c r="B226" s="523">
        <v>902077</v>
      </c>
      <c r="C226" s="590" t="s">
        <v>1016</v>
      </c>
      <c r="D226" s="591">
        <v>41684</v>
      </c>
      <c r="E226" s="592" t="s">
        <v>608</v>
      </c>
      <c r="F226" s="591">
        <v>41685</v>
      </c>
      <c r="G226" s="592" t="s">
        <v>530</v>
      </c>
      <c r="H226" s="593" t="s">
        <v>332</v>
      </c>
      <c r="I226" s="593"/>
      <c r="J226" s="593"/>
      <c r="K226" s="593" t="s">
        <v>332</v>
      </c>
      <c r="L226" s="593"/>
      <c r="M226" s="593"/>
      <c r="N226" s="593" t="s">
        <v>332</v>
      </c>
      <c r="O226" s="593"/>
      <c r="P226" s="593"/>
      <c r="Q226" s="593">
        <v>0.50208333333284827</v>
      </c>
      <c r="R226" s="422">
        <f t="shared" ref="R226" si="125">HOUR(Q226)</f>
        <v>12</v>
      </c>
      <c r="S226" s="422">
        <f t="shared" ref="S226" si="126">MINUTE(Q226)</f>
        <v>3</v>
      </c>
      <c r="T226" s="594" t="s">
        <v>323</v>
      </c>
      <c r="U226" s="590" t="s">
        <v>1018</v>
      </c>
      <c r="V226" s="1050"/>
      <c r="W226" s="868" t="s">
        <v>1019</v>
      </c>
      <c r="X226" s="416"/>
      <c r="Y226" s="416"/>
      <c r="Z226" s="417"/>
      <c r="AA226" s="417"/>
      <c r="AB226" s="417"/>
      <c r="AC226" s="416"/>
      <c r="AD226" s="416"/>
      <c r="AE226" s="417"/>
      <c r="AF226" s="418"/>
    </row>
    <row r="227" spans="1:32" s="343" customFormat="1" ht="62.25" customHeight="1">
      <c r="A227" s="1088"/>
      <c r="B227" s="523">
        <v>902085</v>
      </c>
      <c r="C227" s="590" t="s">
        <v>1016</v>
      </c>
      <c r="D227" s="591">
        <v>41686</v>
      </c>
      <c r="E227" s="592" t="s">
        <v>580</v>
      </c>
      <c r="F227" s="591">
        <v>41687</v>
      </c>
      <c r="G227" s="592" t="s">
        <v>1020</v>
      </c>
      <c r="H227" s="593" t="s">
        <v>332</v>
      </c>
      <c r="I227" s="593"/>
      <c r="J227" s="593"/>
      <c r="K227" s="593" t="s">
        <v>332</v>
      </c>
      <c r="L227" s="593"/>
      <c r="M227" s="593"/>
      <c r="N227" s="593">
        <v>6.9444444452528842E-3</v>
      </c>
      <c r="O227" s="422">
        <f t="shared" ref="O227" si="127">HOUR(N227)</f>
        <v>0</v>
      </c>
      <c r="P227" s="422">
        <f t="shared" ref="P227" si="128">MINUTE(N227)</f>
        <v>10</v>
      </c>
      <c r="Q227" s="593" t="s">
        <v>332</v>
      </c>
      <c r="R227" s="593"/>
      <c r="S227" s="593"/>
      <c r="T227" s="594" t="s">
        <v>343</v>
      </c>
      <c r="U227" s="590" t="s">
        <v>1017</v>
      </c>
      <c r="V227" s="1050"/>
      <c r="W227" s="868"/>
      <c r="X227" s="416"/>
      <c r="Y227" s="416"/>
      <c r="Z227" s="417"/>
      <c r="AA227" s="417"/>
      <c r="AB227" s="417"/>
      <c r="AC227" s="416"/>
      <c r="AD227" s="416"/>
      <c r="AE227" s="417"/>
      <c r="AF227" s="418"/>
    </row>
    <row r="228" spans="1:32" s="343" customFormat="1" ht="62.25" customHeight="1">
      <c r="A228" s="1088"/>
      <c r="B228" s="523">
        <v>902086</v>
      </c>
      <c r="C228" s="590" t="s">
        <v>1016</v>
      </c>
      <c r="D228" s="591">
        <v>41687</v>
      </c>
      <c r="E228" s="592" t="s">
        <v>1020</v>
      </c>
      <c r="F228" s="591">
        <v>41687</v>
      </c>
      <c r="G228" s="592" t="s">
        <v>480</v>
      </c>
      <c r="H228" s="593" t="s">
        <v>332</v>
      </c>
      <c r="I228" s="593"/>
      <c r="J228" s="593"/>
      <c r="K228" s="593" t="s">
        <v>332</v>
      </c>
      <c r="L228" s="593"/>
      <c r="M228" s="593"/>
      <c r="N228" s="593" t="s">
        <v>332</v>
      </c>
      <c r="O228" s="593"/>
      <c r="P228" s="593"/>
      <c r="Q228" s="593">
        <v>0.38472222221753327</v>
      </c>
      <c r="R228" s="422">
        <f t="shared" ref="R228" si="129">HOUR(Q228)</f>
        <v>9</v>
      </c>
      <c r="S228" s="422">
        <f t="shared" ref="S228" si="130">MINUTE(Q228)</f>
        <v>14</v>
      </c>
      <c r="T228" s="594" t="s">
        <v>323</v>
      </c>
      <c r="U228" s="590" t="s">
        <v>1018</v>
      </c>
      <c r="V228" s="1050"/>
      <c r="W228" s="868" t="s">
        <v>1021</v>
      </c>
      <c r="X228" s="416"/>
      <c r="Y228" s="416"/>
      <c r="Z228" s="417"/>
      <c r="AA228" s="417"/>
      <c r="AB228" s="417"/>
      <c r="AC228" s="416"/>
      <c r="AD228" s="416"/>
      <c r="AE228" s="417"/>
      <c r="AF228" s="418"/>
    </row>
    <row r="229" spans="1:32" s="343" customFormat="1" ht="62.25" customHeight="1">
      <c r="A229" s="1088"/>
      <c r="B229" s="540">
        <v>902164</v>
      </c>
      <c r="C229" s="596" t="s">
        <v>1016</v>
      </c>
      <c r="D229" s="802">
        <v>41698</v>
      </c>
      <c r="E229" s="803" t="s">
        <v>871</v>
      </c>
      <c r="F229" s="802">
        <v>41698</v>
      </c>
      <c r="G229" s="803" t="s">
        <v>1022</v>
      </c>
      <c r="H229" s="804" t="s">
        <v>332</v>
      </c>
      <c r="I229" s="804"/>
      <c r="J229" s="804"/>
      <c r="K229" s="804" t="s">
        <v>332</v>
      </c>
      <c r="L229" s="804"/>
      <c r="M229" s="804"/>
      <c r="N229" s="804">
        <v>2.4305555554747116E-2</v>
      </c>
      <c r="O229" s="422">
        <f t="shared" ref="O229" si="131">HOUR(N229)</f>
        <v>0</v>
      </c>
      <c r="P229" s="422">
        <f t="shared" ref="P229" si="132">MINUTE(N229)</f>
        <v>35</v>
      </c>
      <c r="Q229" s="804" t="s">
        <v>332</v>
      </c>
      <c r="R229" s="804"/>
      <c r="S229" s="804"/>
      <c r="T229" s="600" t="s">
        <v>343</v>
      </c>
      <c r="U229" s="596" t="s">
        <v>1023</v>
      </c>
      <c r="V229" s="1057"/>
      <c r="W229" s="540" t="s">
        <v>1024</v>
      </c>
      <c r="X229" s="416"/>
      <c r="Y229" s="416"/>
      <c r="Z229" s="417"/>
      <c r="AA229" s="417"/>
      <c r="AB229" s="417"/>
      <c r="AC229" s="416"/>
      <c r="AD229" s="416"/>
      <c r="AE229" s="417"/>
      <c r="AF229" s="418"/>
    </row>
    <row r="230" spans="1:32" ht="41.25" customHeight="1">
      <c r="A230" s="362"/>
      <c r="B230" s="363"/>
      <c r="C230" s="364" t="s">
        <v>324</v>
      </c>
      <c r="D230" s="365"/>
      <c r="E230" s="366"/>
      <c r="F230" s="367"/>
      <c r="G230" s="368"/>
      <c r="H230" s="369">
        <f t="shared" ref="H230:M230" si="133">SUM(H223:H223)</f>
        <v>0</v>
      </c>
      <c r="I230" s="457">
        <f t="shared" si="133"/>
        <v>0</v>
      </c>
      <c r="J230" s="457">
        <f t="shared" si="133"/>
        <v>0</v>
      </c>
      <c r="K230" s="369">
        <f t="shared" si="133"/>
        <v>0</v>
      </c>
      <c r="L230" s="457">
        <f t="shared" si="133"/>
        <v>0</v>
      </c>
      <c r="M230" s="457">
        <f t="shared" si="133"/>
        <v>0</v>
      </c>
      <c r="N230" s="369">
        <f t="shared" ref="N230:S230" si="134">SUM(N225:N229)</f>
        <v>3.8194444445252884E-2</v>
      </c>
      <c r="O230" s="457">
        <f t="shared" si="134"/>
        <v>0</v>
      </c>
      <c r="P230" s="457">
        <f t="shared" si="134"/>
        <v>55</v>
      </c>
      <c r="Q230" s="369">
        <f t="shared" si="134"/>
        <v>0.88680555555038154</v>
      </c>
      <c r="R230" s="457">
        <f t="shared" si="134"/>
        <v>21</v>
      </c>
      <c r="S230" s="457">
        <f t="shared" si="134"/>
        <v>17</v>
      </c>
      <c r="T230" s="362"/>
      <c r="U230" s="370"/>
      <c r="V230" s="1047"/>
      <c r="W230" s="371"/>
      <c r="X230" s="372"/>
      <c r="Y230" s="373"/>
    </row>
    <row r="231" spans="1:32" s="343" customFormat="1" ht="41.25" customHeight="1">
      <c r="A231" s="345"/>
      <c r="B231" s="398"/>
      <c r="C231" s="392" t="s">
        <v>377</v>
      </c>
      <c r="D231" s="399"/>
      <c r="E231" s="400"/>
      <c r="F231" s="401"/>
      <c r="G231" s="402"/>
      <c r="H231" s="403"/>
      <c r="I231" s="404"/>
      <c r="J231" s="405">
        <f>I230+J230/60</f>
        <v>0</v>
      </c>
      <c r="K231" s="406"/>
      <c r="L231" s="408"/>
      <c r="M231" s="405">
        <f>L230+M230/60</f>
        <v>0</v>
      </c>
      <c r="N231" s="407"/>
      <c r="O231" s="408"/>
      <c r="P231" s="405">
        <f>O230+P230/60</f>
        <v>0.91666666666666663</v>
      </c>
      <c r="Q231" s="407"/>
      <c r="R231" s="408"/>
      <c r="S231" s="405">
        <f>R230+S230/60</f>
        <v>21.283333333333335</v>
      </c>
      <c r="T231" s="345"/>
      <c r="U231" s="409"/>
      <c r="V231" s="1048"/>
      <c r="W231" s="410"/>
      <c r="X231" s="411">
        <v>234.93100000000001</v>
      </c>
      <c r="Y231" s="412">
        <v>4</v>
      </c>
      <c r="Z231" s="405">
        <f>J231</f>
        <v>0</v>
      </c>
      <c r="AA231" s="405">
        <f>X231*Y231*Z231</f>
        <v>0</v>
      </c>
      <c r="AB231" s="405">
        <f>($AB$4-M231-P231)</f>
        <v>671.08333333333337</v>
      </c>
      <c r="AC231" s="412">
        <f>X231*Y231</f>
        <v>939.72400000000005</v>
      </c>
      <c r="AD231" s="412">
        <f>AB231*AC231</f>
        <v>630633.11433333345</v>
      </c>
      <c r="AE231" s="405">
        <f>AA231/(AD231)</f>
        <v>0</v>
      </c>
      <c r="AF231" s="413">
        <f>1-(1*AE231)</f>
        <v>1</v>
      </c>
    </row>
    <row r="232" spans="1:32" s="498" customFormat="1" ht="41.25" customHeight="1">
      <c r="A232" s="480"/>
      <c r="B232" s="481"/>
      <c r="C232" s="482"/>
      <c r="D232" s="483"/>
      <c r="E232" s="484"/>
      <c r="F232" s="485"/>
      <c r="G232" s="486"/>
      <c r="H232" s="487"/>
      <c r="I232" s="488"/>
      <c r="J232" s="489"/>
      <c r="K232" s="490"/>
      <c r="L232" s="491"/>
      <c r="M232" s="489"/>
      <c r="N232" s="492"/>
      <c r="O232" s="491"/>
      <c r="P232" s="489"/>
      <c r="Q232" s="492"/>
      <c r="R232" s="491"/>
      <c r="S232" s="489"/>
      <c r="T232" s="480"/>
      <c r="U232" s="493"/>
      <c r="V232" s="1051"/>
      <c r="W232" s="494"/>
      <c r="X232" s="495"/>
      <c r="Y232" s="495"/>
      <c r="Z232" s="496"/>
      <c r="AA232" s="496"/>
      <c r="AB232" s="496"/>
      <c r="AC232" s="495"/>
      <c r="AD232" s="495"/>
      <c r="AE232" s="496"/>
      <c r="AF232" s="497"/>
    </row>
    <row r="233" spans="1:32" s="578" customFormat="1" ht="79.5" customHeight="1">
      <c r="A233" s="453">
        <v>50</v>
      </c>
      <c r="B233" s="523">
        <v>901248</v>
      </c>
      <c r="C233" s="590" t="s">
        <v>900</v>
      </c>
      <c r="D233" s="591">
        <v>41670</v>
      </c>
      <c r="E233" s="592" t="s">
        <v>576</v>
      </c>
      <c r="F233" s="591">
        <v>41671</v>
      </c>
      <c r="G233" s="592" t="s">
        <v>560</v>
      </c>
      <c r="H233" s="593" t="s">
        <v>332</v>
      </c>
      <c r="I233" s="593"/>
      <c r="J233" s="593"/>
      <c r="K233" s="593" t="s">
        <v>332</v>
      </c>
      <c r="L233" s="593"/>
      <c r="M233" s="593"/>
      <c r="N233" s="593" t="s">
        <v>332</v>
      </c>
      <c r="O233" s="593"/>
      <c r="P233" s="593"/>
      <c r="Q233" s="593">
        <v>0.84097222222222223</v>
      </c>
      <c r="R233" s="422">
        <f t="shared" ref="R233" si="135">HOUR(Q233)</f>
        <v>20</v>
      </c>
      <c r="S233" s="422">
        <f t="shared" ref="S233" si="136">MINUTE(Q233)</f>
        <v>11</v>
      </c>
      <c r="T233" s="594" t="s">
        <v>497</v>
      </c>
      <c r="U233" s="595" t="s">
        <v>880</v>
      </c>
      <c r="V233" s="1055" t="s">
        <v>581</v>
      </c>
      <c r="W233" s="868" t="s">
        <v>901</v>
      </c>
      <c r="X233" s="577"/>
      <c r="Y233" s="577"/>
    </row>
    <row r="234" spans="1:32" ht="41.25" customHeight="1">
      <c r="A234" s="362"/>
      <c r="B234" s="363"/>
      <c r="C234" s="364" t="s">
        <v>324</v>
      </c>
      <c r="D234" s="365"/>
      <c r="E234" s="366"/>
      <c r="F234" s="367"/>
      <c r="G234" s="368"/>
      <c r="H234" s="369">
        <f t="shared" ref="H234:S234" si="137">SUM(H233:H233)</f>
        <v>0</v>
      </c>
      <c r="I234" s="457">
        <f t="shared" si="137"/>
        <v>0</v>
      </c>
      <c r="J234" s="457">
        <f t="shared" si="137"/>
        <v>0</v>
      </c>
      <c r="K234" s="369">
        <f t="shared" si="137"/>
        <v>0</v>
      </c>
      <c r="L234" s="457">
        <f t="shared" si="137"/>
        <v>0</v>
      </c>
      <c r="M234" s="457">
        <f t="shared" si="137"/>
        <v>0</v>
      </c>
      <c r="N234" s="369">
        <f t="shared" si="137"/>
        <v>0</v>
      </c>
      <c r="O234" s="457">
        <f t="shared" si="137"/>
        <v>0</v>
      </c>
      <c r="P234" s="457">
        <f t="shared" si="137"/>
        <v>0</v>
      </c>
      <c r="Q234" s="369">
        <f t="shared" si="137"/>
        <v>0.84097222222222223</v>
      </c>
      <c r="R234" s="457">
        <f t="shared" si="137"/>
        <v>20</v>
      </c>
      <c r="S234" s="457">
        <f t="shared" si="137"/>
        <v>11</v>
      </c>
      <c r="T234" s="362"/>
      <c r="U234" s="370"/>
      <c r="V234" s="1047"/>
      <c r="W234" s="371"/>
      <c r="X234" s="372"/>
      <c r="Y234" s="373"/>
    </row>
    <row r="235" spans="1:32" s="343" customFormat="1" ht="41.25" customHeight="1">
      <c r="A235" s="345"/>
      <c r="B235" s="398"/>
      <c r="C235" s="392" t="s">
        <v>377</v>
      </c>
      <c r="D235" s="399"/>
      <c r="E235" s="400"/>
      <c r="F235" s="401"/>
      <c r="G235" s="402"/>
      <c r="H235" s="403"/>
      <c r="I235" s="404"/>
      <c r="J235" s="405">
        <f>I234+J234/60</f>
        <v>0</v>
      </c>
      <c r="K235" s="406"/>
      <c r="L235" s="408"/>
      <c r="M235" s="405">
        <f>L234+M234/60</f>
        <v>0</v>
      </c>
      <c r="N235" s="407"/>
      <c r="O235" s="408"/>
      <c r="P235" s="405">
        <f>O234+P234/60</f>
        <v>0</v>
      </c>
      <c r="Q235" s="407"/>
      <c r="R235" s="408"/>
      <c r="S235" s="405">
        <f>R234+S234/60</f>
        <v>20.183333333333334</v>
      </c>
      <c r="T235" s="345"/>
      <c r="U235" s="409"/>
      <c r="V235" s="1048"/>
      <c r="W235" s="410"/>
      <c r="X235" s="411">
        <v>272.58600000000001</v>
      </c>
      <c r="Y235" s="412">
        <v>2</v>
      </c>
      <c r="Z235" s="405">
        <f>J235</f>
        <v>0</v>
      </c>
      <c r="AA235" s="405">
        <f>X235*Y235*Z235</f>
        <v>0</v>
      </c>
      <c r="AB235" s="405">
        <f>($AB$4-M235-P235)</f>
        <v>672</v>
      </c>
      <c r="AC235" s="412">
        <f>X235*Y235</f>
        <v>545.17200000000003</v>
      </c>
      <c r="AD235" s="412">
        <f>AB235*AC235</f>
        <v>366355.58400000003</v>
      </c>
      <c r="AE235" s="405">
        <f>AA235/(AD235)</f>
        <v>0</v>
      </c>
      <c r="AF235" s="413">
        <f>1-(1*AE235)</f>
        <v>1</v>
      </c>
    </row>
    <row r="236" spans="1:32" s="498" customFormat="1" ht="41.25" customHeight="1">
      <c r="A236" s="480"/>
      <c r="B236" s="481"/>
      <c r="C236" s="482"/>
      <c r="D236" s="483"/>
      <c r="E236" s="484"/>
      <c r="F236" s="485"/>
      <c r="G236" s="486"/>
      <c r="H236" s="487"/>
      <c r="I236" s="488"/>
      <c r="J236" s="489"/>
      <c r="K236" s="490"/>
      <c r="L236" s="491"/>
      <c r="M236" s="489"/>
      <c r="N236" s="492"/>
      <c r="O236" s="491"/>
      <c r="P236" s="489"/>
      <c r="Q236" s="492"/>
      <c r="R236" s="491"/>
      <c r="S236" s="489"/>
      <c r="T236" s="480"/>
      <c r="U236" s="493"/>
      <c r="V236" s="1051"/>
      <c r="W236" s="494"/>
      <c r="X236" s="495"/>
      <c r="Y236" s="495"/>
      <c r="Z236" s="496"/>
      <c r="AA236" s="496"/>
      <c r="AB236" s="496"/>
      <c r="AC236" s="495"/>
      <c r="AD236" s="495"/>
      <c r="AE236" s="496"/>
      <c r="AF236" s="497"/>
    </row>
    <row r="237" spans="1:32" s="578" customFormat="1" ht="43.5" customHeight="1">
      <c r="A237" s="1087">
        <v>51</v>
      </c>
      <c r="B237" s="523">
        <v>901247</v>
      </c>
      <c r="C237" s="590" t="s">
        <v>878</v>
      </c>
      <c r="D237" s="591">
        <v>41670</v>
      </c>
      <c r="E237" s="592" t="s">
        <v>577</v>
      </c>
      <c r="F237" s="591">
        <v>41671</v>
      </c>
      <c r="G237" s="592" t="s">
        <v>879</v>
      </c>
      <c r="H237" s="593" t="s">
        <v>332</v>
      </c>
      <c r="I237" s="593"/>
      <c r="J237" s="593"/>
      <c r="K237" s="593" t="s">
        <v>332</v>
      </c>
      <c r="L237" s="593"/>
      <c r="M237" s="593"/>
      <c r="N237" s="593" t="s">
        <v>332</v>
      </c>
      <c r="O237" s="593"/>
      <c r="P237" s="593"/>
      <c r="Q237" s="592" t="s">
        <v>879</v>
      </c>
      <c r="R237" s="422">
        <f t="shared" ref="R237:R241" si="138">HOUR(Q237)</f>
        <v>20</v>
      </c>
      <c r="S237" s="422">
        <f t="shared" ref="S237:S241" si="139">MINUTE(Q237)</f>
        <v>51</v>
      </c>
      <c r="T237" s="594" t="s">
        <v>497</v>
      </c>
      <c r="U237" s="595" t="s">
        <v>880</v>
      </c>
      <c r="V237" s="1055" t="s">
        <v>578</v>
      </c>
      <c r="W237" s="868" t="s">
        <v>881</v>
      </c>
      <c r="X237" s="577"/>
      <c r="Y237" s="577"/>
    </row>
    <row r="238" spans="1:32" s="578" customFormat="1" ht="43.5" customHeight="1">
      <c r="A238" s="1087"/>
      <c r="B238" s="523">
        <v>902081</v>
      </c>
      <c r="C238" s="590" t="s">
        <v>575</v>
      </c>
      <c r="D238" s="591">
        <v>41686</v>
      </c>
      <c r="E238" s="592" t="s">
        <v>882</v>
      </c>
      <c r="F238" s="591">
        <v>41686</v>
      </c>
      <c r="G238" s="592" t="s">
        <v>599</v>
      </c>
      <c r="H238" s="593" t="s">
        <v>332</v>
      </c>
      <c r="I238" s="593"/>
      <c r="J238" s="593"/>
      <c r="K238" s="593" t="s">
        <v>332</v>
      </c>
      <c r="L238" s="593"/>
      <c r="M238" s="593"/>
      <c r="N238" s="593" t="s">
        <v>332</v>
      </c>
      <c r="O238" s="593"/>
      <c r="P238" s="593"/>
      <c r="Q238" s="593">
        <v>0.32569444444379769</v>
      </c>
      <c r="R238" s="422">
        <f t="shared" si="138"/>
        <v>7</v>
      </c>
      <c r="S238" s="422">
        <f t="shared" si="139"/>
        <v>49</v>
      </c>
      <c r="T238" s="594" t="s">
        <v>323</v>
      </c>
      <c r="U238" s="595" t="s">
        <v>718</v>
      </c>
      <c r="V238" s="1050" t="s">
        <v>883</v>
      </c>
      <c r="W238" s="868" t="s">
        <v>884</v>
      </c>
      <c r="X238" s="577"/>
      <c r="Y238" s="577"/>
    </row>
    <row r="239" spans="1:32" s="578" customFormat="1" ht="60">
      <c r="A239" s="1087"/>
      <c r="B239" s="523">
        <v>902101</v>
      </c>
      <c r="C239" s="590" t="s">
        <v>885</v>
      </c>
      <c r="D239" s="591">
        <v>41688</v>
      </c>
      <c r="E239" s="592" t="s">
        <v>747</v>
      </c>
      <c r="F239" s="591">
        <v>41689</v>
      </c>
      <c r="G239" s="592" t="s">
        <v>496</v>
      </c>
      <c r="H239" s="593" t="s">
        <v>332</v>
      </c>
      <c r="I239" s="593"/>
      <c r="J239" s="593"/>
      <c r="K239" s="593" t="s">
        <v>332</v>
      </c>
      <c r="L239" s="593"/>
      <c r="M239" s="593"/>
      <c r="N239" s="593" t="s">
        <v>332</v>
      </c>
      <c r="O239" s="593"/>
      <c r="P239" s="593"/>
      <c r="Q239" s="593">
        <v>0.38472222222480923</v>
      </c>
      <c r="R239" s="422">
        <f t="shared" si="138"/>
        <v>9</v>
      </c>
      <c r="S239" s="422">
        <f t="shared" si="139"/>
        <v>14</v>
      </c>
      <c r="T239" s="594" t="s">
        <v>323</v>
      </c>
      <c r="U239" s="595" t="s">
        <v>718</v>
      </c>
      <c r="V239" s="1050" t="s">
        <v>886</v>
      </c>
      <c r="W239" s="868" t="s">
        <v>887</v>
      </c>
      <c r="X239" s="577"/>
      <c r="Y239" s="577"/>
    </row>
    <row r="240" spans="1:32" s="578" customFormat="1" ht="60">
      <c r="A240" s="1087"/>
      <c r="B240" s="540">
        <v>902127</v>
      </c>
      <c r="C240" s="596" t="s">
        <v>575</v>
      </c>
      <c r="D240" s="802">
        <v>41695</v>
      </c>
      <c r="E240" s="803" t="s">
        <v>888</v>
      </c>
      <c r="F240" s="802">
        <v>41696</v>
      </c>
      <c r="G240" s="803" t="s">
        <v>889</v>
      </c>
      <c r="H240" s="804" t="s">
        <v>332</v>
      </c>
      <c r="I240" s="804"/>
      <c r="J240" s="804"/>
      <c r="K240" s="804" t="s">
        <v>332</v>
      </c>
      <c r="L240" s="804"/>
      <c r="M240" s="804"/>
      <c r="N240" s="804" t="s">
        <v>332</v>
      </c>
      <c r="O240" s="804"/>
      <c r="P240" s="804"/>
      <c r="Q240" s="804">
        <v>0.30277777778246673</v>
      </c>
      <c r="R240" s="422">
        <f t="shared" si="138"/>
        <v>7</v>
      </c>
      <c r="S240" s="422">
        <f t="shared" si="139"/>
        <v>16</v>
      </c>
      <c r="T240" s="600" t="s">
        <v>323</v>
      </c>
      <c r="U240" s="595" t="s">
        <v>718</v>
      </c>
      <c r="V240" s="1057" t="s">
        <v>890</v>
      </c>
      <c r="W240" s="600" t="s">
        <v>891</v>
      </c>
      <c r="X240" s="577"/>
      <c r="Y240" s="577"/>
    </row>
    <row r="241" spans="1:32" s="578" customFormat="1" ht="60">
      <c r="A241" s="1087"/>
      <c r="B241" s="540">
        <v>902142</v>
      </c>
      <c r="C241" s="596" t="s">
        <v>575</v>
      </c>
      <c r="D241" s="802">
        <v>41696</v>
      </c>
      <c r="E241" s="803" t="s">
        <v>892</v>
      </c>
      <c r="F241" s="802">
        <v>41697</v>
      </c>
      <c r="G241" s="803" t="s">
        <v>893</v>
      </c>
      <c r="H241" s="804" t="s">
        <v>332</v>
      </c>
      <c r="I241" s="804"/>
      <c r="J241" s="804"/>
      <c r="K241" s="804" t="s">
        <v>332</v>
      </c>
      <c r="L241" s="804"/>
      <c r="M241" s="804"/>
      <c r="N241" s="804" t="s">
        <v>332</v>
      </c>
      <c r="O241" s="804"/>
      <c r="P241" s="804"/>
      <c r="Q241" s="804">
        <v>0.39027777777664596</v>
      </c>
      <c r="R241" s="422">
        <f t="shared" si="138"/>
        <v>9</v>
      </c>
      <c r="S241" s="422">
        <f t="shared" si="139"/>
        <v>22</v>
      </c>
      <c r="T241" s="600" t="s">
        <v>323</v>
      </c>
      <c r="U241" s="595" t="s">
        <v>718</v>
      </c>
      <c r="V241" s="1059" t="s">
        <v>894</v>
      </c>
      <c r="W241" s="869" t="s">
        <v>895</v>
      </c>
      <c r="X241" s="577"/>
      <c r="Y241" s="577"/>
    </row>
    <row r="242" spans="1:32" s="578" customFormat="1" ht="150">
      <c r="A242" s="1087"/>
      <c r="B242" s="540">
        <v>902146</v>
      </c>
      <c r="C242" s="596" t="s">
        <v>575</v>
      </c>
      <c r="D242" s="802">
        <v>41697</v>
      </c>
      <c r="E242" s="803" t="s">
        <v>896</v>
      </c>
      <c r="F242" s="802">
        <v>41697</v>
      </c>
      <c r="G242" s="803" t="s">
        <v>897</v>
      </c>
      <c r="H242" s="804" t="s">
        <v>332</v>
      </c>
      <c r="I242" s="804"/>
      <c r="J242" s="804"/>
      <c r="K242" s="804" t="s">
        <v>332</v>
      </c>
      <c r="L242" s="804"/>
      <c r="M242" s="804"/>
      <c r="N242" s="804">
        <v>0.34791666666569654</v>
      </c>
      <c r="O242" s="422">
        <f t="shared" ref="O242" si="140">HOUR(N242)</f>
        <v>8</v>
      </c>
      <c r="P242" s="422">
        <f t="shared" ref="P242" si="141">MINUTE(N242)</f>
        <v>21</v>
      </c>
      <c r="Q242" s="804" t="s">
        <v>332</v>
      </c>
      <c r="R242" s="804"/>
      <c r="S242" s="804"/>
      <c r="T242" s="600" t="s">
        <v>541</v>
      </c>
      <c r="U242" s="596" t="s">
        <v>898</v>
      </c>
      <c r="V242" s="1057"/>
      <c r="W242" s="540" t="s">
        <v>899</v>
      </c>
      <c r="X242" s="577"/>
      <c r="Y242" s="577"/>
    </row>
    <row r="243" spans="1:32" ht="41.25" customHeight="1">
      <c r="A243" s="362"/>
      <c r="B243" s="363"/>
      <c r="C243" s="364" t="s">
        <v>324</v>
      </c>
      <c r="D243" s="365"/>
      <c r="E243" s="366"/>
      <c r="F243" s="367"/>
      <c r="G243" s="368"/>
      <c r="H243" s="369">
        <f t="shared" ref="H243:S243" si="142">SUM(H237:H242)</f>
        <v>0</v>
      </c>
      <c r="I243" s="457">
        <f t="shared" si="142"/>
        <v>0</v>
      </c>
      <c r="J243" s="457">
        <f t="shared" si="142"/>
        <v>0</v>
      </c>
      <c r="K243" s="369">
        <f t="shared" si="142"/>
        <v>0</v>
      </c>
      <c r="L243" s="457">
        <f t="shared" si="142"/>
        <v>0</v>
      </c>
      <c r="M243" s="457">
        <f t="shared" si="142"/>
        <v>0</v>
      </c>
      <c r="N243" s="369">
        <f t="shared" si="142"/>
        <v>0.34791666666569654</v>
      </c>
      <c r="O243" s="457">
        <f t="shared" si="142"/>
        <v>8</v>
      </c>
      <c r="P243" s="457">
        <f t="shared" si="142"/>
        <v>21</v>
      </c>
      <c r="Q243" s="369">
        <f t="shared" si="142"/>
        <v>1.4034722222277196</v>
      </c>
      <c r="R243" s="457">
        <f t="shared" si="142"/>
        <v>52</v>
      </c>
      <c r="S243" s="457">
        <f t="shared" si="142"/>
        <v>152</v>
      </c>
      <c r="T243" s="362"/>
      <c r="U243" s="370"/>
      <c r="V243" s="1047"/>
      <c r="W243" s="371"/>
      <c r="X243" s="372"/>
      <c r="Y243" s="373"/>
    </row>
    <row r="244" spans="1:32" s="343" customFormat="1" ht="41.25" customHeight="1">
      <c r="A244" s="345"/>
      <c r="B244" s="398"/>
      <c r="C244" s="392" t="s">
        <v>377</v>
      </c>
      <c r="D244" s="399"/>
      <c r="E244" s="400"/>
      <c r="F244" s="401"/>
      <c r="G244" s="402"/>
      <c r="H244" s="403"/>
      <c r="I244" s="404"/>
      <c r="J244" s="405">
        <f>I243+J243/60</f>
        <v>0</v>
      </c>
      <c r="K244" s="406"/>
      <c r="L244" s="408"/>
      <c r="M244" s="405">
        <f>L243+M243/60</f>
        <v>0</v>
      </c>
      <c r="N244" s="407"/>
      <c r="O244" s="408"/>
      <c r="P244" s="405">
        <f>O243+P243/60</f>
        <v>8.35</v>
      </c>
      <c r="Q244" s="407"/>
      <c r="R244" s="408"/>
      <c r="S244" s="405">
        <f>R243+S243/60</f>
        <v>54.533333333333331</v>
      </c>
      <c r="T244" s="345"/>
      <c r="U244" s="409"/>
      <c r="V244" s="1048"/>
      <c r="W244" s="410"/>
      <c r="X244" s="411">
        <v>272.58600000000001</v>
      </c>
      <c r="Y244" s="412">
        <v>2</v>
      </c>
      <c r="Z244" s="405">
        <f>J244</f>
        <v>0</v>
      </c>
      <c r="AA244" s="405">
        <f>X244*Y244*Z244</f>
        <v>0</v>
      </c>
      <c r="AB244" s="405">
        <f>($AB$4-M244-P244)</f>
        <v>663.65</v>
      </c>
      <c r="AC244" s="412">
        <f>X244*Y244</f>
        <v>545.17200000000003</v>
      </c>
      <c r="AD244" s="412">
        <f>AB244*AC244</f>
        <v>361803.39779999998</v>
      </c>
      <c r="AE244" s="405">
        <f>AA244/(AD244)</f>
        <v>0</v>
      </c>
      <c r="AF244" s="413">
        <f>1-(1*AE244)</f>
        <v>1</v>
      </c>
    </row>
    <row r="245" spans="1:32" s="512" customFormat="1" ht="41.25" customHeight="1">
      <c r="A245" s="499"/>
      <c r="B245" s="500"/>
      <c r="C245" s="501"/>
      <c r="D245" s="502"/>
      <c r="E245" s="503"/>
      <c r="F245" s="504"/>
      <c r="G245" s="505"/>
      <c r="H245" s="506"/>
      <c r="I245" s="507"/>
      <c r="J245" s="507"/>
      <c r="K245" s="506"/>
      <c r="L245" s="507"/>
      <c r="M245" s="507"/>
      <c r="N245" s="506"/>
      <c r="O245" s="507"/>
      <c r="P245" s="507"/>
      <c r="Q245" s="506"/>
      <c r="R245" s="507"/>
      <c r="S245" s="507"/>
      <c r="T245" s="499"/>
      <c r="U245" s="508"/>
      <c r="V245" s="1052"/>
      <c r="W245" s="509"/>
      <c r="X245" s="510"/>
      <c r="Y245" s="511"/>
    </row>
    <row r="246" spans="1:32" s="575" customFormat="1" ht="60">
      <c r="A246" s="1087">
        <v>52</v>
      </c>
      <c r="B246" s="523">
        <v>902001</v>
      </c>
      <c r="C246" s="590" t="s">
        <v>338</v>
      </c>
      <c r="D246" s="591">
        <v>41671</v>
      </c>
      <c r="E246" s="592" t="s">
        <v>902</v>
      </c>
      <c r="F246" s="591">
        <v>41671</v>
      </c>
      <c r="G246" s="592" t="s">
        <v>903</v>
      </c>
      <c r="H246" s="593" t="s">
        <v>332</v>
      </c>
      <c r="I246" s="593"/>
      <c r="J246" s="593"/>
      <c r="K246" s="593" t="s">
        <v>332</v>
      </c>
      <c r="L246" s="593"/>
      <c r="M246" s="593"/>
      <c r="N246" s="593" t="s">
        <v>332</v>
      </c>
      <c r="O246" s="593"/>
      <c r="P246" s="593"/>
      <c r="Q246" s="593">
        <v>0.19861111111094942</v>
      </c>
      <c r="R246" s="422">
        <f t="shared" ref="R246:R247" si="143">HOUR(Q246)</f>
        <v>4</v>
      </c>
      <c r="S246" s="422">
        <f t="shared" ref="S246:S247" si="144">MINUTE(Q246)</f>
        <v>46</v>
      </c>
      <c r="T246" s="594" t="s">
        <v>323</v>
      </c>
      <c r="U246" s="595" t="s">
        <v>718</v>
      </c>
      <c r="V246" s="1055" t="s">
        <v>904</v>
      </c>
      <c r="W246" s="866" t="s">
        <v>905</v>
      </c>
      <c r="X246" s="572"/>
      <c r="Y246" s="573"/>
    </row>
    <row r="247" spans="1:32" s="575" customFormat="1" ht="45" customHeight="1">
      <c r="A247" s="1087"/>
      <c r="B247" s="523">
        <v>902006</v>
      </c>
      <c r="C247" s="590" t="s">
        <v>338</v>
      </c>
      <c r="D247" s="591">
        <v>41671</v>
      </c>
      <c r="E247" s="592" t="s">
        <v>906</v>
      </c>
      <c r="F247" s="591">
        <v>41672</v>
      </c>
      <c r="G247" s="592" t="s">
        <v>713</v>
      </c>
      <c r="H247" s="593" t="s">
        <v>332</v>
      </c>
      <c r="I247" s="593"/>
      <c r="J247" s="593"/>
      <c r="K247" s="593" t="s">
        <v>332</v>
      </c>
      <c r="L247" s="593"/>
      <c r="M247" s="593"/>
      <c r="N247" s="593" t="s">
        <v>332</v>
      </c>
      <c r="O247" s="593"/>
      <c r="P247" s="593"/>
      <c r="Q247" s="593">
        <v>0.38333333333139308</v>
      </c>
      <c r="R247" s="422">
        <f t="shared" si="143"/>
        <v>9</v>
      </c>
      <c r="S247" s="422">
        <f t="shared" si="144"/>
        <v>12</v>
      </c>
      <c r="T247" s="594" t="s">
        <v>323</v>
      </c>
      <c r="U247" s="595" t="s">
        <v>718</v>
      </c>
      <c r="V247" s="1055" t="s">
        <v>907</v>
      </c>
      <c r="W247" s="866" t="s">
        <v>908</v>
      </c>
      <c r="X247" s="573"/>
      <c r="Y247" s="573"/>
    </row>
    <row r="248" spans="1:32" ht="41.25" customHeight="1">
      <c r="A248" s="362"/>
      <c r="B248" s="363"/>
      <c r="C248" s="364" t="s">
        <v>324</v>
      </c>
      <c r="D248" s="365"/>
      <c r="E248" s="366"/>
      <c r="F248" s="367"/>
      <c r="G248" s="368"/>
      <c r="H248" s="369">
        <f t="shared" ref="H248:S248" si="145">SUM(H246:H247)</f>
        <v>0</v>
      </c>
      <c r="I248" s="457">
        <f t="shared" si="145"/>
        <v>0</v>
      </c>
      <c r="J248" s="457">
        <f t="shared" si="145"/>
        <v>0</v>
      </c>
      <c r="K248" s="369">
        <f t="shared" si="145"/>
        <v>0</v>
      </c>
      <c r="L248" s="457">
        <f t="shared" si="145"/>
        <v>0</v>
      </c>
      <c r="M248" s="457">
        <f t="shared" si="145"/>
        <v>0</v>
      </c>
      <c r="N248" s="369">
        <f t="shared" si="145"/>
        <v>0</v>
      </c>
      <c r="O248" s="457">
        <f t="shared" si="145"/>
        <v>0</v>
      </c>
      <c r="P248" s="457">
        <f t="shared" si="145"/>
        <v>0</v>
      </c>
      <c r="Q248" s="369">
        <f t="shared" si="145"/>
        <v>0.5819444444423425</v>
      </c>
      <c r="R248" s="457">
        <f t="shared" si="145"/>
        <v>13</v>
      </c>
      <c r="S248" s="457">
        <f t="shared" si="145"/>
        <v>58</v>
      </c>
      <c r="T248" s="362"/>
      <c r="U248" s="370"/>
      <c r="V248" s="1047"/>
      <c r="W248" s="371"/>
      <c r="X248" s="372"/>
      <c r="Y248" s="373"/>
    </row>
    <row r="249" spans="1:32" s="343" customFormat="1" ht="41.25" customHeight="1">
      <c r="A249" s="345"/>
      <c r="B249" s="398"/>
      <c r="C249" s="392" t="s">
        <v>377</v>
      </c>
      <c r="D249" s="399"/>
      <c r="E249" s="400"/>
      <c r="F249" s="401"/>
      <c r="G249" s="402"/>
      <c r="H249" s="403"/>
      <c r="I249" s="404"/>
      <c r="J249" s="405">
        <f>I248+J248/60</f>
        <v>0</v>
      </c>
      <c r="K249" s="406"/>
      <c r="L249" s="408"/>
      <c r="M249" s="405">
        <f>L248+M248/60</f>
        <v>0</v>
      </c>
      <c r="N249" s="407"/>
      <c r="O249" s="408"/>
      <c r="P249" s="405">
        <f>O248+P248/60</f>
        <v>0</v>
      </c>
      <c r="Q249" s="407"/>
      <c r="R249" s="408"/>
      <c r="S249" s="405">
        <f>R248+S248/60</f>
        <v>13.966666666666667</v>
      </c>
      <c r="T249" s="345"/>
      <c r="U249" s="409"/>
      <c r="V249" s="1048"/>
      <c r="W249" s="410"/>
      <c r="X249" s="411">
        <v>199.93600000000001</v>
      </c>
      <c r="Y249" s="412">
        <v>2</v>
      </c>
      <c r="Z249" s="405">
        <f>J249</f>
        <v>0</v>
      </c>
      <c r="AA249" s="405">
        <f>X249*Y249*Z249</f>
        <v>0</v>
      </c>
      <c r="AB249" s="405">
        <f>($AB$4-M249-P249)</f>
        <v>672</v>
      </c>
      <c r="AC249" s="412">
        <f>X249*Y249</f>
        <v>399.87200000000001</v>
      </c>
      <c r="AD249" s="412">
        <f>AB249*AC249</f>
        <v>268713.984</v>
      </c>
      <c r="AE249" s="405">
        <f>AA249/(AD249)</f>
        <v>0</v>
      </c>
      <c r="AF249" s="413">
        <f>1-(1*AE249)</f>
        <v>1</v>
      </c>
    </row>
    <row r="250" spans="1:32" s="512" customFormat="1" ht="41.25" customHeight="1">
      <c r="A250" s="499"/>
      <c r="B250" s="500"/>
      <c r="C250" s="501"/>
      <c r="D250" s="502"/>
      <c r="E250" s="503"/>
      <c r="F250" s="504"/>
      <c r="G250" s="505"/>
      <c r="H250" s="506"/>
      <c r="I250" s="507"/>
      <c r="J250" s="507"/>
      <c r="K250" s="506"/>
      <c r="L250" s="507"/>
      <c r="M250" s="507"/>
      <c r="N250" s="506"/>
      <c r="O250" s="507"/>
      <c r="P250" s="507"/>
      <c r="Q250" s="506"/>
      <c r="R250" s="507"/>
      <c r="S250" s="507"/>
      <c r="T250" s="499"/>
      <c r="U250" s="508"/>
      <c r="V250" s="1052"/>
      <c r="W250" s="509"/>
      <c r="X250" s="510"/>
      <c r="Y250" s="511"/>
    </row>
    <row r="251" spans="1:32" s="578" customFormat="1" ht="60">
      <c r="A251" s="453">
        <v>53</v>
      </c>
      <c r="B251" s="523">
        <v>902016</v>
      </c>
      <c r="C251" s="590" t="s">
        <v>909</v>
      </c>
      <c r="D251" s="591">
        <v>41672</v>
      </c>
      <c r="E251" s="592" t="s">
        <v>554</v>
      </c>
      <c r="F251" s="591">
        <v>41673</v>
      </c>
      <c r="G251" s="592" t="s">
        <v>489</v>
      </c>
      <c r="H251" s="593" t="s">
        <v>332</v>
      </c>
      <c r="I251" s="593"/>
      <c r="J251" s="593"/>
      <c r="K251" s="593" t="s">
        <v>332</v>
      </c>
      <c r="L251" s="593"/>
      <c r="M251" s="593"/>
      <c r="N251" s="593" t="s">
        <v>332</v>
      </c>
      <c r="O251" s="593"/>
      <c r="P251" s="593"/>
      <c r="Q251" s="593">
        <v>0.36458333333575865</v>
      </c>
      <c r="R251" s="422">
        <f t="shared" ref="R251" si="146">HOUR(Q251)</f>
        <v>8</v>
      </c>
      <c r="S251" s="422">
        <f t="shared" ref="S251" si="147">MINUTE(Q251)</f>
        <v>45</v>
      </c>
      <c r="T251" s="594" t="s">
        <v>323</v>
      </c>
      <c r="U251" s="595" t="s">
        <v>718</v>
      </c>
      <c r="V251" s="1055" t="s">
        <v>910</v>
      </c>
      <c r="W251" s="866" t="s">
        <v>911</v>
      </c>
      <c r="X251" s="577"/>
      <c r="Y251" s="577"/>
    </row>
    <row r="252" spans="1:32" ht="41.25" customHeight="1">
      <c r="A252" s="362"/>
      <c r="B252" s="363"/>
      <c r="C252" s="364" t="s">
        <v>324</v>
      </c>
      <c r="D252" s="365"/>
      <c r="E252" s="366"/>
      <c r="F252" s="367"/>
      <c r="G252" s="368"/>
      <c r="H252" s="369">
        <f t="shared" ref="H252:S252" si="148">SUM(H251:H251)</f>
        <v>0</v>
      </c>
      <c r="I252" s="457">
        <f t="shared" si="148"/>
        <v>0</v>
      </c>
      <c r="J252" s="457">
        <f t="shared" si="148"/>
        <v>0</v>
      </c>
      <c r="K252" s="369">
        <f t="shared" si="148"/>
        <v>0</v>
      </c>
      <c r="L252" s="457">
        <f t="shared" si="148"/>
        <v>0</v>
      </c>
      <c r="M252" s="457">
        <f t="shared" si="148"/>
        <v>0</v>
      </c>
      <c r="N252" s="369">
        <f t="shared" si="148"/>
        <v>0</v>
      </c>
      <c r="O252" s="457">
        <f t="shared" si="148"/>
        <v>0</v>
      </c>
      <c r="P252" s="457">
        <f t="shared" si="148"/>
        <v>0</v>
      </c>
      <c r="Q252" s="369">
        <f t="shared" si="148"/>
        <v>0.36458333333575865</v>
      </c>
      <c r="R252" s="457">
        <f t="shared" si="148"/>
        <v>8</v>
      </c>
      <c r="S252" s="457">
        <f t="shared" si="148"/>
        <v>45</v>
      </c>
      <c r="T252" s="362"/>
      <c r="U252" s="370"/>
      <c r="V252" s="1047"/>
      <c r="W252" s="371"/>
      <c r="X252" s="372"/>
      <c r="Y252" s="373"/>
    </row>
    <row r="253" spans="1:32" s="343" customFormat="1" ht="41.25" customHeight="1">
      <c r="A253" s="345"/>
      <c r="B253" s="398"/>
      <c r="C253" s="392" t="s">
        <v>377</v>
      </c>
      <c r="D253" s="399"/>
      <c r="E253" s="400"/>
      <c r="F253" s="401"/>
      <c r="G253" s="402"/>
      <c r="H253" s="403"/>
      <c r="I253" s="404"/>
      <c r="J253" s="405">
        <f>I252+J252/60</f>
        <v>0</v>
      </c>
      <c r="K253" s="406"/>
      <c r="L253" s="408"/>
      <c r="M253" s="405">
        <f>L252+M252/60</f>
        <v>0</v>
      </c>
      <c r="N253" s="407"/>
      <c r="O253" s="408"/>
      <c r="P253" s="405">
        <f>O252+P252/60</f>
        <v>0</v>
      </c>
      <c r="Q253" s="407"/>
      <c r="R253" s="408"/>
      <c r="S253" s="405">
        <f>R252+S252/60</f>
        <v>8.75</v>
      </c>
      <c r="T253" s="345"/>
      <c r="U253" s="409"/>
      <c r="V253" s="1048"/>
      <c r="W253" s="410"/>
      <c r="X253" s="411">
        <v>199.93600000000001</v>
      </c>
      <c r="Y253" s="412">
        <v>2</v>
      </c>
      <c r="Z253" s="405">
        <f>J253</f>
        <v>0</v>
      </c>
      <c r="AA253" s="405">
        <f>X253*Y253*Z253</f>
        <v>0</v>
      </c>
      <c r="AB253" s="405">
        <f>($AB$4-M253-P253)</f>
        <v>672</v>
      </c>
      <c r="AC253" s="412">
        <f>X253*Y253</f>
        <v>399.87200000000001</v>
      </c>
      <c r="AD253" s="412">
        <f>AB253*AC253</f>
        <v>268713.984</v>
      </c>
      <c r="AE253" s="405">
        <f>AA253/(AD253)</f>
        <v>0</v>
      </c>
      <c r="AF253" s="413">
        <f>1-(1*AE253)</f>
        <v>1</v>
      </c>
    </row>
    <row r="254" spans="1:32" s="512" customFormat="1" ht="41.25" customHeight="1">
      <c r="A254" s="499"/>
      <c r="B254" s="500"/>
      <c r="C254" s="501"/>
      <c r="D254" s="502"/>
      <c r="E254" s="503"/>
      <c r="F254" s="504"/>
      <c r="G254" s="505"/>
      <c r="H254" s="506"/>
      <c r="I254" s="507"/>
      <c r="J254" s="507"/>
      <c r="K254" s="506"/>
      <c r="L254" s="507"/>
      <c r="M254" s="507"/>
      <c r="N254" s="506"/>
      <c r="O254" s="507"/>
      <c r="P254" s="507"/>
      <c r="Q254" s="506"/>
      <c r="R254" s="507"/>
      <c r="S254" s="507"/>
      <c r="T254" s="499"/>
      <c r="U254" s="508"/>
      <c r="V254" s="1052"/>
      <c r="W254" s="509"/>
      <c r="X254" s="510"/>
      <c r="Y254" s="511"/>
    </row>
    <row r="255" spans="1:32" s="578" customFormat="1" ht="30">
      <c r="A255" s="453">
        <v>54</v>
      </c>
      <c r="B255" s="523"/>
      <c r="C255" s="590" t="s">
        <v>339</v>
      </c>
      <c r="D255" s="591"/>
      <c r="E255" s="592"/>
      <c r="F255" s="591"/>
      <c r="G255" s="592"/>
      <c r="H255" s="593"/>
      <c r="I255" s="593"/>
      <c r="J255" s="593"/>
      <c r="K255" s="593"/>
      <c r="L255" s="593"/>
      <c r="M255" s="593"/>
      <c r="N255" s="593"/>
      <c r="O255" s="593"/>
      <c r="P255" s="593"/>
      <c r="Q255" s="593"/>
      <c r="R255" s="422"/>
      <c r="S255" s="422"/>
      <c r="T255" s="594"/>
      <c r="U255" s="590"/>
      <c r="V255" s="1050"/>
      <c r="W255" s="523"/>
      <c r="X255" s="577"/>
      <c r="Y255" s="577"/>
    </row>
    <row r="256" spans="1:32" ht="41.25" customHeight="1">
      <c r="A256" s="362"/>
      <c r="B256" s="363"/>
      <c r="C256" s="364" t="s">
        <v>324</v>
      </c>
      <c r="D256" s="365"/>
      <c r="E256" s="366"/>
      <c r="F256" s="367"/>
      <c r="G256" s="368"/>
      <c r="H256" s="369">
        <f t="shared" ref="H256:S256" si="149">SUM(H255:H255)</f>
        <v>0</v>
      </c>
      <c r="I256" s="457">
        <f t="shared" si="149"/>
        <v>0</v>
      </c>
      <c r="J256" s="457">
        <f t="shared" si="149"/>
        <v>0</v>
      </c>
      <c r="K256" s="369">
        <f t="shared" si="149"/>
        <v>0</v>
      </c>
      <c r="L256" s="457">
        <f t="shared" si="149"/>
        <v>0</v>
      </c>
      <c r="M256" s="457">
        <f t="shared" si="149"/>
        <v>0</v>
      </c>
      <c r="N256" s="369">
        <f t="shared" si="149"/>
        <v>0</v>
      </c>
      <c r="O256" s="457">
        <f t="shared" si="149"/>
        <v>0</v>
      </c>
      <c r="P256" s="457">
        <f t="shared" si="149"/>
        <v>0</v>
      </c>
      <c r="Q256" s="369">
        <f t="shared" si="149"/>
        <v>0</v>
      </c>
      <c r="R256" s="457">
        <f t="shared" si="149"/>
        <v>0</v>
      </c>
      <c r="S256" s="457">
        <f t="shared" si="149"/>
        <v>0</v>
      </c>
      <c r="T256" s="362"/>
      <c r="U256" s="370"/>
      <c r="V256" s="1047"/>
      <c r="W256" s="371"/>
      <c r="X256" s="372"/>
      <c r="Y256" s="373"/>
    </row>
    <row r="257" spans="1:32" s="343" customFormat="1" ht="41.25" customHeight="1">
      <c r="A257" s="345"/>
      <c r="B257" s="398"/>
      <c r="C257" s="392" t="s">
        <v>377</v>
      </c>
      <c r="D257" s="399"/>
      <c r="E257" s="400"/>
      <c r="F257" s="401"/>
      <c r="G257" s="402"/>
      <c r="H257" s="403"/>
      <c r="I257" s="404"/>
      <c r="J257" s="405">
        <f>I256+J256/60</f>
        <v>0</v>
      </c>
      <c r="K257" s="406"/>
      <c r="L257" s="408"/>
      <c r="M257" s="405">
        <f>L256+M256/60</f>
        <v>0</v>
      </c>
      <c r="N257" s="407"/>
      <c r="O257" s="408"/>
      <c r="P257" s="405">
        <f>O256+P256/60</f>
        <v>0</v>
      </c>
      <c r="Q257" s="407"/>
      <c r="R257" s="408"/>
      <c r="S257" s="405">
        <f>R256+S256/60</f>
        <v>0</v>
      </c>
      <c r="T257" s="345"/>
      <c r="U257" s="409"/>
      <c r="V257" s="1048"/>
      <c r="W257" s="410"/>
      <c r="X257" s="411">
        <v>152.22900000000001</v>
      </c>
      <c r="Y257" s="412">
        <v>2</v>
      </c>
      <c r="Z257" s="405">
        <f>J257</f>
        <v>0</v>
      </c>
      <c r="AA257" s="405">
        <f>X257*Y257*Z257</f>
        <v>0</v>
      </c>
      <c r="AB257" s="405">
        <f>($AB$4-M257-P257)</f>
        <v>672</v>
      </c>
      <c r="AC257" s="412">
        <f>X257*Y257</f>
        <v>304.45800000000003</v>
      </c>
      <c r="AD257" s="412">
        <f>AB257*AC257</f>
        <v>204595.77600000001</v>
      </c>
      <c r="AE257" s="405">
        <f>AA257/(AD257)</f>
        <v>0</v>
      </c>
      <c r="AF257" s="413">
        <f>1-(1*AE257)</f>
        <v>1</v>
      </c>
    </row>
    <row r="258" spans="1:32" s="512" customFormat="1" ht="41.25" customHeight="1">
      <c r="A258" s="499"/>
      <c r="B258" s="500"/>
      <c r="C258" s="501"/>
      <c r="D258" s="502"/>
      <c r="E258" s="503"/>
      <c r="F258" s="504"/>
      <c r="G258" s="505"/>
      <c r="H258" s="506"/>
      <c r="I258" s="507"/>
      <c r="J258" s="507"/>
      <c r="K258" s="506"/>
      <c r="L258" s="507"/>
      <c r="M258" s="507"/>
      <c r="N258" s="506"/>
      <c r="O258" s="507"/>
      <c r="P258" s="507"/>
      <c r="Q258" s="506"/>
      <c r="R258" s="507"/>
      <c r="S258" s="507"/>
      <c r="T258" s="499"/>
      <c r="U258" s="508"/>
      <c r="V258" s="1052"/>
      <c r="W258" s="509"/>
      <c r="X258" s="510"/>
      <c r="Y258" s="511"/>
    </row>
    <row r="259" spans="1:32" s="578" customFormat="1" ht="30">
      <c r="A259" s="453">
        <v>55</v>
      </c>
      <c r="B259" s="523"/>
      <c r="C259" s="590" t="s">
        <v>340</v>
      </c>
      <c r="D259" s="591"/>
      <c r="E259" s="592"/>
      <c r="F259" s="591"/>
      <c r="G259" s="592"/>
      <c r="H259" s="593"/>
      <c r="I259" s="593"/>
      <c r="J259" s="593"/>
      <c r="K259" s="593"/>
      <c r="L259" s="593"/>
      <c r="M259" s="593"/>
      <c r="N259" s="593"/>
      <c r="O259" s="593"/>
      <c r="P259" s="593"/>
      <c r="Q259" s="593"/>
      <c r="R259" s="422"/>
      <c r="S259" s="422"/>
      <c r="T259" s="594"/>
      <c r="U259" s="590"/>
      <c r="V259" s="1050"/>
      <c r="W259" s="523"/>
      <c r="X259" s="577"/>
      <c r="Y259" s="577"/>
    </row>
    <row r="260" spans="1:32" ht="41.25" customHeight="1">
      <c r="A260" s="362"/>
      <c r="B260" s="363"/>
      <c r="C260" s="364" t="s">
        <v>324</v>
      </c>
      <c r="D260" s="365"/>
      <c r="E260" s="366"/>
      <c r="F260" s="367"/>
      <c r="G260" s="368"/>
      <c r="H260" s="369">
        <f t="shared" ref="H260:S260" si="150">SUM(H259:H259)</f>
        <v>0</v>
      </c>
      <c r="I260" s="457">
        <f t="shared" si="150"/>
        <v>0</v>
      </c>
      <c r="J260" s="457">
        <f t="shared" si="150"/>
        <v>0</v>
      </c>
      <c r="K260" s="369">
        <f t="shared" si="150"/>
        <v>0</v>
      </c>
      <c r="L260" s="457">
        <f t="shared" si="150"/>
        <v>0</v>
      </c>
      <c r="M260" s="457">
        <f t="shared" si="150"/>
        <v>0</v>
      </c>
      <c r="N260" s="369">
        <f t="shared" si="150"/>
        <v>0</v>
      </c>
      <c r="O260" s="457">
        <f t="shared" si="150"/>
        <v>0</v>
      </c>
      <c r="P260" s="457">
        <f t="shared" si="150"/>
        <v>0</v>
      </c>
      <c r="Q260" s="369">
        <f t="shared" si="150"/>
        <v>0</v>
      </c>
      <c r="R260" s="457">
        <f t="shared" si="150"/>
        <v>0</v>
      </c>
      <c r="S260" s="457">
        <f t="shared" si="150"/>
        <v>0</v>
      </c>
      <c r="T260" s="362"/>
      <c r="U260" s="370"/>
      <c r="V260" s="1047"/>
      <c r="W260" s="371"/>
      <c r="X260" s="372"/>
      <c r="Y260" s="373"/>
    </row>
    <row r="261" spans="1:32" s="343" customFormat="1" ht="41.25" customHeight="1">
      <c r="A261" s="345"/>
      <c r="B261" s="398"/>
      <c r="C261" s="392" t="s">
        <v>377</v>
      </c>
      <c r="D261" s="399"/>
      <c r="E261" s="400"/>
      <c r="F261" s="401"/>
      <c r="G261" s="402"/>
      <c r="H261" s="403"/>
      <c r="I261" s="404"/>
      <c r="J261" s="405">
        <f>I260+J260/60</f>
        <v>0</v>
      </c>
      <c r="K261" s="406"/>
      <c r="L261" s="408"/>
      <c r="M261" s="405">
        <f>L260+M260/60</f>
        <v>0</v>
      </c>
      <c r="N261" s="407"/>
      <c r="O261" s="408"/>
      <c r="P261" s="405">
        <f>O260+P260/60</f>
        <v>0</v>
      </c>
      <c r="Q261" s="407"/>
      <c r="R261" s="408"/>
      <c r="S261" s="405">
        <f>R260+S260/60</f>
        <v>0</v>
      </c>
      <c r="T261" s="345"/>
      <c r="U261" s="409"/>
      <c r="V261" s="1048"/>
      <c r="W261" s="410"/>
      <c r="X261" s="411">
        <v>152.22900000000001</v>
      </c>
      <c r="Y261" s="412">
        <v>2</v>
      </c>
      <c r="Z261" s="405">
        <f>J261</f>
        <v>0</v>
      </c>
      <c r="AA261" s="405">
        <f>X261*Y261*Z261</f>
        <v>0</v>
      </c>
      <c r="AB261" s="405">
        <f>($AB$4-M261-P261)</f>
        <v>672</v>
      </c>
      <c r="AC261" s="412">
        <f>X261*Y261</f>
        <v>304.45800000000003</v>
      </c>
      <c r="AD261" s="412">
        <f>AB261*AC261</f>
        <v>204595.77600000001</v>
      </c>
      <c r="AE261" s="405">
        <f>AA261/(AD261)</f>
        <v>0</v>
      </c>
      <c r="AF261" s="413">
        <f>1-(1*AE261)</f>
        <v>1</v>
      </c>
    </row>
    <row r="262" spans="1:32" s="512" customFormat="1" ht="41.25" customHeight="1">
      <c r="A262" s="499"/>
      <c r="B262" s="500"/>
      <c r="C262" s="501"/>
      <c r="D262" s="502"/>
      <c r="E262" s="503"/>
      <c r="F262" s="504"/>
      <c r="G262" s="505"/>
      <c r="H262" s="506"/>
      <c r="I262" s="507"/>
      <c r="J262" s="507"/>
      <c r="K262" s="506"/>
      <c r="L262" s="507"/>
      <c r="M262" s="507"/>
      <c r="N262" s="506"/>
      <c r="O262" s="507"/>
      <c r="P262" s="507"/>
      <c r="Q262" s="506"/>
      <c r="R262" s="507"/>
      <c r="S262" s="507"/>
      <c r="T262" s="499"/>
      <c r="U262" s="508"/>
      <c r="V262" s="1052"/>
      <c r="W262" s="509"/>
      <c r="X262" s="510"/>
      <c r="Y262" s="511"/>
    </row>
    <row r="263" spans="1:32" s="575" customFormat="1" ht="71.25" customHeight="1">
      <c r="A263" s="453">
        <v>56</v>
      </c>
      <c r="B263" s="523">
        <v>902068</v>
      </c>
      <c r="C263" s="590" t="s">
        <v>341</v>
      </c>
      <c r="D263" s="591">
        <v>41683</v>
      </c>
      <c r="E263" s="592" t="s">
        <v>918</v>
      </c>
      <c r="F263" s="591">
        <v>41683</v>
      </c>
      <c r="G263" s="597" t="s">
        <v>919</v>
      </c>
      <c r="H263" s="593" t="s">
        <v>332</v>
      </c>
      <c r="I263" s="593"/>
      <c r="J263" s="593"/>
      <c r="K263" s="593" t="s">
        <v>332</v>
      </c>
      <c r="L263" s="593"/>
      <c r="M263" s="593"/>
      <c r="N263" s="593" t="s">
        <v>332</v>
      </c>
      <c r="O263" s="593"/>
      <c r="P263" s="593"/>
      <c r="Q263" s="593">
        <f>IF((RIGHT(T263,1)="D"),(F263+G263)-(D263+E263),"-")</f>
        <v>0.43680555555329192</v>
      </c>
      <c r="R263" s="422">
        <f t="shared" ref="R263" si="151">HOUR(Q263)</f>
        <v>10</v>
      </c>
      <c r="S263" s="422">
        <f t="shared" ref="S263" si="152">MINUTE(Q263)</f>
        <v>29</v>
      </c>
      <c r="T263" s="594" t="s">
        <v>445</v>
      </c>
      <c r="U263" s="590" t="s">
        <v>920</v>
      </c>
      <c r="V263" s="1050" t="s">
        <v>921</v>
      </c>
      <c r="W263" s="868" t="s">
        <v>922</v>
      </c>
      <c r="X263" s="572"/>
      <c r="Y263" s="573"/>
    </row>
    <row r="264" spans="1:32" ht="41.25" customHeight="1">
      <c r="A264" s="362"/>
      <c r="B264" s="363"/>
      <c r="C264" s="364" t="s">
        <v>324</v>
      </c>
      <c r="D264" s="365"/>
      <c r="E264" s="366"/>
      <c r="F264" s="367"/>
      <c r="G264" s="368"/>
      <c r="H264" s="369">
        <f t="shared" ref="H264:S264" si="153">SUM(H263:H263)</f>
        <v>0</v>
      </c>
      <c r="I264" s="457">
        <f t="shared" si="153"/>
        <v>0</v>
      </c>
      <c r="J264" s="457">
        <f t="shared" si="153"/>
        <v>0</v>
      </c>
      <c r="K264" s="369">
        <f t="shared" si="153"/>
        <v>0</v>
      </c>
      <c r="L264" s="457">
        <f t="shared" si="153"/>
        <v>0</v>
      </c>
      <c r="M264" s="457">
        <f t="shared" si="153"/>
        <v>0</v>
      </c>
      <c r="N264" s="369">
        <f t="shared" si="153"/>
        <v>0</v>
      </c>
      <c r="O264" s="457">
        <f t="shared" si="153"/>
        <v>0</v>
      </c>
      <c r="P264" s="457">
        <f t="shared" si="153"/>
        <v>0</v>
      </c>
      <c r="Q264" s="369">
        <f t="shared" si="153"/>
        <v>0.43680555555329192</v>
      </c>
      <c r="R264" s="457">
        <f t="shared" si="153"/>
        <v>10</v>
      </c>
      <c r="S264" s="457">
        <f t="shared" si="153"/>
        <v>29</v>
      </c>
      <c r="T264" s="362"/>
      <c r="U264" s="370"/>
      <c r="V264" s="1047"/>
      <c r="W264" s="371"/>
      <c r="X264" s="372"/>
      <c r="Y264" s="373"/>
    </row>
    <row r="265" spans="1:32" s="343" customFormat="1" ht="41.25" customHeight="1">
      <c r="A265" s="345"/>
      <c r="B265" s="398"/>
      <c r="C265" s="392" t="s">
        <v>377</v>
      </c>
      <c r="D265" s="399"/>
      <c r="E265" s="400"/>
      <c r="F265" s="401"/>
      <c r="G265" s="402"/>
      <c r="H265" s="403"/>
      <c r="I265" s="404"/>
      <c r="J265" s="405">
        <f>I264+J264/60</f>
        <v>0</v>
      </c>
      <c r="K265" s="406"/>
      <c r="L265" s="408"/>
      <c r="M265" s="405">
        <f>L264+M264/60</f>
        <v>0</v>
      </c>
      <c r="N265" s="407"/>
      <c r="O265" s="408"/>
      <c r="P265" s="405">
        <f>O264+P264/60</f>
        <v>0</v>
      </c>
      <c r="Q265" s="407"/>
      <c r="R265" s="408"/>
      <c r="S265" s="405">
        <f>R264+S264/60</f>
        <v>10.483333333333333</v>
      </c>
      <c r="T265" s="345"/>
      <c r="U265" s="409"/>
      <c r="V265" s="1048"/>
      <c r="W265" s="410"/>
      <c r="X265" s="411">
        <v>331.44200000000001</v>
      </c>
      <c r="Y265" s="412">
        <v>2</v>
      </c>
      <c r="Z265" s="405">
        <f>J265</f>
        <v>0</v>
      </c>
      <c r="AA265" s="405">
        <f>X265*Y265*Z265</f>
        <v>0</v>
      </c>
      <c r="AB265" s="405">
        <f>($AB$4-M265-P265)</f>
        <v>672</v>
      </c>
      <c r="AC265" s="412">
        <f>X265*Y265</f>
        <v>662.88400000000001</v>
      </c>
      <c r="AD265" s="412">
        <f>AB265*AC265</f>
        <v>445458.04800000001</v>
      </c>
      <c r="AE265" s="405">
        <f>AA265/(AD265)</f>
        <v>0</v>
      </c>
      <c r="AF265" s="413">
        <f>1-(1*AE265)</f>
        <v>1</v>
      </c>
    </row>
    <row r="266" spans="1:32" s="512" customFormat="1" ht="41.25" customHeight="1">
      <c r="A266" s="499"/>
      <c r="B266" s="500"/>
      <c r="C266" s="501"/>
      <c r="D266" s="502"/>
      <c r="E266" s="503"/>
      <c r="F266" s="504"/>
      <c r="G266" s="505"/>
      <c r="H266" s="506"/>
      <c r="I266" s="507"/>
      <c r="J266" s="507"/>
      <c r="K266" s="506"/>
      <c r="L266" s="507"/>
      <c r="M266" s="507"/>
      <c r="N266" s="506"/>
      <c r="O266" s="507"/>
      <c r="P266" s="507"/>
      <c r="Q266" s="506"/>
      <c r="R266" s="507"/>
      <c r="S266" s="507"/>
      <c r="T266" s="499"/>
      <c r="U266" s="508"/>
      <c r="V266" s="1052"/>
      <c r="W266" s="509"/>
      <c r="X266" s="510"/>
      <c r="Y266" s="511"/>
    </row>
    <row r="267" spans="1:32" s="578" customFormat="1" ht="90">
      <c r="A267" s="1087">
        <v>57</v>
      </c>
      <c r="B267" s="523">
        <v>902055</v>
      </c>
      <c r="C267" s="590" t="s">
        <v>271</v>
      </c>
      <c r="D267" s="591">
        <v>41680</v>
      </c>
      <c r="E267" s="592" t="s">
        <v>912</v>
      </c>
      <c r="F267" s="591">
        <v>41681</v>
      </c>
      <c r="G267" s="592" t="s">
        <v>913</v>
      </c>
      <c r="H267" s="593" t="s">
        <v>332</v>
      </c>
      <c r="I267" s="593"/>
      <c r="J267" s="593"/>
      <c r="K267" s="593" t="s">
        <v>332</v>
      </c>
      <c r="L267" s="593"/>
      <c r="M267" s="593"/>
      <c r="N267" s="593" t="s">
        <v>332</v>
      </c>
      <c r="O267" s="593"/>
      <c r="P267" s="593"/>
      <c r="Q267" s="593">
        <v>0.53958333333139308</v>
      </c>
      <c r="R267" s="422">
        <f t="shared" ref="R267:R268" si="154">HOUR(Q267)</f>
        <v>12</v>
      </c>
      <c r="S267" s="422">
        <f t="shared" ref="S267:S268" si="155">MINUTE(Q267)</f>
        <v>57</v>
      </c>
      <c r="T267" s="594" t="s">
        <v>445</v>
      </c>
      <c r="U267" s="596" t="s">
        <v>914</v>
      </c>
      <c r="V267" s="1050" t="s">
        <v>915</v>
      </c>
      <c r="W267" s="868"/>
      <c r="X267" s="577"/>
      <c r="Y267" s="577"/>
    </row>
    <row r="268" spans="1:32" s="578" customFormat="1" ht="90">
      <c r="A268" s="1087"/>
      <c r="B268" s="523">
        <v>902059</v>
      </c>
      <c r="C268" s="590" t="s">
        <v>271</v>
      </c>
      <c r="D268" s="591">
        <v>41681</v>
      </c>
      <c r="E268" s="592" t="s">
        <v>913</v>
      </c>
      <c r="F268" s="591">
        <v>41681</v>
      </c>
      <c r="G268" s="592" t="s">
        <v>552</v>
      </c>
      <c r="H268" s="593" t="s">
        <v>332</v>
      </c>
      <c r="I268" s="593"/>
      <c r="J268" s="593"/>
      <c r="K268" s="593" t="s">
        <v>332</v>
      </c>
      <c r="L268" s="593"/>
      <c r="M268" s="593"/>
      <c r="N268" s="593" t="s">
        <v>332</v>
      </c>
      <c r="O268" s="593"/>
      <c r="P268" s="593"/>
      <c r="Q268" s="593">
        <v>0.35763888889050577</v>
      </c>
      <c r="R268" s="422">
        <f t="shared" si="154"/>
        <v>8</v>
      </c>
      <c r="S268" s="422">
        <f t="shared" si="155"/>
        <v>35</v>
      </c>
      <c r="T268" s="594" t="s">
        <v>323</v>
      </c>
      <c r="U268" s="596" t="s">
        <v>916</v>
      </c>
      <c r="V268" s="1050"/>
      <c r="W268" s="868" t="s">
        <v>917</v>
      </c>
      <c r="X268" s="577"/>
      <c r="Y268" s="577"/>
    </row>
    <row r="269" spans="1:32" ht="41.25" customHeight="1">
      <c r="A269" s="362"/>
      <c r="B269" s="363"/>
      <c r="C269" s="364" t="s">
        <v>324</v>
      </c>
      <c r="D269" s="365"/>
      <c r="E269" s="366"/>
      <c r="F269" s="367"/>
      <c r="G269" s="368"/>
      <c r="H269" s="369">
        <f t="shared" ref="H269:S269" si="156">SUM(H267:H268)</f>
        <v>0</v>
      </c>
      <c r="I269" s="457">
        <f t="shared" si="156"/>
        <v>0</v>
      </c>
      <c r="J269" s="457">
        <f t="shared" si="156"/>
        <v>0</v>
      </c>
      <c r="K269" s="369">
        <f t="shared" si="156"/>
        <v>0</v>
      </c>
      <c r="L269" s="457">
        <f t="shared" si="156"/>
        <v>0</v>
      </c>
      <c r="M269" s="457">
        <f t="shared" si="156"/>
        <v>0</v>
      </c>
      <c r="N269" s="369">
        <f t="shared" si="156"/>
        <v>0</v>
      </c>
      <c r="O269" s="457">
        <f t="shared" si="156"/>
        <v>0</v>
      </c>
      <c r="P269" s="457">
        <f t="shared" si="156"/>
        <v>0</v>
      </c>
      <c r="Q269" s="369">
        <f t="shared" si="156"/>
        <v>0.89722222222189885</v>
      </c>
      <c r="R269" s="457">
        <f t="shared" si="156"/>
        <v>20</v>
      </c>
      <c r="S269" s="457">
        <f t="shared" si="156"/>
        <v>92</v>
      </c>
      <c r="T269" s="362"/>
      <c r="U269" s="370"/>
      <c r="V269" s="1047"/>
      <c r="W269" s="371"/>
      <c r="X269" s="372"/>
      <c r="Y269" s="373"/>
    </row>
    <row r="270" spans="1:32" s="343" customFormat="1" ht="41.25" customHeight="1">
      <c r="A270" s="345"/>
      <c r="B270" s="398"/>
      <c r="C270" s="392" t="s">
        <v>377</v>
      </c>
      <c r="D270" s="399"/>
      <c r="E270" s="400"/>
      <c r="F270" s="401"/>
      <c r="G270" s="402"/>
      <c r="H270" s="403"/>
      <c r="I270" s="404"/>
      <c r="J270" s="405">
        <f>I269+J269/60</f>
        <v>0</v>
      </c>
      <c r="K270" s="406"/>
      <c r="L270" s="408"/>
      <c r="M270" s="405">
        <f>L269+M269/60</f>
        <v>0</v>
      </c>
      <c r="N270" s="407"/>
      <c r="O270" s="408"/>
      <c r="P270" s="405">
        <f>O269+P269/60</f>
        <v>0</v>
      </c>
      <c r="Q270" s="407"/>
      <c r="R270" s="408"/>
      <c r="S270" s="405">
        <f>R269+S269/60</f>
        <v>21.533333333333335</v>
      </c>
      <c r="T270" s="345"/>
      <c r="U270" s="409"/>
      <c r="V270" s="1048"/>
      <c r="W270" s="410"/>
      <c r="X270" s="411">
        <v>331.44200000000001</v>
      </c>
      <c r="Y270" s="412">
        <v>2</v>
      </c>
      <c r="Z270" s="405">
        <f>J270</f>
        <v>0</v>
      </c>
      <c r="AA270" s="405">
        <f>X270*Y270*Z270</f>
        <v>0</v>
      </c>
      <c r="AB270" s="405">
        <f>($AB$4-M270-P270)</f>
        <v>672</v>
      </c>
      <c r="AC270" s="412">
        <f>X270*Y270</f>
        <v>662.88400000000001</v>
      </c>
      <c r="AD270" s="412">
        <f>AB270*AC270</f>
        <v>445458.04800000001</v>
      </c>
      <c r="AE270" s="405">
        <f>AA270/(AD270)</f>
        <v>0</v>
      </c>
      <c r="AF270" s="413">
        <f>1-(1*AE270)</f>
        <v>1</v>
      </c>
    </row>
    <row r="271" spans="1:32" s="512" customFormat="1" ht="41.25" customHeight="1">
      <c r="A271" s="499"/>
      <c r="B271" s="500"/>
      <c r="C271" s="501"/>
      <c r="D271" s="502"/>
      <c r="E271" s="503"/>
      <c r="F271" s="504"/>
      <c r="G271" s="505"/>
      <c r="H271" s="506"/>
      <c r="I271" s="507"/>
      <c r="J271" s="507"/>
      <c r="K271" s="506"/>
      <c r="L271" s="507"/>
      <c r="M271" s="507"/>
      <c r="N271" s="506"/>
      <c r="O271" s="507"/>
      <c r="P271" s="507"/>
      <c r="Q271" s="506"/>
      <c r="R271" s="507"/>
      <c r="S271" s="507"/>
      <c r="T271" s="499"/>
      <c r="U271" s="508"/>
      <c r="V271" s="1052"/>
      <c r="W271" s="509"/>
      <c r="X271" s="510"/>
      <c r="Y271" s="511"/>
    </row>
    <row r="272" spans="1:32" s="578" customFormat="1" ht="60">
      <c r="A272" s="354">
        <v>58</v>
      </c>
      <c r="B272" s="540">
        <v>902124</v>
      </c>
      <c r="C272" s="596" t="s">
        <v>342</v>
      </c>
      <c r="D272" s="802">
        <v>41695</v>
      </c>
      <c r="E272" s="803" t="s">
        <v>945</v>
      </c>
      <c r="F272" s="802">
        <v>41695</v>
      </c>
      <c r="G272" s="803" t="s">
        <v>892</v>
      </c>
      <c r="H272" s="804">
        <f>IF((RIGHT(T272,1)="T"),(F272+G272)-(D272+E272),"-")</f>
        <v>4.3749999997089617E-2</v>
      </c>
      <c r="I272" s="422">
        <f t="shared" ref="I272" si="157">HOUR(H272)</f>
        <v>1</v>
      </c>
      <c r="J272" s="422">
        <f t="shared" ref="J272" si="158">MINUTE(H272)</f>
        <v>3</v>
      </c>
      <c r="K272" s="804" t="str">
        <f>IF((RIGHT(T272,1)="U"),(F272+G272)-(D272+E272),"-")</f>
        <v>-</v>
      </c>
      <c r="L272" s="804"/>
      <c r="M272" s="804"/>
      <c r="N272" s="804" t="str">
        <f>IF((RIGHT(T272,1)="C"),(F272+G272)-(D272+E272),"-")</f>
        <v>-</v>
      </c>
      <c r="O272" s="804"/>
      <c r="P272" s="804"/>
      <c r="Q272" s="804" t="str">
        <f>IF((RIGHT(T272,1)="D"),(F272+G272)-(D272+E272),"-")</f>
        <v>-</v>
      </c>
      <c r="R272" s="804"/>
      <c r="S272" s="804"/>
      <c r="T272" s="600" t="s">
        <v>499</v>
      </c>
      <c r="U272" s="596" t="s">
        <v>946</v>
      </c>
      <c r="V272" s="1057"/>
      <c r="W272" s="600" t="s">
        <v>947</v>
      </c>
      <c r="X272" s="577"/>
      <c r="Y272" s="577"/>
    </row>
    <row r="273" spans="1:32" ht="41.25" customHeight="1">
      <c r="A273" s="362"/>
      <c r="B273" s="363"/>
      <c r="C273" s="364" t="s">
        <v>324</v>
      </c>
      <c r="D273" s="365"/>
      <c r="E273" s="366"/>
      <c r="F273" s="367"/>
      <c r="G273" s="368"/>
      <c r="H273" s="369">
        <f t="shared" ref="H273:S273" si="159">SUM(H272:H272)</f>
        <v>4.3749999997089617E-2</v>
      </c>
      <c r="I273" s="457">
        <f t="shared" si="159"/>
        <v>1</v>
      </c>
      <c r="J273" s="457">
        <f t="shared" si="159"/>
        <v>3</v>
      </c>
      <c r="K273" s="369">
        <f t="shared" si="159"/>
        <v>0</v>
      </c>
      <c r="L273" s="457">
        <f t="shared" si="159"/>
        <v>0</v>
      </c>
      <c r="M273" s="457">
        <f t="shared" si="159"/>
        <v>0</v>
      </c>
      <c r="N273" s="369">
        <f t="shared" si="159"/>
        <v>0</v>
      </c>
      <c r="O273" s="457">
        <f t="shared" si="159"/>
        <v>0</v>
      </c>
      <c r="P273" s="457">
        <f t="shared" si="159"/>
        <v>0</v>
      </c>
      <c r="Q273" s="369">
        <f t="shared" si="159"/>
        <v>0</v>
      </c>
      <c r="R273" s="457">
        <f t="shared" si="159"/>
        <v>0</v>
      </c>
      <c r="S273" s="457">
        <f t="shared" si="159"/>
        <v>0</v>
      </c>
      <c r="T273" s="362"/>
      <c r="U273" s="370"/>
      <c r="V273" s="1047"/>
      <c r="W273" s="371"/>
      <c r="X273" s="372"/>
      <c r="Y273" s="373"/>
    </row>
    <row r="274" spans="1:32" s="343" customFormat="1" ht="41.25" customHeight="1">
      <c r="A274" s="345"/>
      <c r="B274" s="398"/>
      <c r="C274" s="392" t="s">
        <v>377</v>
      </c>
      <c r="D274" s="399"/>
      <c r="E274" s="400"/>
      <c r="F274" s="401"/>
      <c r="G274" s="402"/>
      <c r="H274" s="403"/>
      <c r="I274" s="404"/>
      <c r="J274" s="405">
        <f>I273+J273/60</f>
        <v>1.05</v>
      </c>
      <c r="K274" s="406"/>
      <c r="L274" s="408"/>
      <c r="M274" s="405">
        <f>L273+M273/60</f>
        <v>0</v>
      </c>
      <c r="N274" s="407"/>
      <c r="O274" s="408"/>
      <c r="P274" s="405">
        <f>O273+P273/60</f>
        <v>0</v>
      </c>
      <c r="Q274" s="407"/>
      <c r="R274" s="408"/>
      <c r="S274" s="405">
        <f>R273+S273/60</f>
        <v>0</v>
      </c>
      <c r="T274" s="345"/>
      <c r="U274" s="409"/>
      <c r="V274" s="1048"/>
      <c r="W274" s="410"/>
      <c r="X274" s="411">
        <v>351.72899999999998</v>
      </c>
      <c r="Y274" s="412">
        <v>4</v>
      </c>
      <c r="Z274" s="405">
        <f>J274</f>
        <v>1.05</v>
      </c>
      <c r="AA274" s="405">
        <f>X274*Y274*Z274</f>
        <v>1477.2618</v>
      </c>
      <c r="AB274" s="405">
        <f>($AB$4-M274-P274)</f>
        <v>672</v>
      </c>
      <c r="AC274" s="412">
        <f>X274*Y274</f>
        <v>1406.9159999999999</v>
      </c>
      <c r="AD274" s="412">
        <f>AB274*AC274</f>
        <v>945447.55199999991</v>
      </c>
      <c r="AE274" s="405">
        <f>AA274/(AD274)</f>
        <v>1.5625000000000001E-3</v>
      </c>
      <c r="AF274" s="413">
        <f>1-(1*AE274)</f>
        <v>0.99843749999999998</v>
      </c>
    </row>
    <row r="275" spans="1:32" s="512" customFormat="1" ht="41.25" customHeight="1">
      <c r="A275" s="499"/>
      <c r="B275" s="500"/>
      <c r="C275" s="501"/>
      <c r="D275" s="502"/>
      <c r="E275" s="503"/>
      <c r="F275" s="504"/>
      <c r="G275" s="505"/>
      <c r="H275" s="506"/>
      <c r="I275" s="507"/>
      <c r="J275" s="507"/>
      <c r="K275" s="506"/>
      <c r="L275" s="507"/>
      <c r="M275" s="507"/>
      <c r="N275" s="506"/>
      <c r="O275" s="507"/>
      <c r="P275" s="507"/>
      <c r="Q275" s="506"/>
      <c r="R275" s="507"/>
      <c r="S275" s="507"/>
      <c r="T275" s="499"/>
      <c r="U275" s="508"/>
      <c r="V275" s="1052"/>
      <c r="W275" s="509"/>
      <c r="X275" s="510"/>
      <c r="Y275" s="511"/>
    </row>
    <row r="276" spans="1:32" s="578" customFormat="1" ht="30">
      <c r="A276" s="453">
        <v>59</v>
      </c>
      <c r="B276" s="523"/>
      <c r="C276" s="590" t="s">
        <v>344</v>
      </c>
      <c r="D276" s="591"/>
      <c r="E276" s="592"/>
      <c r="F276" s="591"/>
      <c r="G276" s="592"/>
      <c r="H276" s="593"/>
      <c r="I276" s="593"/>
      <c r="J276" s="593"/>
      <c r="K276" s="593"/>
      <c r="L276" s="593"/>
      <c r="M276" s="593"/>
      <c r="N276" s="593"/>
      <c r="O276" s="593"/>
      <c r="P276" s="593"/>
      <c r="Q276" s="593"/>
      <c r="R276" s="422"/>
      <c r="S276" s="422"/>
      <c r="T276" s="594"/>
      <c r="U276" s="590"/>
      <c r="V276" s="1050"/>
      <c r="W276" s="523"/>
      <c r="X276" s="577"/>
      <c r="Y276" s="577"/>
    </row>
    <row r="277" spans="1:32" ht="41.25" customHeight="1">
      <c r="A277" s="362"/>
      <c r="B277" s="363"/>
      <c r="C277" s="364" t="s">
        <v>324</v>
      </c>
      <c r="D277" s="365"/>
      <c r="E277" s="366"/>
      <c r="F277" s="367"/>
      <c r="G277" s="368"/>
      <c r="H277" s="369">
        <f t="shared" ref="H277:S277" si="160">SUM(H276:H276)</f>
        <v>0</v>
      </c>
      <c r="I277" s="457">
        <f t="shared" si="160"/>
        <v>0</v>
      </c>
      <c r="J277" s="457">
        <f t="shared" si="160"/>
        <v>0</v>
      </c>
      <c r="K277" s="369">
        <f t="shared" si="160"/>
        <v>0</v>
      </c>
      <c r="L277" s="457">
        <f t="shared" si="160"/>
        <v>0</v>
      </c>
      <c r="M277" s="457">
        <f t="shared" si="160"/>
        <v>0</v>
      </c>
      <c r="N277" s="369">
        <f t="shared" si="160"/>
        <v>0</v>
      </c>
      <c r="O277" s="457">
        <f t="shared" si="160"/>
        <v>0</v>
      </c>
      <c r="P277" s="457">
        <f t="shared" si="160"/>
        <v>0</v>
      </c>
      <c r="Q277" s="369">
        <f t="shared" si="160"/>
        <v>0</v>
      </c>
      <c r="R277" s="457">
        <f t="shared" si="160"/>
        <v>0</v>
      </c>
      <c r="S277" s="457">
        <f t="shared" si="160"/>
        <v>0</v>
      </c>
      <c r="T277" s="362"/>
      <c r="U277" s="370"/>
      <c r="V277" s="1047"/>
      <c r="W277" s="371"/>
      <c r="X277" s="372"/>
      <c r="Y277" s="373"/>
    </row>
    <row r="278" spans="1:32" s="343" customFormat="1" ht="41.25" customHeight="1">
      <c r="A278" s="345"/>
      <c r="B278" s="398"/>
      <c r="C278" s="392" t="s">
        <v>377</v>
      </c>
      <c r="D278" s="399"/>
      <c r="E278" s="400"/>
      <c r="F278" s="401"/>
      <c r="G278" s="402"/>
      <c r="H278" s="403"/>
      <c r="I278" s="404"/>
      <c r="J278" s="405">
        <f>I277+J277/60</f>
        <v>0</v>
      </c>
      <c r="K278" s="406"/>
      <c r="L278" s="408"/>
      <c r="M278" s="405">
        <f>L277+M277/60</f>
        <v>0</v>
      </c>
      <c r="N278" s="407"/>
      <c r="O278" s="408"/>
      <c r="P278" s="405">
        <f>O277+P277/60</f>
        <v>0</v>
      </c>
      <c r="Q278" s="407"/>
      <c r="R278" s="408"/>
      <c r="S278" s="405">
        <f>R277+S277/60</f>
        <v>0</v>
      </c>
      <c r="T278" s="345"/>
      <c r="U278" s="409"/>
      <c r="V278" s="1048"/>
      <c r="W278" s="410"/>
      <c r="X278" s="411">
        <v>351.72899999999998</v>
      </c>
      <c r="Y278" s="412">
        <v>4</v>
      </c>
      <c r="Z278" s="405">
        <f>J278</f>
        <v>0</v>
      </c>
      <c r="AA278" s="405">
        <f>X278*Y278*Z278</f>
        <v>0</v>
      </c>
      <c r="AB278" s="405">
        <f>($AB$4-M278-P278)</f>
        <v>672</v>
      </c>
      <c r="AC278" s="412">
        <f>X278*Y278</f>
        <v>1406.9159999999999</v>
      </c>
      <c r="AD278" s="412">
        <f>AB278*AC278</f>
        <v>945447.55199999991</v>
      </c>
      <c r="AE278" s="405">
        <f>AA278/(AD278)</f>
        <v>0</v>
      </c>
      <c r="AF278" s="413">
        <f>1-(1*AE278)</f>
        <v>1</v>
      </c>
    </row>
    <row r="279" spans="1:32" s="512" customFormat="1" ht="41.25" customHeight="1">
      <c r="A279" s="499"/>
      <c r="B279" s="500"/>
      <c r="C279" s="501"/>
      <c r="D279" s="502"/>
      <c r="E279" s="503"/>
      <c r="F279" s="504"/>
      <c r="G279" s="505"/>
      <c r="H279" s="506"/>
      <c r="I279" s="507"/>
      <c r="J279" s="507"/>
      <c r="K279" s="506"/>
      <c r="L279" s="507"/>
      <c r="M279" s="507"/>
      <c r="N279" s="506"/>
      <c r="O279" s="507"/>
      <c r="P279" s="507"/>
      <c r="Q279" s="506"/>
      <c r="R279" s="507"/>
      <c r="S279" s="507"/>
      <c r="T279" s="499"/>
      <c r="U279" s="508"/>
      <c r="V279" s="1052"/>
      <c r="W279" s="509"/>
      <c r="X279" s="510"/>
      <c r="Y279" s="511"/>
    </row>
    <row r="280" spans="1:32" s="575" customFormat="1" ht="60">
      <c r="A280" s="1087">
        <v>60</v>
      </c>
      <c r="B280" s="523">
        <v>902014</v>
      </c>
      <c r="C280" s="590" t="s">
        <v>511</v>
      </c>
      <c r="D280" s="591">
        <v>41672</v>
      </c>
      <c r="E280" s="592" t="s">
        <v>525</v>
      </c>
      <c r="F280" s="591">
        <v>41675</v>
      </c>
      <c r="G280" s="592" t="s">
        <v>562</v>
      </c>
      <c r="H280" s="593" t="s">
        <v>332</v>
      </c>
      <c r="I280" s="593"/>
      <c r="J280" s="593"/>
      <c r="K280" s="593" t="s">
        <v>332</v>
      </c>
      <c r="L280" s="593"/>
      <c r="M280" s="593"/>
      <c r="N280" s="593" t="s">
        <v>332</v>
      </c>
      <c r="O280" s="593"/>
      <c r="P280" s="593"/>
      <c r="Q280" s="593">
        <v>2.6930555555591127</v>
      </c>
      <c r="R280" s="422">
        <v>64</v>
      </c>
      <c r="S280" s="422">
        <f t="shared" ref="S280:S283" si="161">MINUTE(Q280)</f>
        <v>38</v>
      </c>
      <c r="T280" s="594" t="s">
        <v>323</v>
      </c>
      <c r="U280" s="595" t="s">
        <v>718</v>
      </c>
      <c r="V280" s="1055" t="s">
        <v>956</v>
      </c>
      <c r="W280" s="866" t="s">
        <v>957</v>
      </c>
      <c r="X280" s="572"/>
      <c r="Y280" s="573"/>
    </row>
    <row r="281" spans="1:32" s="575" customFormat="1" ht="60">
      <c r="A281" s="1087"/>
      <c r="B281" s="523">
        <v>902044</v>
      </c>
      <c r="C281" s="590" t="s">
        <v>511</v>
      </c>
      <c r="D281" s="591">
        <v>41677</v>
      </c>
      <c r="E281" s="592" t="s">
        <v>871</v>
      </c>
      <c r="F281" s="591">
        <v>41678</v>
      </c>
      <c r="G281" s="597" t="s">
        <v>521</v>
      </c>
      <c r="H281" s="593" t="s">
        <v>332</v>
      </c>
      <c r="I281" s="593"/>
      <c r="J281" s="593"/>
      <c r="K281" s="593" t="s">
        <v>332</v>
      </c>
      <c r="L281" s="593"/>
      <c r="M281" s="593"/>
      <c r="N281" s="593" t="s">
        <v>332</v>
      </c>
      <c r="O281" s="593"/>
      <c r="P281" s="593"/>
      <c r="Q281" s="593">
        <f>IF((RIGHT(T281,1)="D"),(F281+G281)-(D281+E281),"-")</f>
        <v>0.49722222222044365</v>
      </c>
      <c r="R281" s="422">
        <f t="shared" ref="R281:R283" si="162">HOUR(Q281)</f>
        <v>11</v>
      </c>
      <c r="S281" s="422">
        <f t="shared" si="161"/>
        <v>56</v>
      </c>
      <c r="T281" s="594" t="s">
        <v>323</v>
      </c>
      <c r="U281" s="595" t="s">
        <v>718</v>
      </c>
      <c r="V281" s="1050" t="s">
        <v>958</v>
      </c>
      <c r="W281" s="866" t="s">
        <v>959</v>
      </c>
      <c r="X281" s="573"/>
      <c r="Y281" s="573"/>
    </row>
    <row r="282" spans="1:32" s="575" customFormat="1" ht="60">
      <c r="A282" s="1087"/>
      <c r="B282" s="523">
        <v>902075</v>
      </c>
      <c r="C282" s="590" t="s">
        <v>511</v>
      </c>
      <c r="D282" s="591">
        <v>41684</v>
      </c>
      <c r="E282" s="592" t="s">
        <v>960</v>
      </c>
      <c r="F282" s="591">
        <v>41687</v>
      </c>
      <c r="G282" s="592" t="s">
        <v>503</v>
      </c>
      <c r="H282" s="593" t="s">
        <v>332</v>
      </c>
      <c r="I282" s="593"/>
      <c r="J282" s="593"/>
      <c r="K282" s="593" t="s">
        <v>332</v>
      </c>
      <c r="L282" s="593"/>
      <c r="M282" s="593"/>
      <c r="N282" s="593" t="s">
        <v>332</v>
      </c>
      <c r="O282" s="593"/>
      <c r="P282" s="593"/>
      <c r="Q282" s="593">
        <v>2.6458333333357587</v>
      </c>
      <c r="R282" s="422">
        <v>63</v>
      </c>
      <c r="S282" s="422">
        <f t="shared" si="161"/>
        <v>30</v>
      </c>
      <c r="T282" s="594" t="s">
        <v>323</v>
      </c>
      <c r="U282" s="595" t="s">
        <v>718</v>
      </c>
      <c r="V282" s="1050" t="s">
        <v>961</v>
      </c>
      <c r="W282" s="868" t="s">
        <v>962</v>
      </c>
      <c r="X282" s="573"/>
      <c r="Y282" s="573"/>
    </row>
    <row r="283" spans="1:32" s="575" customFormat="1" ht="60">
      <c r="A283" s="1087"/>
      <c r="B283" s="540">
        <v>902125</v>
      </c>
      <c r="C283" s="596" t="s">
        <v>511</v>
      </c>
      <c r="D283" s="802">
        <v>41695</v>
      </c>
      <c r="E283" s="803" t="s">
        <v>963</v>
      </c>
      <c r="F283" s="802">
        <v>41696</v>
      </c>
      <c r="G283" s="803" t="s">
        <v>964</v>
      </c>
      <c r="H283" s="804" t="s">
        <v>332</v>
      </c>
      <c r="I283" s="804"/>
      <c r="J283" s="804"/>
      <c r="K283" s="804" t="s">
        <v>332</v>
      </c>
      <c r="L283" s="804"/>
      <c r="M283" s="804"/>
      <c r="N283" s="804" t="s">
        <v>332</v>
      </c>
      <c r="O283" s="804"/>
      <c r="P283" s="804"/>
      <c r="Q283" s="804">
        <v>0.37083333333430346</v>
      </c>
      <c r="R283" s="422">
        <f t="shared" si="162"/>
        <v>8</v>
      </c>
      <c r="S283" s="422">
        <f t="shared" si="161"/>
        <v>54</v>
      </c>
      <c r="T283" s="600" t="s">
        <v>323</v>
      </c>
      <c r="U283" s="595" t="s">
        <v>718</v>
      </c>
      <c r="V283" s="1057" t="s">
        <v>965</v>
      </c>
      <c r="W283" s="600" t="s">
        <v>966</v>
      </c>
      <c r="X283" s="573"/>
      <c r="Y283" s="573"/>
    </row>
    <row r="284" spans="1:32" ht="41.25" customHeight="1">
      <c r="A284" s="362"/>
      <c r="B284" s="363"/>
      <c r="C284" s="364" t="s">
        <v>324</v>
      </c>
      <c r="D284" s="365"/>
      <c r="E284" s="366"/>
      <c r="F284" s="367"/>
      <c r="G284" s="368"/>
      <c r="H284" s="369">
        <f t="shared" ref="H284:P284" si="163">SUM(H280:H280)</f>
        <v>0</v>
      </c>
      <c r="I284" s="457">
        <f t="shared" si="163"/>
        <v>0</v>
      </c>
      <c r="J284" s="457">
        <f t="shared" si="163"/>
        <v>0</v>
      </c>
      <c r="K284" s="369">
        <f t="shared" si="163"/>
        <v>0</v>
      </c>
      <c r="L284" s="457">
        <f t="shared" si="163"/>
        <v>0</v>
      </c>
      <c r="M284" s="457">
        <f t="shared" si="163"/>
        <v>0</v>
      </c>
      <c r="N284" s="369">
        <f t="shared" si="163"/>
        <v>0</v>
      </c>
      <c r="O284" s="457">
        <f t="shared" si="163"/>
        <v>0</v>
      </c>
      <c r="P284" s="457">
        <f t="shared" si="163"/>
        <v>0</v>
      </c>
      <c r="Q284" s="369">
        <f>SUM(Q280:Q283)</f>
        <v>6.2069444444496185</v>
      </c>
      <c r="R284" s="457">
        <f>SUM(R280:R283)</f>
        <v>146</v>
      </c>
      <c r="S284" s="457">
        <f>SUM(S280:S283)</f>
        <v>178</v>
      </c>
      <c r="T284" s="362"/>
      <c r="U284" s="370"/>
      <c r="V284" s="1047"/>
      <c r="W284" s="371"/>
      <c r="X284" s="372"/>
      <c r="Y284" s="373"/>
    </row>
    <row r="285" spans="1:32" s="343" customFormat="1" ht="41.25" customHeight="1">
      <c r="A285" s="345"/>
      <c r="B285" s="398"/>
      <c r="C285" s="392" t="s">
        <v>377</v>
      </c>
      <c r="D285" s="399"/>
      <c r="E285" s="400"/>
      <c r="F285" s="401"/>
      <c r="G285" s="402"/>
      <c r="H285" s="403"/>
      <c r="I285" s="404"/>
      <c r="J285" s="405">
        <f>I284+J284/60</f>
        <v>0</v>
      </c>
      <c r="K285" s="406"/>
      <c r="L285" s="408"/>
      <c r="M285" s="405">
        <f>L284+M284/60</f>
        <v>0</v>
      </c>
      <c r="N285" s="407"/>
      <c r="O285" s="408"/>
      <c r="P285" s="405">
        <f>O284+P284/60</f>
        <v>0</v>
      </c>
      <c r="Q285" s="407"/>
      <c r="R285" s="408"/>
      <c r="S285" s="405">
        <f>R284+S284/60</f>
        <v>148.96666666666667</v>
      </c>
      <c r="T285" s="345"/>
      <c r="U285" s="409"/>
      <c r="V285" s="1048"/>
      <c r="W285" s="410"/>
      <c r="X285" s="411">
        <v>220.58799999999999</v>
      </c>
      <c r="Y285" s="412">
        <v>2</v>
      </c>
      <c r="Z285" s="405">
        <f>J285</f>
        <v>0</v>
      </c>
      <c r="AA285" s="405">
        <f>X285*Y285*Z285</f>
        <v>0</v>
      </c>
      <c r="AB285" s="405">
        <f>($AB$4-M285-P285)</f>
        <v>672</v>
      </c>
      <c r="AC285" s="412">
        <f>X285*Y285</f>
        <v>441.17599999999999</v>
      </c>
      <c r="AD285" s="412">
        <f>AB285*AC285</f>
        <v>296470.272</v>
      </c>
      <c r="AE285" s="405">
        <f>AA285/(AD285)</f>
        <v>0</v>
      </c>
      <c r="AF285" s="413">
        <f>1-(1*AE285)</f>
        <v>1</v>
      </c>
    </row>
    <row r="286" spans="1:32" s="512" customFormat="1" ht="41.25" customHeight="1">
      <c r="A286" s="499"/>
      <c r="B286" s="500"/>
      <c r="C286" s="501"/>
      <c r="D286" s="502"/>
      <c r="E286" s="503"/>
      <c r="F286" s="504"/>
      <c r="G286" s="505"/>
      <c r="H286" s="506"/>
      <c r="I286" s="507"/>
      <c r="J286" s="507"/>
      <c r="K286" s="506"/>
      <c r="L286" s="507"/>
      <c r="M286" s="507"/>
      <c r="N286" s="506"/>
      <c r="O286" s="507"/>
      <c r="P286" s="507"/>
      <c r="Q286" s="506"/>
      <c r="R286" s="507"/>
      <c r="S286" s="507"/>
      <c r="T286" s="499"/>
      <c r="U286" s="508"/>
      <c r="V286" s="1052"/>
      <c r="W286" s="509"/>
      <c r="X286" s="510"/>
      <c r="Y286" s="511"/>
    </row>
    <row r="287" spans="1:32" s="576" customFormat="1" ht="60">
      <c r="A287" s="1087">
        <v>61</v>
      </c>
      <c r="B287" s="523">
        <v>901229</v>
      </c>
      <c r="C287" s="590" t="s">
        <v>345</v>
      </c>
      <c r="D287" s="591">
        <v>41668</v>
      </c>
      <c r="E287" s="592" t="s">
        <v>510</v>
      </c>
      <c r="F287" s="591">
        <v>41672</v>
      </c>
      <c r="G287" s="592" t="s">
        <v>933</v>
      </c>
      <c r="H287" s="593" t="s">
        <v>332</v>
      </c>
      <c r="I287" s="593"/>
      <c r="J287" s="593"/>
      <c r="K287" s="593" t="s">
        <v>332</v>
      </c>
      <c r="L287" s="593"/>
      <c r="M287" s="593"/>
      <c r="N287" s="593" t="s">
        <v>332</v>
      </c>
      <c r="O287" s="593"/>
      <c r="P287" s="593"/>
      <c r="Q287" s="593">
        <v>1.4555555555555555</v>
      </c>
      <c r="R287" s="422">
        <v>34</v>
      </c>
      <c r="S287" s="422">
        <f t="shared" ref="S287" si="164">MINUTE(Q287)</f>
        <v>56</v>
      </c>
      <c r="T287" s="594" t="s">
        <v>323</v>
      </c>
      <c r="U287" s="595" t="s">
        <v>718</v>
      </c>
      <c r="V287" s="1055" t="s">
        <v>588</v>
      </c>
      <c r="W287" s="868" t="s">
        <v>934</v>
      </c>
      <c r="X287" s="572"/>
      <c r="Y287" s="573"/>
    </row>
    <row r="288" spans="1:32" s="576" customFormat="1" ht="60">
      <c r="A288" s="1087"/>
      <c r="B288" s="523">
        <v>902009</v>
      </c>
      <c r="C288" s="590" t="s">
        <v>345</v>
      </c>
      <c r="D288" s="591">
        <v>41672</v>
      </c>
      <c r="E288" s="592" t="s">
        <v>935</v>
      </c>
      <c r="F288" s="591">
        <v>41672</v>
      </c>
      <c r="G288" s="592" t="s">
        <v>935</v>
      </c>
      <c r="H288" s="593" t="s">
        <v>332</v>
      </c>
      <c r="I288" s="593"/>
      <c r="J288" s="593"/>
      <c r="K288" s="593">
        <v>0</v>
      </c>
      <c r="L288" s="422">
        <f t="shared" ref="L288" si="165">HOUR(K288)</f>
        <v>0</v>
      </c>
      <c r="M288" s="422">
        <f t="shared" ref="M288" si="166">MINUTE(K288)</f>
        <v>0</v>
      </c>
      <c r="N288" s="593" t="s">
        <v>332</v>
      </c>
      <c r="O288" s="593"/>
      <c r="P288" s="593"/>
      <c r="Q288" s="593" t="s">
        <v>332</v>
      </c>
      <c r="R288" s="593"/>
      <c r="S288" s="593"/>
      <c r="T288" s="594" t="s">
        <v>346</v>
      </c>
      <c r="U288" s="595" t="s">
        <v>936</v>
      </c>
      <c r="V288" s="1055"/>
      <c r="W288" s="866"/>
      <c r="X288" s="573"/>
      <c r="Y288" s="573"/>
    </row>
    <row r="289" spans="1:32" ht="41.25" customHeight="1">
      <c r="A289" s="362"/>
      <c r="B289" s="363"/>
      <c r="C289" s="364" t="s">
        <v>324</v>
      </c>
      <c r="D289" s="365"/>
      <c r="E289" s="366"/>
      <c r="F289" s="367"/>
      <c r="G289" s="368"/>
      <c r="H289" s="369">
        <f t="shared" ref="H289:S289" si="167">SUM(H287:H287)</f>
        <v>0</v>
      </c>
      <c r="I289" s="457">
        <f t="shared" si="167"/>
        <v>0</v>
      </c>
      <c r="J289" s="457">
        <f t="shared" si="167"/>
        <v>0</v>
      </c>
      <c r="K289" s="369">
        <f t="shared" si="167"/>
        <v>0</v>
      </c>
      <c r="L289" s="457">
        <f t="shared" si="167"/>
        <v>0</v>
      </c>
      <c r="M289" s="457">
        <f t="shared" si="167"/>
        <v>0</v>
      </c>
      <c r="N289" s="369">
        <f t="shared" si="167"/>
        <v>0</v>
      </c>
      <c r="O289" s="457">
        <f t="shared" si="167"/>
        <v>0</v>
      </c>
      <c r="P289" s="457">
        <f t="shared" si="167"/>
        <v>0</v>
      </c>
      <c r="Q289" s="369">
        <f t="shared" si="167"/>
        <v>1.4555555555555555</v>
      </c>
      <c r="R289" s="457">
        <f t="shared" si="167"/>
        <v>34</v>
      </c>
      <c r="S289" s="457">
        <f t="shared" si="167"/>
        <v>56</v>
      </c>
      <c r="T289" s="362"/>
      <c r="U289" s="370"/>
      <c r="V289" s="1047"/>
      <c r="W289" s="371"/>
      <c r="X289" s="372"/>
      <c r="Y289" s="373"/>
    </row>
    <row r="290" spans="1:32" s="343" customFormat="1" ht="41.25" customHeight="1">
      <c r="A290" s="345"/>
      <c r="B290" s="398"/>
      <c r="C290" s="392" t="s">
        <v>377</v>
      </c>
      <c r="D290" s="399"/>
      <c r="E290" s="400"/>
      <c r="F290" s="401"/>
      <c r="G290" s="402"/>
      <c r="H290" s="403"/>
      <c r="I290" s="404"/>
      <c r="J290" s="405">
        <f>I289+J289/60</f>
        <v>0</v>
      </c>
      <c r="K290" s="406"/>
      <c r="L290" s="408"/>
      <c r="M290" s="405">
        <f>L289+M289/60</f>
        <v>0</v>
      </c>
      <c r="N290" s="407"/>
      <c r="O290" s="408"/>
      <c r="P290" s="405">
        <f>O289+P289/60</f>
        <v>0</v>
      </c>
      <c r="Q290" s="407"/>
      <c r="R290" s="408"/>
      <c r="S290" s="405">
        <f>R289+S289/60</f>
        <v>34.93333333333333</v>
      </c>
      <c r="T290" s="345"/>
      <c r="U290" s="409"/>
      <c r="V290" s="1048"/>
      <c r="W290" s="410"/>
      <c r="X290" s="411">
        <v>4.01</v>
      </c>
      <c r="Y290" s="412">
        <v>2</v>
      </c>
      <c r="Z290" s="405">
        <f>J290</f>
        <v>0</v>
      </c>
      <c r="AA290" s="405">
        <f>X290*Y290*Z290</f>
        <v>0</v>
      </c>
      <c r="AB290" s="405">
        <f>($AB$4-M290-P290)</f>
        <v>672</v>
      </c>
      <c r="AC290" s="412">
        <f>X290*Y290</f>
        <v>8.02</v>
      </c>
      <c r="AD290" s="412">
        <f>AB290*AC290</f>
        <v>5389.44</v>
      </c>
      <c r="AE290" s="405">
        <f>AA290/(AD290)</f>
        <v>0</v>
      </c>
      <c r="AF290" s="413">
        <f>1-(1*AE290)</f>
        <v>1</v>
      </c>
    </row>
    <row r="291" spans="1:32" s="512" customFormat="1" ht="41.25" customHeight="1">
      <c r="A291" s="499"/>
      <c r="B291" s="500"/>
      <c r="C291" s="501"/>
      <c r="D291" s="502"/>
      <c r="E291" s="503"/>
      <c r="F291" s="504"/>
      <c r="G291" s="505"/>
      <c r="H291" s="506"/>
      <c r="I291" s="507"/>
      <c r="J291" s="507"/>
      <c r="K291" s="506"/>
      <c r="L291" s="507"/>
      <c r="M291" s="507"/>
      <c r="N291" s="506"/>
      <c r="O291" s="507"/>
      <c r="P291" s="507"/>
      <c r="Q291" s="506"/>
      <c r="R291" s="507"/>
      <c r="S291" s="507"/>
      <c r="T291" s="499"/>
      <c r="U291" s="508"/>
      <c r="V291" s="1052"/>
      <c r="W291" s="509"/>
      <c r="X291" s="510"/>
      <c r="Y291" s="511"/>
    </row>
    <row r="292" spans="1:32" s="575" customFormat="1" ht="60">
      <c r="A292" s="1087">
        <v>62</v>
      </c>
      <c r="B292" s="523">
        <v>902012</v>
      </c>
      <c r="C292" s="590" t="s">
        <v>589</v>
      </c>
      <c r="D292" s="591">
        <v>41672</v>
      </c>
      <c r="E292" s="592" t="s">
        <v>451</v>
      </c>
      <c r="F292" s="591">
        <v>41672</v>
      </c>
      <c r="G292" s="592" t="s">
        <v>937</v>
      </c>
      <c r="H292" s="593" t="s">
        <v>332</v>
      </c>
      <c r="I292" s="593"/>
      <c r="J292" s="593"/>
      <c r="K292" s="593" t="s">
        <v>332</v>
      </c>
      <c r="L292" s="593"/>
      <c r="M292" s="593"/>
      <c r="N292" s="593">
        <v>6.9444444452528842E-3</v>
      </c>
      <c r="O292" s="422">
        <f t="shared" ref="O292" si="168">HOUR(N292)</f>
        <v>0</v>
      </c>
      <c r="P292" s="422">
        <f t="shared" ref="P292" si="169">MINUTE(N292)</f>
        <v>10</v>
      </c>
      <c r="Q292" s="593" t="s">
        <v>332</v>
      </c>
      <c r="R292" s="593"/>
      <c r="S292" s="593"/>
      <c r="T292" s="594" t="s">
        <v>343</v>
      </c>
      <c r="U292" s="595" t="s">
        <v>938</v>
      </c>
      <c r="V292" s="1055"/>
      <c r="W292" s="866"/>
      <c r="X292" s="572"/>
      <c r="Y292" s="573"/>
    </row>
    <row r="293" spans="1:32" s="575" customFormat="1" ht="60">
      <c r="A293" s="1087"/>
      <c r="B293" s="523">
        <v>902013</v>
      </c>
      <c r="C293" s="590" t="s">
        <v>589</v>
      </c>
      <c r="D293" s="591">
        <v>41672</v>
      </c>
      <c r="E293" s="592" t="s">
        <v>937</v>
      </c>
      <c r="F293" s="591">
        <v>41678</v>
      </c>
      <c r="G293" s="592" t="s">
        <v>596</v>
      </c>
      <c r="H293" s="593" t="s">
        <v>332</v>
      </c>
      <c r="I293" s="593"/>
      <c r="J293" s="593"/>
      <c r="K293" s="593" t="s">
        <v>332</v>
      </c>
      <c r="L293" s="593"/>
      <c r="M293" s="593"/>
      <c r="N293" s="593" t="s">
        <v>332</v>
      </c>
      <c r="O293" s="593"/>
      <c r="P293" s="593"/>
      <c r="Q293" s="593">
        <v>5.6527777777810115</v>
      </c>
      <c r="R293" s="422">
        <v>135</v>
      </c>
      <c r="S293" s="422">
        <f t="shared" ref="S293" si="170">MINUTE(Q293)</f>
        <v>40</v>
      </c>
      <c r="T293" s="594" t="s">
        <v>323</v>
      </c>
      <c r="U293" s="595" t="s">
        <v>718</v>
      </c>
      <c r="V293" s="1055" t="s">
        <v>939</v>
      </c>
      <c r="W293" s="866" t="s">
        <v>940</v>
      </c>
      <c r="X293" s="573"/>
      <c r="Y293" s="573"/>
    </row>
    <row r="294" spans="1:32" s="575" customFormat="1" ht="90">
      <c r="A294" s="1087"/>
      <c r="B294" s="523">
        <v>902050</v>
      </c>
      <c r="C294" s="590" t="s">
        <v>589</v>
      </c>
      <c r="D294" s="591">
        <v>41678</v>
      </c>
      <c r="E294" s="592" t="s">
        <v>941</v>
      </c>
      <c r="F294" s="591">
        <v>41678</v>
      </c>
      <c r="G294" s="592" t="s">
        <v>941</v>
      </c>
      <c r="H294" s="593" t="s">
        <v>332</v>
      </c>
      <c r="I294" s="593"/>
      <c r="J294" s="593"/>
      <c r="K294" s="593">
        <v>0</v>
      </c>
      <c r="L294" s="422">
        <f t="shared" ref="L294" si="171">HOUR(K294)</f>
        <v>0</v>
      </c>
      <c r="M294" s="422">
        <f t="shared" ref="M294" si="172">MINUTE(K294)</f>
        <v>0</v>
      </c>
      <c r="N294" s="593" t="s">
        <v>332</v>
      </c>
      <c r="O294" s="593"/>
      <c r="P294" s="593"/>
      <c r="Q294" s="593" t="s">
        <v>332</v>
      </c>
      <c r="R294" s="593"/>
      <c r="S294" s="593"/>
      <c r="T294" s="594" t="s">
        <v>346</v>
      </c>
      <c r="U294" s="595" t="s">
        <v>942</v>
      </c>
      <c r="V294" s="1050"/>
      <c r="W294" s="866"/>
      <c r="X294" s="573"/>
      <c r="Y294" s="573"/>
    </row>
    <row r="295" spans="1:32" s="575" customFormat="1" ht="60">
      <c r="A295" s="1087"/>
      <c r="B295" s="523">
        <v>902066</v>
      </c>
      <c r="C295" s="590" t="s">
        <v>589</v>
      </c>
      <c r="D295" s="591">
        <v>41682</v>
      </c>
      <c r="E295" s="597" t="s">
        <v>582</v>
      </c>
      <c r="F295" s="800"/>
      <c r="G295" s="801"/>
      <c r="H295" s="593" t="s">
        <v>332</v>
      </c>
      <c r="I295" s="593"/>
      <c r="J295" s="593"/>
      <c r="K295" s="593" t="s">
        <v>332</v>
      </c>
      <c r="L295" s="593"/>
      <c r="M295" s="593"/>
      <c r="N295" s="593" t="s">
        <v>332</v>
      </c>
      <c r="O295" s="593"/>
      <c r="P295" s="593"/>
      <c r="Q295" s="593">
        <v>16.4375</v>
      </c>
      <c r="R295" s="422">
        <v>394</v>
      </c>
      <c r="S295" s="422">
        <f t="shared" ref="S295" si="173">MINUTE(Q295)</f>
        <v>30</v>
      </c>
      <c r="T295" s="594" t="s">
        <v>354</v>
      </c>
      <c r="U295" s="590" t="s">
        <v>943</v>
      </c>
      <c r="V295" s="1050" t="s">
        <v>944</v>
      </c>
      <c r="W295" s="868"/>
      <c r="X295" s="573"/>
      <c r="Y295" s="573"/>
    </row>
    <row r="296" spans="1:32" ht="41.25" customHeight="1">
      <c r="A296" s="362"/>
      <c r="B296" s="363"/>
      <c r="C296" s="364" t="s">
        <v>324</v>
      </c>
      <c r="D296" s="365"/>
      <c r="E296" s="366"/>
      <c r="F296" s="367"/>
      <c r="G296" s="368"/>
      <c r="H296" s="369">
        <f t="shared" ref="H296:M296" si="174">SUM(H292:H292)</f>
        <v>0</v>
      </c>
      <c r="I296" s="457">
        <f t="shared" si="174"/>
        <v>0</v>
      </c>
      <c r="J296" s="457">
        <f t="shared" si="174"/>
        <v>0</v>
      </c>
      <c r="K296" s="369">
        <f t="shared" si="174"/>
        <v>0</v>
      </c>
      <c r="L296" s="457">
        <f t="shared" si="174"/>
        <v>0</v>
      </c>
      <c r="M296" s="457">
        <f t="shared" si="174"/>
        <v>0</v>
      </c>
      <c r="N296" s="369">
        <f t="shared" ref="N296:S296" si="175">SUM(N292:N295)</f>
        <v>6.9444444452528842E-3</v>
      </c>
      <c r="O296" s="457">
        <f t="shared" si="175"/>
        <v>0</v>
      </c>
      <c r="P296" s="457">
        <f t="shared" si="175"/>
        <v>10</v>
      </c>
      <c r="Q296" s="369">
        <f t="shared" si="175"/>
        <v>22.090277777781012</v>
      </c>
      <c r="R296" s="457">
        <f t="shared" si="175"/>
        <v>529</v>
      </c>
      <c r="S296" s="457">
        <f t="shared" si="175"/>
        <v>70</v>
      </c>
      <c r="T296" s="362"/>
      <c r="U296" s="370"/>
      <c r="V296" s="1047"/>
      <c r="W296" s="371"/>
      <c r="X296" s="372"/>
      <c r="Y296" s="373"/>
    </row>
    <row r="297" spans="1:32" s="343" customFormat="1" ht="41.25" customHeight="1">
      <c r="A297" s="345"/>
      <c r="B297" s="398"/>
      <c r="C297" s="392" t="s">
        <v>377</v>
      </c>
      <c r="D297" s="399"/>
      <c r="E297" s="400"/>
      <c r="F297" s="401"/>
      <c r="G297" s="402"/>
      <c r="H297" s="403"/>
      <c r="I297" s="404"/>
      <c r="J297" s="405">
        <f>I296+J296/60</f>
        <v>0</v>
      </c>
      <c r="K297" s="406"/>
      <c r="L297" s="408"/>
      <c r="M297" s="405">
        <f>L296+M296/60</f>
        <v>0</v>
      </c>
      <c r="N297" s="407"/>
      <c r="O297" s="408"/>
      <c r="P297" s="405">
        <f>O296+P296/60</f>
        <v>0.16666666666666666</v>
      </c>
      <c r="Q297" s="407"/>
      <c r="R297" s="408"/>
      <c r="S297" s="405">
        <f>R296+S296/60</f>
        <v>530.16666666666663</v>
      </c>
      <c r="T297" s="345"/>
      <c r="U297" s="409"/>
      <c r="V297" s="1048"/>
      <c r="W297" s="410"/>
      <c r="X297" s="411">
        <v>4.01</v>
      </c>
      <c r="Y297" s="412">
        <v>2</v>
      </c>
      <c r="Z297" s="405">
        <f>J297</f>
        <v>0</v>
      </c>
      <c r="AA297" s="405">
        <f>X297*Y297*Z297</f>
        <v>0</v>
      </c>
      <c r="AB297" s="405">
        <f>($AB$4-M297-P297)</f>
        <v>671.83333333333337</v>
      </c>
      <c r="AC297" s="412">
        <f>X297*Y297</f>
        <v>8.02</v>
      </c>
      <c r="AD297" s="412">
        <f>AB297*AC297</f>
        <v>5388.1033333333335</v>
      </c>
      <c r="AE297" s="405">
        <f>AA297/(AD297)</f>
        <v>0</v>
      </c>
      <c r="AF297" s="413">
        <f>1-(1*AE297)</f>
        <v>1</v>
      </c>
    </row>
    <row r="298" spans="1:32" s="512" customFormat="1" ht="41.25" customHeight="1">
      <c r="A298" s="499"/>
      <c r="B298" s="500"/>
      <c r="C298" s="501"/>
      <c r="D298" s="502"/>
      <c r="E298" s="503"/>
      <c r="F298" s="504"/>
      <c r="G298" s="505"/>
      <c r="H298" s="506"/>
      <c r="I298" s="507"/>
      <c r="J298" s="507"/>
      <c r="K298" s="506"/>
      <c r="L298" s="507"/>
      <c r="M298" s="507"/>
      <c r="N298" s="506"/>
      <c r="O298" s="507"/>
      <c r="P298" s="507"/>
      <c r="Q298" s="506"/>
      <c r="R298" s="507"/>
      <c r="S298" s="507"/>
      <c r="T298" s="499"/>
      <c r="U298" s="508"/>
      <c r="V298" s="1052"/>
      <c r="W298" s="509"/>
      <c r="X298" s="510"/>
      <c r="Y298" s="511"/>
    </row>
    <row r="299" spans="1:32" s="575" customFormat="1" ht="60">
      <c r="A299" s="1087">
        <v>63</v>
      </c>
      <c r="B299" s="523">
        <v>901242</v>
      </c>
      <c r="C299" s="590" t="s">
        <v>590</v>
      </c>
      <c r="D299" s="591">
        <v>41669</v>
      </c>
      <c r="E299" s="592" t="s">
        <v>592</v>
      </c>
      <c r="F299" s="591">
        <v>41674</v>
      </c>
      <c r="G299" s="592" t="s">
        <v>923</v>
      </c>
      <c r="H299" s="593" t="s">
        <v>332</v>
      </c>
      <c r="I299" s="593"/>
      <c r="J299" s="593"/>
      <c r="K299" s="593" t="s">
        <v>332</v>
      </c>
      <c r="L299" s="593"/>
      <c r="M299" s="593"/>
      <c r="N299" s="593" t="s">
        <v>332</v>
      </c>
      <c r="O299" s="593"/>
      <c r="P299" s="593"/>
      <c r="Q299" s="593">
        <v>3.5319444444444446</v>
      </c>
      <c r="R299" s="422">
        <v>84</v>
      </c>
      <c r="S299" s="422">
        <f t="shared" ref="S299" si="176">MINUTE(Q299)</f>
        <v>46</v>
      </c>
      <c r="T299" s="594" t="s">
        <v>323</v>
      </c>
      <c r="U299" s="595" t="s">
        <v>718</v>
      </c>
      <c r="V299" s="1055" t="s">
        <v>578</v>
      </c>
      <c r="W299" s="868" t="s">
        <v>924</v>
      </c>
      <c r="X299" s="572"/>
      <c r="Y299" s="573"/>
    </row>
    <row r="300" spans="1:32" s="575" customFormat="1" ht="90">
      <c r="A300" s="1087"/>
      <c r="B300" s="540">
        <v>902123</v>
      </c>
      <c r="C300" s="590" t="s">
        <v>590</v>
      </c>
      <c r="D300" s="802">
        <v>41695</v>
      </c>
      <c r="E300" s="803" t="s">
        <v>925</v>
      </c>
      <c r="F300" s="802">
        <v>41697</v>
      </c>
      <c r="G300" s="803" t="s">
        <v>628</v>
      </c>
      <c r="H300" s="804" t="s">
        <v>332</v>
      </c>
      <c r="I300" s="804"/>
      <c r="J300" s="804"/>
      <c r="K300" s="804">
        <v>2.1451388888890506</v>
      </c>
      <c r="L300" s="422">
        <v>51</v>
      </c>
      <c r="M300" s="422">
        <f t="shared" ref="M300" si="177">MINUTE(K300)</f>
        <v>29</v>
      </c>
      <c r="N300" s="804" t="s">
        <v>332</v>
      </c>
      <c r="O300" s="804"/>
      <c r="P300" s="804"/>
      <c r="Q300" s="804" t="s">
        <v>332</v>
      </c>
      <c r="R300" s="804"/>
      <c r="S300" s="804"/>
      <c r="T300" s="600" t="s">
        <v>346</v>
      </c>
      <c r="U300" s="596" t="s">
        <v>926</v>
      </c>
      <c r="V300" s="1063"/>
      <c r="W300" s="540" t="s">
        <v>927</v>
      </c>
      <c r="X300" s="573"/>
      <c r="Y300" s="573"/>
    </row>
    <row r="301" spans="1:32" ht="41.25" customHeight="1">
      <c r="A301" s="362"/>
      <c r="B301" s="363"/>
      <c r="C301" s="364" t="s">
        <v>324</v>
      </c>
      <c r="D301" s="365"/>
      <c r="E301" s="366"/>
      <c r="F301" s="367"/>
      <c r="G301" s="368"/>
      <c r="H301" s="369">
        <f t="shared" ref="H301:S301" si="178">SUM(H299:H300)</f>
        <v>0</v>
      </c>
      <c r="I301" s="457">
        <f t="shared" si="178"/>
        <v>0</v>
      </c>
      <c r="J301" s="457">
        <f t="shared" si="178"/>
        <v>0</v>
      </c>
      <c r="K301" s="369">
        <f t="shared" si="178"/>
        <v>2.1451388888890506</v>
      </c>
      <c r="L301" s="457">
        <f t="shared" si="178"/>
        <v>51</v>
      </c>
      <c r="M301" s="457">
        <f t="shared" si="178"/>
        <v>29</v>
      </c>
      <c r="N301" s="369">
        <f t="shared" si="178"/>
        <v>0</v>
      </c>
      <c r="O301" s="457">
        <f t="shared" si="178"/>
        <v>0</v>
      </c>
      <c r="P301" s="457">
        <f t="shared" si="178"/>
        <v>0</v>
      </c>
      <c r="Q301" s="369">
        <f t="shared" si="178"/>
        <v>3.5319444444444446</v>
      </c>
      <c r="R301" s="457">
        <f t="shared" si="178"/>
        <v>84</v>
      </c>
      <c r="S301" s="457">
        <f t="shared" si="178"/>
        <v>46</v>
      </c>
      <c r="T301" s="362"/>
      <c r="U301" s="370"/>
      <c r="V301" s="1047"/>
      <c r="W301" s="371"/>
      <c r="X301" s="372"/>
      <c r="Y301" s="373"/>
    </row>
    <row r="302" spans="1:32" s="343" customFormat="1" ht="41.25" customHeight="1">
      <c r="A302" s="345"/>
      <c r="B302" s="398"/>
      <c r="C302" s="392" t="s">
        <v>377</v>
      </c>
      <c r="D302" s="399"/>
      <c r="E302" s="400"/>
      <c r="F302" s="401"/>
      <c r="G302" s="402"/>
      <c r="H302" s="403"/>
      <c r="I302" s="404"/>
      <c r="J302" s="405">
        <f>I301+J301/60</f>
        <v>0</v>
      </c>
      <c r="K302" s="406"/>
      <c r="L302" s="408"/>
      <c r="M302" s="405">
        <f>L301+M301/60</f>
        <v>51.483333333333334</v>
      </c>
      <c r="N302" s="407"/>
      <c r="O302" s="408"/>
      <c r="P302" s="405">
        <f>O301+P301/60</f>
        <v>0</v>
      </c>
      <c r="Q302" s="407"/>
      <c r="R302" s="408"/>
      <c r="S302" s="405">
        <f>R301+S301/60</f>
        <v>84.766666666666666</v>
      </c>
      <c r="T302" s="345"/>
      <c r="U302" s="409"/>
      <c r="V302" s="1048"/>
      <c r="W302" s="410"/>
      <c r="X302" s="411">
        <v>4.12</v>
      </c>
      <c r="Y302" s="412">
        <v>2</v>
      </c>
      <c r="Z302" s="405">
        <f>J302</f>
        <v>0</v>
      </c>
      <c r="AA302" s="405">
        <f>X302*Y302*Z302</f>
        <v>0</v>
      </c>
      <c r="AB302" s="405">
        <f>($AB$4-M302-P302)</f>
        <v>620.51666666666665</v>
      </c>
      <c r="AC302" s="412">
        <f>X302*Y302</f>
        <v>8.24</v>
      </c>
      <c r="AD302" s="412">
        <f>AB302*AC302</f>
        <v>5113.0573333333332</v>
      </c>
      <c r="AE302" s="405">
        <f>AA302/(AD302)</f>
        <v>0</v>
      </c>
      <c r="AF302" s="413">
        <f>1-(1*AE302)</f>
        <v>1</v>
      </c>
    </row>
    <row r="303" spans="1:32" s="512" customFormat="1" ht="41.25" customHeight="1">
      <c r="A303" s="499"/>
      <c r="B303" s="500"/>
      <c r="C303" s="501"/>
      <c r="D303" s="502"/>
      <c r="E303" s="503"/>
      <c r="F303" s="504"/>
      <c r="G303" s="505"/>
      <c r="H303" s="506"/>
      <c r="I303" s="507"/>
      <c r="J303" s="507"/>
      <c r="K303" s="506"/>
      <c r="L303" s="507"/>
      <c r="M303" s="507"/>
      <c r="N303" s="506"/>
      <c r="O303" s="507"/>
      <c r="P303" s="507"/>
      <c r="Q303" s="506"/>
      <c r="R303" s="507"/>
      <c r="S303" s="507"/>
      <c r="T303" s="499"/>
      <c r="U303" s="508"/>
      <c r="V303" s="1052"/>
      <c r="W303" s="509"/>
      <c r="X303" s="510"/>
      <c r="Y303" s="511"/>
    </row>
    <row r="304" spans="1:32" s="578" customFormat="1" ht="60">
      <c r="A304" s="453">
        <v>64</v>
      </c>
      <c r="B304" s="523">
        <v>902026</v>
      </c>
      <c r="C304" s="590" t="s">
        <v>928</v>
      </c>
      <c r="D304" s="591">
        <v>41674</v>
      </c>
      <c r="E304" s="592" t="s">
        <v>929</v>
      </c>
      <c r="F304" s="591">
        <v>41682</v>
      </c>
      <c r="G304" s="592" t="s">
        <v>930</v>
      </c>
      <c r="H304" s="593" t="s">
        <v>332</v>
      </c>
      <c r="I304" s="593"/>
      <c r="J304" s="593"/>
      <c r="K304" s="593" t="s">
        <v>332</v>
      </c>
      <c r="L304" s="593"/>
      <c r="M304" s="593"/>
      <c r="N304" s="593" t="s">
        <v>332</v>
      </c>
      <c r="O304" s="593"/>
      <c r="P304" s="593"/>
      <c r="Q304" s="593">
        <v>8.1868055555532919</v>
      </c>
      <c r="R304" s="422">
        <v>196</v>
      </c>
      <c r="S304" s="422">
        <f t="shared" ref="S304" si="179">MINUTE(Q304)</f>
        <v>29</v>
      </c>
      <c r="T304" s="594" t="s">
        <v>323</v>
      </c>
      <c r="U304" s="595" t="s">
        <v>718</v>
      </c>
      <c r="V304" s="1055" t="s">
        <v>931</v>
      </c>
      <c r="W304" s="866" t="s">
        <v>932</v>
      </c>
      <c r="X304" s="577"/>
      <c r="Y304" s="577"/>
    </row>
    <row r="305" spans="1:32" ht="41.25" customHeight="1">
      <c r="A305" s="362"/>
      <c r="B305" s="363"/>
      <c r="C305" s="364" t="s">
        <v>324</v>
      </c>
      <c r="D305" s="365"/>
      <c r="E305" s="366"/>
      <c r="F305" s="367"/>
      <c r="G305" s="368"/>
      <c r="H305" s="369">
        <f t="shared" ref="H305:S305" si="180">SUM(H304:H304)</f>
        <v>0</v>
      </c>
      <c r="I305" s="457">
        <f t="shared" si="180"/>
        <v>0</v>
      </c>
      <c r="J305" s="457">
        <f t="shared" si="180"/>
        <v>0</v>
      </c>
      <c r="K305" s="369">
        <f t="shared" si="180"/>
        <v>0</v>
      </c>
      <c r="L305" s="457">
        <f t="shared" si="180"/>
        <v>0</v>
      </c>
      <c r="M305" s="457">
        <f t="shared" si="180"/>
        <v>0</v>
      </c>
      <c r="N305" s="369">
        <f t="shared" si="180"/>
        <v>0</v>
      </c>
      <c r="O305" s="457">
        <f t="shared" si="180"/>
        <v>0</v>
      </c>
      <c r="P305" s="457">
        <f t="shared" si="180"/>
        <v>0</v>
      </c>
      <c r="Q305" s="369">
        <f t="shared" si="180"/>
        <v>8.1868055555532919</v>
      </c>
      <c r="R305" s="457">
        <f t="shared" si="180"/>
        <v>196</v>
      </c>
      <c r="S305" s="457">
        <f t="shared" si="180"/>
        <v>29</v>
      </c>
      <c r="T305" s="362"/>
      <c r="U305" s="370"/>
      <c r="V305" s="1047"/>
      <c r="W305" s="371"/>
      <c r="X305" s="372"/>
      <c r="Y305" s="373"/>
    </row>
    <row r="306" spans="1:32" s="343" customFormat="1" ht="41.25" customHeight="1">
      <c r="A306" s="345"/>
      <c r="B306" s="398"/>
      <c r="C306" s="392" t="s">
        <v>377</v>
      </c>
      <c r="D306" s="399"/>
      <c r="E306" s="400"/>
      <c r="F306" s="401"/>
      <c r="G306" s="402"/>
      <c r="H306" s="403"/>
      <c r="I306" s="404"/>
      <c r="J306" s="405">
        <f>I305+J305/60</f>
        <v>0</v>
      </c>
      <c r="K306" s="406"/>
      <c r="L306" s="408"/>
      <c r="M306" s="405">
        <f>L305+M305/60</f>
        <v>0</v>
      </c>
      <c r="N306" s="407"/>
      <c r="O306" s="408"/>
      <c r="P306" s="405">
        <f>O305+P305/60</f>
        <v>0</v>
      </c>
      <c r="Q306" s="407"/>
      <c r="R306" s="408"/>
      <c r="S306" s="405">
        <f>R305+S305/60</f>
        <v>196.48333333333332</v>
      </c>
      <c r="T306" s="345"/>
      <c r="U306" s="409"/>
      <c r="V306" s="1048"/>
      <c r="W306" s="410"/>
      <c r="X306" s="411">
        <v>4.12</v>
      </c>
      <c r="Y306" s="412">
        <v>2</v>
      </c>
      <c r="Z306" s="405">
        <f>J306</f>
        <v>0</v>
      </c>
      <c r="AA306" s="405">
        <f>X306*Y306*Z306</f>
        <v>0</v>
      </c>
      <c r="AB306" s="405">
        <f>($AB$4-M306-P306)</f>
        <v>672</v>
      </c>
      <c r="AC306" s="412">
        <f>X306*Y306</f>
        <v>8.24</v>
      </c>
      <c r="AD306" s="412">
        <f>AB306*AC306</f>
        <v>5537.28</v>
      </c>
      <c r="AE306" s="405">
        <f>AA306/(AD306)</f>
        <v>0</v>
      </c>
      <c r="AF306" s="413">
        <f>1-(1*AE306)</f>
        <v>1</v>
      </c>
    </row>
    <row r="307" spans="1:32" s="512" customFormat="1" ht="41.25" customHeight="1">
      <c r="A307" s="499"/>
      <c r="B307" s="500"/>
      <c r="C307" s="501"/>
      <c r="D307" s="502"/>
      <c r="E307" s="503"/>
      <c r="F307" s="504"/>
      <c r="G307" s="505"/>
      <c r="H307" s="506"/>
      <c r="I307" s="507"/>
      <c r="J307" s="507"/>
      <c r="K307" s="506"/>
      <c r="L307" s="507"/>
      <c r="M307" s="507"/>
      <c r="N307" s="506"/>
      <c r="O307" s="507"/>
      <c r="P307" s="507"/>
      <c r="Q307" s="506"/>
      <c r="R307" s="507"/>
      <c r="S307" s="507"/>
      <c r="T307" s="499"/>
      <c r="U307" s="508"/>
      <c r="V307" s="1052"/>
      <c r="W307" s="509"/>
      <c r="X307" s="510"/>
      <c r="Y307" s="511"/>
    </row>
    <row r="308" spans="1:32" s="575" customFormat="1" ht="47.25" customHeight="1">
      <c r="A308" s="1087">
        <v>65</v>
      </c>
      <c r="B308" s="523">
        <v>901251</v>
      </c>
      <c r="C308" s="590" t="s">
        <v>514</v>
      </c>
      <c r="D308" s="591">
        <v>41670</v>
      </c>
      <c r="E308" s="592" t="s">
        <v>597</v>
      </c>
      <c r="F308" s="591">
        <v>41672</v>
      </c>
      <c r="G308" s="592" t="s">
        <v>609</v>
      </c>
      <c r="H308" s="593" t="s">
        <v>332</v>
      </c>
      <c r="I308" s="593"/>
      <c r="J308" s="593"/>
      <c r="K308" s="593" t="s">
        <v>332</v>
      </c>
      <c r="L308" s="593"/>
      <c r="M308" s="593"/>
      <c r="N308" s="593" t="s">
        <v>332</v>
      </c>
      <c r="O308" s="593"/>
      <c r="P308" s="593"/>
      <c r="Q308" s="593">
        <v>1.2770833333333333</v>
      </c>
      <c r="R308" s="422">
        <v>30</v>
      </c>
      <c r="S308" s="422">
        <f t="shared" ref="S308:S311" si="181">MINUTE(Q308)</f>
        <v>39</v>
      </c>
      <c r="T308" s="594" t="s">
        <v>323</v>
      </c>
      <c r="U308" s="595" t="s">
        <v>718</v>
      </c>
      <c r="V308" s="1055" t="s">
        <v>598</v>
      </c>
      <c r="W308" s="868" t="s">
        <v>948</v>
      </c>
      <c r="X308" s="572"/>
      <c r="Y308" s="573"/>
    </row>
    <row r="309" spans="1:32" s="575" customFormat="1" ht="47.25" customHeight="1">
      <c r="A309" s="1087"/>
      <c r="B309" s="523">
        <v>902030</v>
      </c>
      <c r="C309" s="590" t="s">
        <v>514</v>
      </c>
      <c r="D309" s="591">
        <v>41675</v>
      </c>
      <c r="E309" s="592" t="s">
        <v>788</v>
      </c>
      <c r="F309" s="591">
        <v>41677</v>
      </c>
      <c r="G309" s="592" t="s">
        <v>949</v>
      </c>
      <c r="H309" s="593" t="s">
        <v>332</v>
      </c>
      <c r="I309" s="593"/>
      <c r="J309" s="593"/>
      <c r="K309" s="593" t="s">
        <v>332</v>
      </c>
      <c r="L309" s="593"/>
      <c r="M309" s="593"/>
      <c r="N309" s="593" t="s">
        <v>332</v>
      </c>
      <c r="O309" s="593"/>
      <c r="P309" s="593"/>
      <c r="Q309" s="593">
        <v>1.4118055555518367</v>
      </c>
      <c r="R309" s="422">
        <v>33</v>
      </c>
      <c r="S309" s="422">
        <f t="shared" si="181"/>
        <v>53</v>
      </c>
      <c r="T309" s="594" t="s">
        <v>323</v>
      </c>
      <c r="U309" s="595" t="s">
        <v>718</v>
      </c>
      <c r="V309" s="1055" t="s">
        <v>950</v>
      </c>
      <c r="W309" s="868" t="s">
        <v>951</v>
      </c>
      <c r="X309" s="572"/>
      <c r="Y309" s="573"/>
    </row>
    <row r="310" spans="1:32" s="575" customFormat="1" ht="47.25" customHeight="1">
      <c r="A310" s="1087"/>
      <c r="B310" s="523">
        <v>902051</v>
      </c>
      <c r="C310" s="590" t="s">
        <v>514</v>
      </c>
      <c r="D310" s="591">
        <v>41678</v>
      </c>
      <c r="E310" s="592" t="s">
        <v>597</v>
      </c>
      <c r="F310" s="591">
        <v>41681</v>
      </c>
      <c r="G310" s="592" t="s">
        <v>617</v>
      </c>
      <c r="H310" s="593" t="s">
        <v>332</v>
      </c>
      <c r="I310" s="593"/>
      <c r="J310" s="593"/>
      <c r="K310" s="593" t="s">
        <v>332</v>
      </c>
      <c r="L310" s="593"/>
      <c r="M310" s="593"/>
      <c r="N310" s="593" t="s">
        <v>332</v>
      </c>
      <c r="O310" s="593"/>
      <c r="P310" s="593"/>
      <c r="Q310" s="593">
        <v>2.6930555555591127</v>
      </c>
      <c r="R310" s="422">
        <v>64</v>
      </c>
      <c r="S310" s="422">
        <f t="shared" si="181"/>
        <v>38</v>
      </c>
      <c r="T310" s="594" t="s">
        <v>323</v>
      </c>
      <c r="U310" s="595" t="s">
        <v>718</v>
      </c>
      <c r="V310" s="1050" t="s">
        <v>952</v>
      </c>
      <c r="W310" s="866" t="s">
        <v>953</v>
      </c>
      <c r="X310" s="572"/>
      <c r="Y310" s="573"/>
    </row>
    <row r="311" spans="1:32" s="575" customFormat="1" ht="47.25" customHeight="1">
      <c r="A311" s="1087"/>
      <c r="B311" s="523">
        <v>902092</v>
      </c>
      <c r="C311" s="590" t="s">
        <v>514</v>
      </c>
      <c r="D311" s="591">
        <v>41687</v>
      </c>
      <c r="E311" s="592" t="s">
        <v>954</v>
      </c>
      <c r="F311" s="800"/>
      <c r="G311" s="801"/>
      <c r="H311" s="593" t="s">
        <v>332</v>
      </c>
      <c r="I311" s="593"/>
      <c r="J311" s="593"/>
      <c r="K311" s="593" t="s">
        <v>332</v>
      </c>
      <c r="L311" s="593"/>
      <c r="M311" s="593"/>
      <c r="N311" s="593" t="s">
        <v>332</v>
      </c>
      <c r="O311" s="593"/>
      <c r="P311" s="593"/>
      <c r="Q311" s="593">
        <v>11.15486111111111</v>
      </c>
      <c r="R311" s="422">
        <v>267</v>
      </c>
      <c r="S311" s="422">
        <f t="shared" si="181"/>
        <v>43</v>
      </c>
      <c r="T311" s="594" t="s">
        <v>323</v>
      </c>
      <c r="U311" s="595" t="s">
        <v>718</v>
      </c>
      <c r="V311" s="1050" t="s">
        <v>955</v>
      </c>
      <c r="W311" s="868"/>
      <c r="X311" s="572"/>
      <c r="Y311" s="573"/>
    </row>
    <row r="312" spans="1:32" ht="41.25" customHeight="1">
      <c r="A312" s="362"/>
      <c r="B312" s="363"/>
      <c r="C312" s="364" t="s">
        <v>324</v>
      </c>
      <c r="D312" s="365"/>
      <c r="E312" s="366"/>
      <c r="F312" s="367"/>
      <c r="G312" s="368"/>
      <c r="H312" s="369">
        <f t="shared" ref="H312:S312" si="182">SUM(H308:H311)</f>
        <v>0</v>
      </c>
      <c r="I312" s="457">
        <f t="shared" si="182"/>
        <v>0</v>
      </c>
      <c r="J312" s="457">
        <f t="shared" si="182"/>
        <v>0</v>
      </c>
      <c r="K312" s="369">
        <f t="shared" si="182"/>
        <v>0</v>
      </c>
      <c r="L312" s="457">
        <f t="shared" si="182"/>
        <v>0</v>
      </c>
      <c r="M312" s="457">
        <f t="shared" si="182"/>
        <v>0</v>
      </c>
      <c r="N312" s="369">
        <f t="shared" si="182"/>
        <v>0</v>
      </c>
      <c r="O312" s="457">
        <f t="shared" si="182"/>
        <v>0</v>
      </c>
      <c r="P312" s="457">
        <f t="shared" si="182"/>
        <v>0</v>
      </c>
      <c r="Q312" s="369">
        <f t="shared" si="182"/>
        <v>16.536805555555393</v>
      </c>
      <c r="R312" s="457">
        <f t="shared" si="182"/>
        <v>394</v>
      </c>
      <c r="S312" s="457">
        <f t="shared" si="182"/>
        <v>173</v>
      </c>
      <c r="T312" s="362"/>
      <c r="U312" s="370"/>
      <c r="V312" s="1047"/>
      <c r="W312" s="371"/>
      <c r="X312" s="372"/>
      <c r="Y312" s="373"/>
    </row>
    <row r="313" spans="1:32" s="343" customFormat="1" ht="41.25" customHeight="1">
      <c r="A313" s="345"/>
      <c r="B313" s="398"/>
      <c r="C313" s="392" t="s">
        <v>377</v>
      </c>
      <c r="D313" s="399"/>
      <c r="E313" s="400"/>
      <c r="F313" s="401"/>
      <c r="G313" s="402"/>
      <c r="H313" s="403"/>
      <c r="I313" s="404"/>
      <c r="J313" s="405">
        <f>I312+J312/60</f>
        <v>0</v>
      </c>
      <c r="K313" s="406"/>
      <c r="L313" s="408"/>
      <c r="M313" s="405">
        <f>L312+M312/60</f>
        <v>0</v>
      </c>
      <c r="N313" s="407"/>
      <c r="O313" s="408"/>
      <c r="P313" s="405">
        <f>O312+P312/60</f>
        <v>0</v>
      </c>
      <c r="Q313" s="407"/>
      <c r="R313" s="408"/>
      <c r="S313" s="405">
        <f>R312+S312/60</f>
        <v>396.88333333333333</v>
      </c>
      <c r="T313" s="345"/>
      <c r="U313" s="409"/>
      <c r="V313" s="1048"/>
      <c r="W313" s="410"/>
      <c r="X313" s="411">
        <v>220.58799999999999</v>
      </c>
      <c r="Y313" s="412">
        <v>2</v>
      </c>
      <c r="Z313" s="405">
        <f>J313</f>
        <v>0</v>
      </c>
      <c r="AA313" s="405">
        <f>X313*Y313*Z313</f>
        <v>0</v>
      </c>
      <c r="AB313" s="405">
        <f>($AB$4-M313-P313)</f>
        <v>672</v>
      </c>
      <c r="AC313" s="412">
        <f>X313*Y313</f>
        <v>441.17599999999999</v>
      </c>
      <c r="AD313" s="412">
        <f>AB313*AC313</f>
        <v>296470.272</v>
      </c>
      <c r="AE313" s="405">
        <f>AA313/(AD313)</f>
        <v>0</v>
      </c>
      <c r="AF313" s="413">
        <f>1-(1*AE313)</f>
        <v>1</v>
      </c>
    </row>
    <row r="314" spans="1:32" s="512" customFormat="1" ht="41.25" customHeight="1">
      <c r="A314" s="499"/>
      <c r="B314" s="500"/>
      <c r="C314" s="501"/>
      <c r="D314" s="502"/>
      <c r="E314" s="503"/>
      <c r="F314" s="504"/>
      <c r="G314" s="505"/>
      <c r="H314" s="506"/>
      <c r="I314" s="507"/>
      <c r="J314" s="507"/>
      <c r="K314" s="506"/>
      <c r="L314" s="507"/>
      <c r="M314" s="507"/>
      <c r="N314" s="506"/>
      <c r="O314" s="507"/>
      <c r="P314" s="507"/>
      <c r="Q314" s="506"/>
      <c r="R314" s="507"/>
      <c r="S314" s="507"/>
      <c r="T314" s="499"/>
      <c r="U314" s="508"/>
      <c r="V314" s="1052"/>
      <c r="W314" s="509"/>
      <c r="X314" s="510"/>
      <c r="Y314" s="511"/>
    </row>
    <row r="315" spans="1:32" s="343" customFormat="1" ht="81" customHeight="1">
      <c r="A315" s="391">
        <v>66</v>
      </c>
      <c r="B315" s="523">
        <v>902019</v>
      </c>
      <c r="C315" s="590" t="s">
        <v>282</v>
      </c>
      <c r="D315" s="591">
        <v>41673</v>
      </c>
      <c r="E315" s="592" t="s">
        <v>863</v>
      </c>
      <c r="F315" s="591">
        <v>41673</v>
      </c>
      <c r="G315" s="592" t="s">
        <v>585</v>
      </c>
      <c r="H315" s="593">
        <v>0.22291666666569654</v>
      </c>
      <c r="I315" s="422">
        <f t="shared" ref="I315" si="183">HOUR(H315)</f>
        <v>5</v>
      </c>
      <c r="J315" s="422">
        <f t="shared" ref="J315" si="184">MINUTE(H315)</f>
        <v>21</v>
      </c>
      <c r="K315" s="593" t="s">
        <v>332</v>
      </c>
      <c r="L315" s="593"/>
      <c r="M315" s="593"/>
      <c r="N315" s="593" t="s">
        <v>332</v>
      </c>
      <c r="O315" s="593"/>
      <c r="P315" s="593"/>
      <c r="Q315" s="593" t="s">
        <v>332</v>
      </c>
      <c r="R315" s="593"/>
      <c r="S315" s="593"/>
      <c r="T315" s="594" t="s">
        <v>322</v>
      </c>
      <c r="U315" s="595" t="s">
        <v>864</v>
      </c>
      <c r="V315" s="1055" t="s">
        <v>865</v>
      </c>
      <c r="W315" s="866" t="s">
        <v>866</v>
      </c>
    </row>
    <row r="316" spans="1:32" ht="41.25" customHeight="1">
      <c r="A316" s="362"/>
      <c r="B316" s="363"/>
      <c r="C316" s="364" t="s">
        <v>324</v>
      </c>
      <c r="D316" s="365"/>
      <c r="E316" s="366"/>
      <c r="F316" s="367"/>
      <c r="G316" s="368"/>
      <c r="H316" s="369">
        <f t="shared" ref="H316:S316" si="185">SUM(H315)</f>
        <v>0.22291666666569654</v>
      </c>
      <c r="I316" s="457">
        <f t="shared" si="185"/>
        <v>5</v>
      </c>
      <c r="J316" s="457">
        <f t="shared" si="185"/>
        <v>21</v>
      </c>
      <c r="K316" s="369">
        <f t="shared" si="185"/>
        <v>0</v>
      </c>
      <c r="L316" s="457">
        <f t="shared" si="185"/>
        <v>0</v>
      </c>
      <c r="M316" s="457">
        <f t="shared" si="185"/>
        <v>0</v>
      </c>
      <c r="N316" s="369">
        <f t="shared" si="185"/>
        <v>0</v>
      </c>
      <c r="O316" s="457">
        <f t="shared" si="185"/>
        <v>0</v>
      </c>
      <c r="P316" s="457">
        <f t="shared" si="185"/>
        <v>0</v>
      </c>
      <c r="Q316" s="369">
        <f t="shared" si="185"/>
        <v>0</v>
      </c>
      <c r="R316" s="457">
        <f t="shared" si="185"/>
        <v>0</v>
      </c>
      <c r="S316" s="457">
        <f t="shared" si="185"/>
        <v>0</v>
      </c>
      <c r="T316" s="362"/>
      <c r="U316" s="370"/>
      <c r="V316" s="1047"/>
      <c r="W316" s="371"/>
      <c r="X316" s="372"/>
      <c r="Y316" s="373"/>
    </row>
    <row r="317" spans="1:32" s="343" customFormat="1" ht="41.25" customHeight="1">
      <c r="A317" s="345"/>
      <c r="B317" s="398"/>
      <c r="C317" s="392" t="s">
        <v>377</v>
      </c>
      <c r="D317" s="399"/>
      <c r="E317" s="400"/>
      <c r="F317" s="401"/>
      <c r="G317" s="402"/>
      <c r="H317" s="403"/>
      <c r="I317" s="404"/>
      <c r="J317" s="405">
        <f>I316+J316/60</f>
        <v>5.35</v>
      </c>
      <c r="K317" s="406"/>
      <c r="L317" s="408"/>
      <c r="M317" s="405">
        <f>L316+M316/60</f>
        <v>0</v>
      </c>
      <c r="N317" s="407"/>
      <c r="O317" s="408"/>
      <c r="P317" s="405">
        <f>O316+P316/60</f>
        <v>0</v>
      </c>
      <c r="Q317" s="407"/>
      <c r="R317" s="408"/>
      <c r="S317" s="405">
        <f>R316+S316/60</f>
        <v>0</v>
      </c>
      <c r="T317" s="345"/>
      <c r="U317" s="409"/>
      <c r="V317" s="1048"/>
      <c r="W317" s="410"/>
      <c r="X317" s="411">
        <v>25.71</v>
      </c>
      <c r="Y317" s="412">
        <v>1</v>
      </c>
      <c r="Z317" s="405">
        <f>J317</f>
        <v>5.35</v>
      </c>
      <c r="AA317" s="405">
        <f>X317*Y317*Z317</f>
        <v>137.54849999999999</v>
      </c>
      <c r="AB317" s="405">
        <f>($AB$4-M317-P317)</f>
        <v>672</v>
      </c>
      <c r="AC317" s="412">
        <f>X317*Y317</f>
        <v>25.71</v>
      </c>
      <c r="AD317" s="412">
        <f>AB317*AC317</f>
        <v>17277.12</v>
      </c>
      <c r="AE317" s="405">
        <f>AA317/(AD317)</f>
        <v>7.9613095238095233E-3</v>
      </c>
      <c r="AF317" s="413">
        <f>1-(1*AE317)</f>
        <v>0.99203869047619042</v>
      </c>
    </row>
    <row r="318" spans="1:32" s="498" customFormat="1" ht="41.25" customHeight="1">
      <c r="A318" s="480"/>
      <c r="B318" s="481"/>
      <c r="C318" s="482"/>
      <c r="D318" s="483"/>
      <c r="E318" s="484"/>
      <c r="F318" s="485"/>
      <c r="G318" s="486"/>
      <c r="H318" s="487"/>
      <c r="I318" s="488"/>
      <c r="J318" s="489"/>
      <c r="K318" s="490"/>
      <c r="L318" s="491"/>
      <c r="M318" s="489"/>
      <c r="N318" s="492"/>
      <c r="O318" s="491"/>
      <c r="P318" s="489"/>
      <c r="Q318" s="492"/>
      <c r="R318" s="491"/>
      <c r="S318" s="489"/>
      <c r="T318" s="480"/>
      <c r="U318" s="493"/>
      <c r="V318" s="1051"/>
      <c r="W318" s="494"/>
      <c r="X318" s="495"/>
      <c r="Y318" s="495"/>
      <c r="Z318" s="496"/>
      <c r="AA318" s="496"/>
      <c r="AB318" s="496"/>
      <c r="AC318" s="495"/>
      <c r="AD318" s="495"/>
      <c r="AE318" s="496"/>
      <c r="AF318" s="497"/>
    </row>
    <row r="319" spans="1:32" s="343" customFormat="1" ht="66.75" customHeight="1">
      <c r="A319" s="391">
        <v>67</v>
      </c>
      <c r="B319" s="523">
        <v>902023</v>
      </c>
      <c r="C319" s="867" t="s">
        <v>389</v>
      </c>
      <c r="D319" s="591">
        <v>41674</v>
      </c>
      <c r="E319" s="592" t="s">
        <v>546</v>
      </c>
      <c r="F319" s="591">
        <v>41674</v>
      </c>
      <c r="G319" s="592" t="s">
        <v>612</v>
      </c>
      <c r="H319" s="593">
        <v>0.13958333332993789</v>
      </c>
      <c r="I319" s="422">
        <f t="shared" ref="I319" si="186">HOUR(H319)</f>
        <v>3</v>
      </c>
      <c r="J319" s="422">
        <f t="shared" ref="J319" si="187">MINUTE(H319)</f>
        <v>21</v>
      </c>
      <c r="K319" s="593" t="s">
        <v>332</v>
      </c>
      <c r="L319" s="593"/>
      <c r="M319" s="593"/>
      <c r="N319" s="593" t="s">
        <v>332</v>
      </c>
      <c r="O319" s="593"/>
      <c r="P319" s="593"/>
      <c r="Q319" s="593" t="s">
        <v>332</v>
      </c>
      <c r="R319" s="593"/>
      <c r="S319" s="593"/>
      <c r="T319" s="594" t="s">
        <v>322</v>
      </c>
      <c r="U319" s="595" t="s">
        <v>867</v>
      </c>
      <c r="V319" s="1055" t="s">
        <v>868</v>
      </c>
      <c r="W319" s="866" t="s">
        <v>869</v>
      </c>
    </row>
    <row r="320" spans="1:32" ht="41.25" customHeight="1">
      <c r="A320" s="362"/>
      <c r="B320" s="363"/>
      <c r="C320" s="364" t="s">
        <v>324</v>
      </c>
      <c r="D320" s="365"/>
      <c r="E320" s="366"/>
      <c r="F320" s="367"/>
      <c r="G320" s="368"/>
      <c r="H320" s="369">
        <f t="shared" ref="H320:S320" si="188">SUM(H319)</f>
        <v>0.13958333332993789</v>
      </c>
      <c r="I320" s="457">
        <f t="shared" si="188"/>
        <v>3</v>
      </c>
      <c r="J320" s="457">
        <f t="shared" si="188"/>
        <v>21</v>
      </c>
      <c r="K320" s="369">
        <f t="shared" si="188"/>
        <v>0</v>
      </c>
      <c r="L320" s="457">
        <f t="shared" si="188"/>
        <v>0</v>
      </c>
      <c r="M320" s="457">
        <f t="shared" si="188"/>
        <v>0</v>
      </c>
      <c r="N320" s="369">
        <f t="shared" si="188"/>
        <v>0</v>
      </c>
      <c r="O320" s="457">
        <f t="shared" si="188"/>
        <v>0</v>
      </c>
      <c r="P320" s="457">
        <f t="shared" si="188"/>
        <v>0</v>
      </c>
      <c r="Q320" s="369">
        <f t="shared" si="188"/>
        <v>0</v>
      </c>
      <c r="R320" s="457">
        <f t="shared" si="188"/>
        <v>0</v>
      </c>
      <c r="S320" s="457">
        <f t="shared" si="188"/>
        <v>0</v>
      </c>
      <c r="T320" s="362"/>
      <c r="U320" s="370"/>
      <c r="V320" s="1047"/>
      <c r="W320" s="371"/>
      <c r="X320" s="372"/>
      <c r="Y320" s="373"/>
    </row>
    <row r="321" spans="1:32" s="343" customFormat="1" ht="41.25" customHeight="1">
      <c r="A321" s="345"/>
      <c r="B321" s="398"/>
      <c r="C321" s="392" t="s">
        <v>377</v>
      </c>
      <c r="D321" s="399"/>
      <c r="E321" s="400"/>
      <c r="F321" s="401"/>
      <c r="G321" s="402"/>
      <c r="H321" s="403"/>
      <c r="I321" s="404"/>
      <c r="J321" s="405">
        <f>I320+J320/60</f>
        <v>3.35</v>
      </c>
      <c r="K321" s="406"/>
      <c r="L321" s="408"/>
      <c r="M321" s="405">
        <f>L320+M320/60</f>
        <v>0</v>
      </c>
      <c r="N321" s="407"/>
      <c r="O321" s="408"/>
      <c r="P321" s="405">
        <f>O320+P320/60</f>
        <v>0</v>
      </c>
      <c r="Q321" s="407"/>
      <c r="R321" s="408"/>
      <c r="S321" s="405">
        <f>R320+S320/60</f>
        <v>0</v>
      </c>
      <c r="T321" s="345"/>
      <c r="U321" s="409"/>
      <c r="V321" s="1048"/>
      <c r="W321" s="410"/>
      <c r="X321" s="411">
        <v>25.71</v>
      </c>
      <c r="Y321" s="412">
        <v>1</v>
      </c>
      <c r="Z321" s="405">
        <f>J321</f>
        <v>3.35</v>
      </c>
      <c r="AA321" s="405">
        <f>X321*Y321*Z321</f>
        <v>86.128500000000003</v>
      </c>
      <c r="AB321" s="405">
        <f>($AB$4-M321-P321)</f>
        <v>672</v>
      </c>
      <c r="AC321" s="412">
        <f>X321*Y321</f>
        <v>25.71</v>
      </c>
      <c r="AD321" s="412">
        <f>AB321*AC321</f>
        <v>17277.12</v>
      </c>
      <c r="AE321" s="405">
        <f>AA321/(AD321)</f>
        <v>4.9851190476190481E-3</v>
      </c>
      <c r="AF321" s="413">
        <f>1-(1*AE321)</f>
        <v>0.995014880952381</v>
      </c>
    </row>
    <row r="322" spans="1:32" s="498" customFormat="1" ht="41.25" customHeight="1">
      <c r="A322" s="480"/>
      <c r="B322" s="481"/>
      <c r="C322" s="482"/>
      <c r="D322" s="483"/>
      <c r="E322" s="484"/>
      <c r="F322" s="485"/>
      <c r="G322" s="486"/>
      <c r="H322" s="487"/>
      <c r="I322" s="488"/>
      <c r="J322" s="489"/>
      <c r="K322" s="490"/>
      <c r="L322" s="491"/>
      <c r="M322" s="489"/>
      <c r="N322" s="492"/>
      <c r="O322" s="491"/>
      <c r="P322" s="489"/>
      <c r="Q322" s="492"/>
      <c r="R322" s="491"/>
      <c r="S322" s="489"/>
      <c r="T322" s="480"/>
      <c r="U322" s="493"/>
      <c r="V322" s="1051"/>
      <c r="W322" s="494"/>
      <c r="X322" s="495"/>
      <c r="Y322" s="495"/>
      <c r="Z322" s="496"/>
      <c r="AA322" s="496"/>
      <c r="AB322" s="496"/>
      <c r="AC322" s="495"/>
      <c r="AD322" s="495"/>
      <c r="AE322" s="496"/>
      <c r="AF322" s="497"/>
    </row>
    <row r="323" spans="1:32" s="361" customFormat="1" ht="79.5" customHeight="1">
      <c r="A323" s="354">
        <v>68</v>
      </c>
      <c r="B323" s="523"/>
      <c r="C323" s="590" t="s">
        <v>347</v>
      </c>
      <c r="D323" s="591"/>
      <c r="E323" s="592"/>
      <c r="F323" s="591"/>
      <c r="G323" s="592"/>
      <c r="H323" s="593"/>
      <c r="I323" s="422"/>
      <c r="J323" s="422"/>
      <c r="K323" s="593"/>
      <c r="L323" s="593"/>
      <c r="M323" s="593"/>
      <c r="N323" s="593"/>
      <c r="O323" s="593"/>
      <c r="P323" s="593"/>
      <c r="Q323" s="593"/>
      <c r="R323" s="593"/>
      <c r="S323" s="593"/>
      <c r="T323" s="594"/>
      <c r="U323" s="590"/>
      <c r="V323" s="1050"/>
      <c r="W323" s="523"/>
    </row>
    <row r="324" spans="1:32" ht="41.25" customHeight="1">
      <c r="A324" s="362"/>
      <c r="B324" s="363"/>
      <c r="C324" s="364" t="s">
        <v>324</v>
      </c>
      <c r="D324" s="365"/>
      <c r="E324" s="366"/>
      <c r="F324" s="367"/>
      <c r="G324" s="368"/>
      <c r="H324" s="369">
        <f t="shared" ref="H324:S324" si="189">SUM(H323)</f>
        <v>0</v>
      </c>
      <c r="I324" s="457">
        <f t="shared" si="189"/>
        <v>0</v>
      </c>
      <c r="J324" s="457">
        <f t="shared" si="189"/>
        <v>0</v>
      </c>
      <c r="K324" s="369">
        <f t="shared" si="189"/>
        <v>0</v>
      </c>
      <c r="L324" s="457">
        <f t="shared" si="189"/>
        <v>0</v>
      </c>
      <c r="M324" s="457">
        <f t="shared" si="189"/>
        <v>0</v>
      </c>
      <c r="N324" s="369">
        <f t="shared" si="189"/>
        <v>0</v>
      </c>
      <c r="O324" s="457">
        <f t="shared" si="189"/>
        <v>0</v>
      </c>
      <c r="P324" s="457">
        <f t="shared" si="189"/>
        <v>0</v>
      </c>
      <c r="Q324" s="369">
        <f t="shared" si="189"/>
        <v>0</v>
      </c>
      <c r="R324" s="457">
        <f t="shared" si="189"/>
        <v>0</v>
      </c>
      <c r="S324" s="457">
        <f t="shared" si="189"/>
        <v>0</v>
      </c>
      <c r="T324" s="362"/>
      <c r="U324" s="370"/>
      <c r="V324" s="1047"/>
      <c r="W324" s="371"/>
      <c r="X324" s="372"/>
      <c r="Y324" s="373"/>
    </row>
    <row r="325" spans="1:32" s="343" customFormat="1" ht="41.25" customHeight="1">
      <c r="A325" s="345"/>
      <c r="B325" s="398"/>
      <c r="C325" s="392" t="s">
        <v>377</v>
      </c>
      <c r="D325" s="399"/>
      <c r="E325" s="400"/>
      <c r="F325" s="401"/>
      <c r="G325" s="402"/>
      <c r="H325" s="403"/>
      <c r="I325" s="404"/>
      <c r="J325" s="405">
        <f>I324+J324/60</f>
        <v>0</v>
      </c>
      <c r="K325" s="406"/>
      <c r="L325" s="408"/>
      <c r="M325" s="405">
        <f>L324+M324/60</f>
        <v>0</v>
      </c>
      <c r="N325" s="407"/>
      <c r="O325" s="408"/>
      <c r="P325" s="405">
        <f>O324+P324/60</f>
        <v>0</v>
      </c>
      <c r="Q325" s="407"/>
      <c r="R325" s="408"/>
      <c r="S325" s="405">
        <f>R324+S324/60</f>
        <v>0</v>
      </c>
      <c r="T325" s="345"/>
      <c r="U325" s="409"/>
      <c r="V325" s="1048"/>
      <c r="W325" s="410"/>
      <c r="X325" s="411">
        <v>29.66</v>
      </c>
      <c r="Y325" s="412">
        <v>1</v>
      </c>
      <c r="Z325" s="405">
        <f>J325</f>
        <v>0</v>
      </c>
      <c r="AA325" s="405">
        <f>X325*Y325*Z325</f>
        <v>0</v>
      </c>
      <c r="AB325" s="405">
        <f>($AB$4-M325-P325)</f>
        <v>672</v>
      </c>
      <c r="AC325" s="412">
        <f>X325*Y325</f>
        <v>29.66</v>
      </c>
      <c r="AD325" s="412">
        <f>AB325*AC325</f>
        <v>19931.52</v>
      </c>
      <c r="AE325" s="405">
        <f>AA325/(AD325)</f>
        <v>0</v>
      </c>
      <c r="AF325" s="413">
        <f>1-(1*AE325)</f>
        <v>1</v>
      </c>
    </row>
    <row r="326" spans="1:32" s="512" customFormat="1" ht="41.25" customHeight="1">
      <c r="A326" s="499"/>
      <c r="B326" s="500"/>
      <c r="C326" s="501"/>
      <c r="D326" s="502"/>
      <c r="E326" s="503"/>
      <c r="F326" s="504"/>
      <c r="G326" s="505"/>
      <c r="H326" s="506"/>
      <c r="I326" s="507"/>
      <c r="J326" s="507"/>
      <c r="K326" s="506"/>
      <c r="L326" s="507"/>
      <c r="M326" s="507"/>
      <c r="N326" s="506"/>
      <c r="O326" s="507"/>
      <c r="P326" s="507"/>
      <c r="Q326" s="506"/>
      <c r="R326" s="507"/>
      <c r="S326" s="507"/>
      <c r="T326" s="499"/>
      <c r="U326" s="508"/>
      <c r="V326" s="1052"/>
      <c r="W326" s="509"/>
      <c r="X326" s="510"/>
      <c r="Y326" s="511"/>
    </row>
    <row r="327" spans="1:32" s="343" customFormat="1" ht="55.5" customHeight="1">
      <c r="A327" s="391">
        <v>69</v>
      </c>
      <c r="B327" s="523"/>
      <c r="C327" s="590" t="s">
        <v>390</v>
      </c>
      <c r="D327" s="591"/>
      <c r="E327" s="592"/>
      <c r="F327" s="591"/>
      <c r="G327" s="592"/>
      <c r="H327" s="593"/>
      <c r="I327" s="422"/>
      <c r="J327" s="422"/>
      <c r="K327" s="593"/>
      <c r="L327" s="593"/>
      <c r="M327" s="593"/>
      <c r="N327" s="593"/>
      <c r="O327" s="593"/>
      <c r="P327" s="593"/>
      <c r="Q327" s="593"/>
      <c r="R327" s="593"/>
      <c r="S327" s="593"/>
      <c r="T327" s="594"/>
      <c r="U327" s="590"/>
      <c r="V327" s="1050"/>
      <c r="W327" s="523"/>
    </row>
    <row r="328" spans="1:32" ht="41.25" customHeight="1">
      <c r="A328" s="362"/>
      <c r="B328" s="363"/>
      <c r="C328" s="364" t="s">
        <v>324</v>
      </c>
      <c r="D328" s="365"/>
      <c r="E328" s="366"/>
      <c r="F328" s="367"/>
      <c r="G328" s="368"/>
      <c r="H328" s="369">
        <f t="shared" ref="H328:S328" si="190">SUM(H327)</f>
        <v>0</v>
      </c>
      <c r="I328" s="457">
        <f t="shared" si="190"/>
        <v>0</v>
      </c>
      <c r="J328" s="457">
        <f t="shared" si="190"/>
        <v>0</v>
      </c>
      <c r="K328" s="369">
        <f t="shared" si="190"/>
        <v>0</v>
      </c>
      <c r="L328" s="457">
        <f t="shared" si="190"/>
        <v>0</v>
      </c>
      <c r="M328" s="457">
        <f t="shared" si="190"/>
        <v>0</v>
      </c>
      <c r="N328" s="369">
        <f t="shared" si="190"/>
        <v>0</v>
      </c>
      <c r="O328" s="457">
        <f t="shared" si="190"/>
        <v>0</v>
      </c>
      <c r="P328" s="457">
        <f t="shared" si="190"/>
        <v>0</v>
      </c>
      <c r="Q328" s="369">
        <f t="shared" si="190"/>
        <v>0</v>
      </c>
      <c r="R328" s="457">
        <f t="shared" si="190"/>
        <v>0</v>
      </c>
      <c r="S328" s="457">
        <f t="shared" si="190"/>
        <v>0</v>
      </c>
      <c r="T328" s="362"/>
      <c r="U328" s="370"/>
      <c r="V328" s="1047"/>
      <c r="W328" s="371"/>
      <c r="X328" s="372"/>
      <c r="Y328" s="373"/>
    </row>
    <row r="329" spans="1:32" s="343" customFormat="1" ht="41.25" customHeight="1">
      <c r="A329" s="345"/>
      <c r="B329" s="398"/>
      <c r="C329" s="392" t="s">
        <v>377</v>
      </c>
      <c r="D329" s="399"/>
      <c r="E329" s="400"/>
      <c r="F329" s="401"/>
      <c r="G329" s="402"/>
      <c r="H329" s="403"/>
      <c r="I329" s="404"/>
      <c r="J329" s="405">
        <f>I328+J328/60</f>
        <v>0</v>
      </c>
      <c r="K329" s="406"/>
      <c r="L329" s="408"/>
      <c r="M329" s="405">
        <f>L328+M328/60</f>
        <v>0</v>
      </c>
      <c r="N329" s="407"/>
      <c r="O329" s="408"/>
      <c r="P329" s="405">
        <f>O328+P328/60</f>
        <v>0</v>
      </c>
      <c r="Q329" s="407"/>
      <c r="R329" s="408"/>
      <c r="S329" s="405">
        <f>R328+S328/60</f>
        <v>0</v>
      </c>
      <c r="T329" s="345"/>
      <c r="U329" s="409"/>
      <c r="V329" s="1048"/>
      <c r="W329" s="410"/>
      <c r="X329" s="411">
        <v>29.66</v>
      </c>
      <c r="Y329" s="412">
        <v>1</v>
      </c>
      <c r="Z329" s="405">
        <f>J329</f>
        <v>0</v>
      </c>
      <c r="AA329" s="405">
        <f>X329*Y329*Z329</f>
        <v>0</v>
      </c>
      <c r="AB329" s="405">
        <f>($AB$4-M329-P329)</f>
        <v>672</v>
      </c>
      <c r="AC329" s="412">
        <f>X329*Y329</f>
        <v>29.66</v>
      </c>
      <c r="AD329" s="412">
        <f>AB329*AC329</f>
        <v>19931.52</v>
      </c>
      <c r="AE329" s="405">
        <f>AA329/(AD329)</f>
        <v>0</v>
      </c>
      <c r="AF329" s="413">
        <f>1-(1*AE329)</f>
        <v>1</v>
      </c>
    </row>
    <row r="330" spans="1:32" s="498" customFormat="1" ht="41.25" customHeight="1">
      <c r="A330" s="480"/>
      <c r="B330" s="481"/>
      <c r="C330" s="482"/>
      <c r="D330" s="483"/>
      <c r="E330" s="484"/>
      <c r="F330" s="485"/>
      <c r="G330" s="486"/>
      <c r="H330" s="487"/>
      <c r="I330" s="488"/>
      <c r="J330" s="489"/>
      <c r="K330" s="490"/>
      <c r="L330" s="491"/>
      <c r="M330" s="489"/>
      <c r="N330" s="492"/>
      <c r="O330" s="491"/>
      <c r="P330" s="489"/>
      <c r="Q330" s="492"/>
      <c r="R330" s="491"/>
      <c r="S330" s="489"/>
      <c r="T330" s="480"/>
      <c r="U330" s="493"/>
      <c r="V330" s="1051"/>
      <c r="W330" s="494"/>
      <c r="X330" s="495"/>
      <c r="Y330" s="495"/>
      <c r="Z330" s="496"/>
      <c r="AA330" s="496"/>
      <c r="AB330" s="496"/>
      <c r="AC330" s="495"/>
      <c r="AD330" s="495"/>
      <c r="AE330" s="496"/>
      <c r="AF330" s="497"/>
    </row>
    <row r="331" spans="1:32" s="343" customFormat="1" ht="41.25" customHeight="1">
      <c r="A331" s="1088">
        <v>70</v>
      </c>
      <c r="B331" s="523">
        <v>902072</v>
      </c>
      <c r="C331" s="590" t="s">
        <v>1025</v>
      </c>
      <c r="D331" s="591">
        <v>41684</v>
      </c>
      <c r="E331" s="592" t="s">
        <v>1026</v>
      </c>
      <c r="F331" s="591">
        <v>41684</v>
      </c>
      <c r="G331" s="592" t="s">
        <v>481</v>
      </c>
      <c r="H331" s="593">
        <v>8.333333331393078E-3</v>
      </c>
      <c r="I331" s="422">
        <f t="shared" ref="I331" si="191">HOUR(H331)</f>
        <v>0</v>
      </c>
      <c r="J331" s="422">
        <f t="shared" ref="J331" si="192">MINUTE(H331)</f>
        <v>12</v>
      </c>
      <c r="K331" s="593" t="s">
        <v>332</v>
      </c>
      <c r="L331" s="593"/>
      <c r="M331" s="593"/>
      <c r="N331" s="593" t="s">
        <v>332</v>
      </c>
      <c r="O331" s="593"/>
      <c r="P331" s="593"/>
      <c r="Q331" s="593" t="s">
        <v>332</v>
      </c>
      <c r="R331" s="593"/>
      <c r="S331" s="593"/>
      <c r="T331" s="594" t="s">
        <v>348</v>
      </c>
      <c r="U331" s="590" t="s">
        <v>1027</v>
      </c>
      <c r="V331" s="1050" t="s">
        <v>1028</v>
      </c>
      <c r="W331" s="410"/>
      <c r="X331" s="416"/>
      <c r="Y331" s="416"/>
      <c r="Z331" s="417"/>
      <c r="AA331" s="417"/>
      <c r="AB331" s="417"/>
      <c r="AC331" s="416"/>
      <c r="AD331" s="416"/>
      <c r="AE331" s="417"/>
      <c r="AF331" s="418"/>
    </row>
    <row r="332" spans="1:32" s="343" customFormat="1" ht="41.25" customHeight="1">
      <c r="A332" s="1088"/>
      <c r="B332" s="523">
        <v>902110</v>
      </c>
      <c r="C332" s="590" t="s">
        <v>1025</v>
      </c>
      <c r="D332" s="591">
        <v>41691</v>
      </c>
      <c r="E332" s="592" t="s">
        <v>527</v>
      </c>
      <c r="F332" s="591">
        <v>41691</v>
      </c>
      <c r="G332" s="592" t="s">
        <v>515</v>
      </c>
      <c r="H332" s="593" t="s">
        <v>332</v>
      </c>
      <c r="I332" s="593"/>
      <c r="J332" s="593"/>
      <c r="K332" s="593" t="s">
        <v>332</v>
      </c>
      <c r="L332" s="593"/>
      <c r="M332" s="593"/>
      <c r="N332" s="593" t="s">
        <v>332</v>
      </c>
      <c r="O332" s="593"/>
      <c r="P332" s="593"/>
      <c r="Q332" s="593">
        <v>0.37569444444670808</v>
      </c>
      <c r="R332" s="422">
        <f t="shared" ref="R332" si="193">HOUR(Q332)</f>
        <v>9</v>
      </c>
      <c r="S332" s="422">
        <f t="shared" ref="S332" si="194">MINUTE(Q332)</f>
        <v>1</v>
      </c>
      <c r="T332" s="594" t="s">
        <v>445</v>
      </c>
      <c r="U332" s="590" t="s">
        <v>1029</v>
      </c>
      <c r="V332" s="1050" t="s">
        <v>1030</v>
      </c>
      <c r="W332" s="410"/>
      <c r="X332" s="416"/>
      <c r="Y332" s="416"/>
      <c r="Z332" s="417"/>
      <c r="AA332" s="417"/>
      <c r="AB332" s="417"/>
      <c r="AC332" s="416"/>
      <c r="AD332" s="416"/>
      <c r="AE332" s="417"/>
      <c r="AF332" s="418"/>
    </row>
    <row r="333" spans="1:32" s="343" customFormat="1" ht="41.25" customHeight="1">
      <c r="A333" s="1088"/>
      <c r="B333" s="540">
        <v>902160</v>
      </c>
      <c r="C333" s="596" t="s">
        <v>1025</v>
      </c>
      <c r="D333" s="802">
        <v>41698</v>
      </c>
      <c r="E333" s="803" t="s">
        <v>1031</v>
      </c>
      <c r="F333" s="802">
        <v>41698</v>
      </c>
      <c r="G333" s="803" t="s">
        <v>495</v>
      </c>
      <c r="H333" s="804">
        <v>2.0833333335758653E-2</v>
      </c>
      <c r="I333" s="422">
        <f t="shared" ref="I333" si="195">HOUR(H333)</f>
        <v>0</v>
      </c>
      <c r="J333" s="422">
        <f t="shared" ref="J333" si="196">MINUTE(H333)</f>
        <v>30</v>
      </c>
      <c r="K333" s="804" t="s">
        <v>332</v>
      </c>
      <c r="L333" s="804"/>
      <c r="M333" s="804"/>
      <c r="N333" s="804" t="s">
        <v>332</v>
      </c>
      <c r="O333" s="804"/>
      <c r="P333" s="804"/>
      <c r="Q333" s="804" t="s">
        <v>332</v>
      </c>
      <c r="R333" s="804"/>
      <c r="S333" s="804"/>
      <c r="T333" s="600" t="s">
        <v>1032</v>
      </c>
      <c r="U333" s="596" t="s">
        <v>1033</v>
      </c>
      <c r="V333" s="1057"/>
      <c r="W333" s="410"/>
      <c r="X333" s="416"/>
      <c r="Y333" s="416"/>
      <c r="Z333" s="417"/>
      <c r="AA333" s="417"/>
      <c r="AB333" s="417"/>
      <c r="AC333" s="416"/>
      <c r="AD333" s="416"/>
      <c r="AE333" s="417"/>
      <c r="AF333" s="418"/>
    </row>
    <row r="334" spans="1:32" ht="41.25" customHeight="1">
      <c r="A334" s="362"/>
      <c r="B334" s="363"/>
      <c r="C334" s="364" t="s">
        <v>324</v>
      </c>
      <c r="D334" s="365"/>
      <c r="E334" s="366"/>
      <c r="F334" s="367"/>
      <c r="G334" s="368"/>
      <c r="H334" s="369">
        <f t="shared" ref="H334:S334" si="197">SUM(H333)</f>
        <v>2.0833333335758653E-2</v>
      </c>
      <c r="I334" s="457">
        <f>SUM(I331:I333)</f>
        <v>0</v>
      </c>
      <c r="J334" s="457">
        <f>SUM(J331:J333)</f>
        <v>42</v>
      </c>
      <c r="K334" s="369">
        <f t="shared" si="197"/>
        <v>0</v>
      </c>
      <c r="L334" s="457">
        <f t="shared" si="197"/>
        <v>0</v>
      </c>
      <c r="M334" s="457">
        <f t="shared" si="197"/>
        <v>0</v>
      </c>
      <c r="N334" s="369">
        <f t="shared" si="197"/>
        <v>0</v>
      </c>
      <c r="O334" s="457">
        <f t="shared" si="197"/>
        <v>0</v>
      </c>
      <c r="P334" s="457">
        <f t="shared" si="197"/>
        <v>0</v>
      </c>
      <c r="Q334" s="369">
        <f t="shared" si="197"/>
        <v>0</v>
      </c>
      <c r="R334" s="457">
        <f t="shared" si="197"/>
        <v>0</v>
      </c>
      <c r="S334" s="457">
        <f t="shared" si="197"/>
        <v>0</v>
      </c>
      <c r="T334" s="362"/>
      <c r="U334" s="370"/>
      <c r="V334" s="1047"/>
      <c r="W334" s="371"/>
      <c r="X334" s="372"/>
      <c r="Y334" s="373"/>
    </row>
    <row r="335" spans="1:32" s="343" customFormat="1" ht="41.25" customHeight="1">
      <c r="A335" s="345"/>
      <c r="B335" s="398"/>
      <c r="C335" s="392" t="s">
        <v>377</v>
      </c>
      <c r="D335" s="399"/>
      <c r="E335" s="400"/>
      <c r="F335" s="401"/>
      <c r="G335" s="402"/>
      <c r="H335" s="403"/>
      <c r="I335" s="404"/>
      <c r="J335" s="405">
        <f>I334+J334/60</f>
        <v>0.7</v>
      </c>
      <c r="K335" s="406"/>
      <c r="L335" s="408"/>
      <c r="M335" s="405">
        <f>L334+M334/60</f>
        <v>0</v>
      </c>
      <c r="N335" s="407"/>
      <c r="O335" s="408"/>
      <c r="P335" s="405">
        <f>O334+P334/60</f>
        <v>0</v>
      </c>
      <c r="Q335" s="407"/>
      <c r="R335" s="408"/>
      <c r="S335" s="405">
        <f>R334+S334/60</f>
        <v>0</v>
      </c>
      <c r="T335" s="345"/>
      <c r="U335" s="409"/>
      <c r="V335" s="1048"/>
      <c r="W335" s="410"/>
      <c r="X335" s="411">
        <v>233.65199999999999</v>
      </c>
      <c r="Y335" s="412">
        <v>4</v>
      </c>
      <c r="Z335" s="405">
        <f>J335</f>
        <v>0.7</v>
      </c>
      <c r="AA335" s="405">
        <f>X335*Y335*Z335</f>
        <v>654.22559999999987</v>
      </c>
      <c r="AB335" s="405">
        <f>($AB$4-M335-P335)</f>
        <v>672</v>
      </c>
      <c r="AC335" s="412">
        <f>X335*Y335</f>
        <v>934.60799999999995</v>
      </c>
      <c r="AD335" s="412">
        <f>AB335*AC335</f>
        <v>628056.576</v>
      </c>
      <c r="AE335" s="405">
        <f>AA335/(AD335)</f>
        <v>1.0416666666666664E-3</v>
      </c>
      <c r="AF335" s="413">
        <f>1-(1*AE335)</f>
        <v>0.99895833333333328</v>
      </c>
    </row>
    <row r="336" spans="1:32" s="498" customFormat="1" ht="41.25" customHeight="1">
      <c r="A336" s="480"/>
      <c r="B336" s="481"/>
      <c r="C336" s="482"/>
      <c r="D336" s="483"/>
      <c r="E336" s="484"/>
      <c r="F336" s="485"/>
      <c r="G336" s="486"/>
      <c r="H336" s="487"/>
      <c r="I336" s="488"/>
      <c r="J336" s="489"/>
      <c r="K336" s="490"/>
      <c r="L336" s="491"/>
      <c r="M336" s="489"/>
      <c r="N336" s="492"/>
      <c r="O336" s="491"/>
      <c r="P336" s="489"/>
      <c r="Q336" s="492"/>
      <c r="R336" s="491"/>
      <c r="S336" s="489"/>
      <c r="T336" s="480"/>
      <c r="U336" s="493"/>
      <c r="V336" s="1051"/>
      <c r="W336" s="494"/>
      <c r="X336" s="495"/>
      <c r="Y336" s="495"/>
      <c r="Z336" s="496"/>
      <c r="AA336" s="496"/>
      <c r="AB336" s="496"/>
      <c r="AC336" s="495"/>
      <c r="AD336" s="495"/>
      <c r="AE336" s="496"/>
      <c r="AF336" s="497"/>
    </row>
    <row r="337" spans="1:32" s="575" customFormat="1" ht="30">
      <c r="A337" s="453">
        <v>71</v>
      </c>
      <c r="B337" s="523"/>
      <c r="C337" s="590" t="s">
        <v>600</v>
      </c>
      <c r="D337" s="591"/>
      <c r="E337" s="592"/>
      <c r="F337" s="591"/>
      <c r="G337" s="592"/>
      <c r="H337" s="593"/>
      <c r="I337" s="422"/>
      <c r="J337" s="422"/>
      <c r="K337" s="593"/>
      <c r="L337" s="593"/>
      <c r="M337" s="593"/>
      <c r="N337" s="593"/>
      <c r="O337" s="593"/>
      <c r="P337" s="593"/>
      <c r="Q337" s="593"/>
      <c r="R337" s="593"/>
      <c r="S337" s="593"/>
      <c r="T337" s="594"/>
      <c r="U337" s="590"/>
      <c r="V337" s="1055"/>
      <c r="W337" s="523"/>
      <c r="X337" s="572"/>
      <c r="Y337" s="573"/>
    </row>
    <row r="338" spans="1:32" ht="41.25" customHeight="1">
      <c r="A338" s="362"/>
      <c r="B338" s="363"/>
      <c r="C338" s="364" t="s">
        <v>324</v>
      </c>
      <c r="D338" s="365"/>
      <c r="E338" s="366"/>
      <c r="F338" s="367"/>
      <c r="G338" s="368"/>
      <c r="H338" s="369">
        <f t="shared" ref="H338:S338" si="198">SUM(H337:H337)</f>
        <v>0</v>
      </c>
      <c r="I338" s="457">
        <f t="shared" si="198"/>
        <v>0</v>
      </c>
      <c r="J338" s="457">
        <f t="shared" si="198"/>
        <v>0</v>
      </c>
      <c r="K338" s="369">
        <f t="shared" si="198"/>
        <v>0</v>
      </c>
      <c r="L338" s="457">
        <f t="shared" si="198"/>
        <v>0</v>
      </c>
      <c r="M338" s="457">
        <f t="shared" si="198"/>
        <v>0</v>
      </c>
      <c r="N338" s="369">
        <f t="shared" si="198"/>
        <v>0</v>
      </c>
      <c r="O338" s="457">
        <f t="shared" si="198"/>
        <v>0</v>
      </c>
      <c r="P338" s="457">
        <f t="shared" si="198"/>
        <v>0</v>
      </c>
      <c r="Q338" s="369">
        <f t="shared" si="198"/>
        <v>0</v>
      </c>
      <c r="R338" s="457">
        <f t="shared" si="198"/>
        <v>0</v>
      </c>
      <c r="S338" s="457">
        <f t="shared" si="198"/>
        <v>0</v>
      </c>
      <c r="T338" s="362"/>
      <c r="U338" s="370"/>
      <c r="V338" s="1047"/>
      <c r="W338" s="371"/>
      <c r="X338" s="372"/>
      <c r="Y338" s="373"/>
    </row>
    <row r="339" spans="1:32" s="343" customFormat="1" ht="41.25" customHeight="1">
      <c r="A339" s="345"/>
      <c r="B339" s="398"/>
      <c r="C339" s="392" t="s">
        <v>377</v>
      </c>
      <c r="D339" s="399"/>
      <c r="E339" s="400"/>
      <c r="F339" s="401"/>
      <c r="G339" s="402"/>
      <c r="H339" s="403"/>
      <c r="I339" s="404"/>
      <c r="J339" s="405">
        <f>I338+J338/60</f>
        <v>0</v>
      </c>
      <c r="K339" s="406"/>
      <c r="L339" s="408"/>
      <c r="M339" s="405">
        <f>L338+M338/60</f>
        <v>0</v>
      </c>
      <c r="N339" s="407"/>
      <c r="O339" s="408"/>
      <c r="P339" s="405">
        <f>O338+P338/60</f>
        <v>0</v>
      </c>
      <c r="Q339" s="407"/>
      <c r="R339" s="408"/>
      <c r="S339" s="405">
        <f>R338+S338/60</f>
        <v>0</v>
      </c>
      <c r="T339" s="345"/>
      <c r="U339" s="409"/>
      <c r="V339" s="1048"/>
      <c r="W339" s="410"/>
      <c r="X339" s="411">
        <v>292.45</v>
      </c>
      <c r="Y339" s="412">
        <v>4</v>
      </c>
      <c r="Z339" s="405">
        <f>J339</f>
        <v>0</v>
      </c>
      <c r="AA339" s="405">
        <f>X339*Y339*Z339</f>
        <v>0</v>
      </c>
      <c r="AB339" s="405">
        <f>($AB$4-M340-P340)</f>
        <v>672</v>
      </c>
      <c r="AC339" s="412">
        <f>X339*Y339</f>
        <v>1169.8</v>
      </c>
      <c r="AD339" s="412">
        <f>AB339*AC339</f>
        <v>786105.6</v>
      </c>
      <c r="AE339" s="405">
        <f>AA339/(AD339)</f>
        <v>0</v>
      </c>
      <c r="AF339" s="413">
        <f>1-(1*AE339)</f>
        <v>1</v>
      </c>
    </row>
    <row r="340" spans="1:32" s="498" customFormat="1" ht="41.25" customHeight="1">
      <c r="A340" s="480"/>
      <c r="B340" s="481"/>
      <c r="C340" s="482"/>
      <c r="D340" s="483"/>
      <c r="E340" s="484"/>
      <c r="F340" s="485"/>
      <c r="G340" s="486"/>
      <c r="H340" s="487"/>
      <c r="I340" s="488"/>
      <c r="J340" s="489"/>
      <c r="K340" s="490"/>
      <c r="L340" s="491"/>
      <c r="M340" s="489"/>
      <c r="N340" s="492"/>
      <c r="O340" s="491"/>
      <c r="P340" s="489"/>
      <c r="Q340" s="492"/>
      <c r="R340" s="491"/>
      <c r="S340" s="489"/>
      <c r="T340" s="480"/>
      <c r="U340" s="493"/>
      <c r="V340" s="1051"/>
      <c r="W340" s="494"/>
      <c r="X340" s="495"/>
      <c r="Y340" s="495"/>
      <c r="Z340" s="496"/>
      <c r="AA340" s="496"/>
      <c r="AB340" s="496"/>
      <c r="AC340" s="495"/>
      <c r="AD340" s="495"/>
      <c r="AE340" s="496"/>
      <c r="AF340" s="497"/>
    </row>
    <row r="341" spans="1:32" s="578" customFormat="1" ht="60">
      <c r="A341" s="1087">
        <v>72</v>
      </c>
      <c r="B341" s="523">
        <v>901239</v>
      </c>
      <c r="C341" s="590" t="s">
        <v>349</v>
      </c>
      <c r="D341" s="591">
        <v>41669</v>
      </c>
      <c r="E341" s="592" t="s">
        <v>601</v>
      </c>
      <c r="F341" s="591">
        <v>41671</v>
      </c>
      <c r="G341" s="592" t="s">
        <v>967</v>
      </c>
      <c r="H341" s="593" t="s">
        <v>332</v>
      </c>
      <c r="I341" s="593"/>
      <c r="J341" s="593"/>
      <c r="K341" s="593" t="s">
        <v>332</v>
      </c>
      <c r="L341" s="593"/>
      <c r="M341" s="593"/>
      <c r="N341" s="593" t="s">
        <v>332</v>
      </c>
      <c r="O341" s="593"/>
      <c r="P341" s="593"/>
      <c r="Q341" s="804">
        <v>0.69236111111111109</v>
      </c>
      <c r="R341" s="422">
        <f t="shared" ref="R341" si="199">HOUR(Q341)</f>
        <v>16</v>
      </c>
      <c r="S341" s="422">
        <f t="shared" ref="S341" si="200">MINUTE(Q341)</f>
        <v>37</v>
      </c>
      <c r="T341" s="594" t="s">
        <v>323</v>
      </c>
      <c r="U341" s="595" t="s">
        <v>718</v>
      </c>
      <c r="V341" s="1055" t="s">
        <v>602</v>
      </c>
      <c r="W341" s="872" t="s">
        <v>730</v>
      </c>
      <c r="X341" s="577"/>
      <c r="Y341" s="577"/>
    </row>
    <row r="342" spans="1:32" s="578" customFormat="1" ht="60">
      <c r="A342" s="1087"/>
      <c r="B342" s="540">
        <v>902154</v>
      </c>
      <c r="C342" s="596" t="s">
        <v>349</v>
      </c>
      <c r="D342" s="802">
        <v>41698</v>
      </c>
      <c r="E342" s="803" t="s">
        <v>579</v>
      </c>
      <c r="F342" s="802">
        <v>41698</v>
      </c>
      <c r="G342" s="803" t="s">
        <v>968</v>
      </c>
      <c r="H342" s="804" t="s">
        <v>332</v>
      </c>
      <c r="I342" s="804"/>
      <c r="J342" s="804"/>
      <c r="K342" s="804" t="s">
        <v>332</v>
      </c>
      <c r="L342" s="804"/>
      <c r="M342" s="804"/>
      <c r="N342" s="804">
        <v>6.9444444452528842E-3</v>
      </c>
      <c r="O342" s="422">
        <f t="shared" ref="O342" si="201">HOUR(N342)</f>
        <v>0</v>
      </c>
      <c r="P342" s="422">
        <f t="shared" ref="P342" si="202">MINUTE(N342)</f>
        <v>10</v>
      </c>
      <c r="Q342" s="804" t="s">
        <v>332</v>
      </c>
      <c r="R342" s="804"/>
      <c r="S342" s="804"/>
      <c r="T342" s="600" t="s">
        <v>343</v>
      </c>
      <c r="U342" s="596" t="s">
        <v>969</v>
      </c>
      <c r="V342" s="1057"/>
      <c r="W342" s="540"/>
      <c r="X342" s="577"/>
      <c r="Y342" s="577"/>
    </row>
    <row r="343" spans="1:32" s="578" customFormat="1" ht="60">
      <c r="A343" s="1087"/>
      <c r="B343" s="540">
        <v>902156</v>
      </c>
      <c r="C343" s="596" t="s">
        <v>349</v>
      </c>
      <c r="D343" s="802">
        <v>41698</v>
      </c>
      <c r="E343" s="803" t="s">
        <v>968</v>
      </c>
      <c r="F343" s="802">
        <v>41698</v>
      </c>
      <c r="G343" s="803" t="s">
        <v>557</v>
      </c>
      <c r="H343" s="804" t="s">
        <v>332</v>
      </c>
      <c r="I343" s="804"/>
      <c r="J343" s="804"/>
      <c r="K343" s="804" t="s">
        <v>332</v>
      </c>
      <c r="L343" s="804"/>
      <c r="M343" s="804"/>
      <c r="N343" s="804" t="s">
        <v>332</v>
      </c>
      <c r="O343" s="804"/>
      <c r="P343" s="804"/>
      <c r="Q343" s="804">
        <v>0.25416666666569654</v>
      </c>
      <c r="R343" s="422">
        <f t="shared" ref="R343" si="203">HOUR(Q343)</f>
        <v>6</v>
      </c>
      <c r="S343" s="422">
        <f t="shared" ref="S343" si="204">MINUTE(Q343)</f>
        <v>6</v>
      </c>
      <c r="T343" s="600" t="s">
        <v>323</v>
      </c>
      <c r="U343" s="596" t="s">
        <v>970</v>
      </c>
      <c r="V343" s="1059"/>
      <c r="W343" s="869" t="s">
        <v>971</v>
      </c>
      <c r="X343" s="577"/>
      <c r="Y343" s="577"/>
    </row>
    <row r="344" spans="1:32" ht="41.25" customHeight="1">
      <c r="A344" s="362"/>
      <c r="B344" s="363"/>
      <c r="C344" s="364" t="s">
        <v>324</v>
      </c>
      <c r="D344" s="365"/>
      <c r="E344" s="366"/>
      <c r="F344" s="367"/>
      <c r="G344" s="368"/>
      <c r="H344" s="369">
        <f t="shared" ref="H344:S344" si="205">SUM(H341:H343)</f>
        <v>0</v>
      </c>
      <c r="I344" s="457">
        <f t="shared" si="205"/>
        <v>0</v>
      </c>
      <c r="J344" s="457">
        <f t="shared" si="205"/>
        <v>0</v>
      </c>
      <c r="K344" s="369">
        <f t="shared" si="205"/>
        <v>0</v>
      </c>
      <c r="L344" s="457">
        <f t="shared" si="205"/>
        <v>0</v>
      </c>
      <c r="M344" s="457">
        <f t="shared" si="205"/>
        <v>0</v>
      </c>
      <c r="N344" s="369">
        <f t="shared" si="205"/>
        <v>6.9444444452528842E-3</v>
      </c>
      <c r="O344" s="457">
        <f t="shared" si="205"/>
        <v>0</v>
      </c>
      <c r="P344" s="457">
        <f t="shared" si="205"/>
        <v>10</v>
      </c>
      <c r="Q344" s="369">
        <f t="shared" si="205"/>
        <v>0.94652777777680763</v>
      </c>
      <c r="R344" s="457">
        <f t="shared" si="205"/>
        <v>22</v>
      </c>
      <c r="S344" s="457">
        <f t="shared" si="205"/>
        <v>43</v>
      </c>
      <c r="T344" s="362"/>
      <c r="U344" s="370"/>
      <c r="V344" s="1047"/>
      <c r="W344" s="371"/>
      <c r="X344" s="372"/>
      <c r="Y344" s="373"/>
    </row>
    <row r="345" spans="1:32" s="343" customFormat="1" ht="41.25" customHeight="1">
      <c r="A345" s="345"/>
      <c r="B345" s="398"/>
      <c r="C345" s="392" t="s">
        <v>377</v>
      </c>
      <c r="D345" s="399"/>
      <c r="E345" s="400"/>
      <c r="F345" s="401"/>
      <c r="G345" s="402"/>
      <c r="H345" s="403"/>
      <c r="I345" s="404"/>
      <c r="J345" s="405">
        <f>I344+J344/60</f>
        <v>0</v>
      </c>
      <c r="K345" s="406"/>
      <c r="L345" s="408"/>
      <c r="M345" s="405">
        <f>L344+M344/60</f>
        <v>0</v>
      </c>
      <c r="N345" s="407"/>
      <c r="O345" s="408"/>
      <c r="P345" s="405">
        <f>O344+P344/60</f>
        <v>0.16666666666666666</v>
      </c>
      <c r="Q345" s="407"/>
      <c r="R345" s="408"/>
      <c r="S345" s="405">
        <f>R344+S344/60</f>
        <v>22.716666666666665</v>
      </c>
      <c r="T345" s="345"/>
      <c r="U345" s="409"/>
      <c r="V345" s="1048"/>
      <c r="W345" s="410"/>
      <c r="X345" s="411">
        <v>241.471</v>
      </c>
      <c r="Y345" s="412">
        <v>2</v>
      </c>
      <c r="Z345" s="405">
        <f>J345</f>
        <v>0</v>
      </c>
      <c r="AA345" s="405">
        <f>X345*Y345*Z345</f>
        <v>0</v>
      </c>
      <c r="AB345" s="405">
        <f>($AB$4-M345-P345)</f>
        <v>671.83333333333337</v>
      </c>
      <c r="AC345" s="412">
        <f>X345*Y345</f>
        <v>482.94200000000001</v>
      </c>
      <c r="AD345" s="412">
        <f>AB345*AC345</f>
        <v>324456.53366666671</v>
      </c>
      <c r="AE345" s="405">
        <f>AA345/(AD345)</f>
        <v>0</v>
      </c>
      <c r="AF345" s="413">
        <f>1-(1*AE345)</f>
        <v>1</v>
      </c>
    </row>
    <row r="346" spans="1:32" s="512" customFormat="1" ht="41.25" customHeight="1">
      <c r="A346" s="499"/>
      <c r="B346" s="500"/>
      <c r="C346" s="501"/>
      <c r="D346" s="502"/>
      <c r="E346" s="503"/>
      <c r="F346" s="504"/>
      <c r="G346" s="505"/>
      <c r="H346" s="506"/>
      <c r="I346" s="507"/>
      <c r="J346" s="507"/>
      <c r="K346" s="506"/>
      <c r="L346" s="507"/>
      <c r="M346" s="507"/>
      <c r="N346" s="506"/>
      <c r="O346" s="507"/>
      <c r="P346" s="507"/>
      <c r="Q346" s="506"/>
      <c r="R346" s="507"/>
      <c r="S346" s="507"/>
      <c r="T346" s="499"/>
      <c r="U346" s="508"/>
      <c r="V346" s="1052"/>
      <c r="W346" s="509"/>
      <c r="X346" s="510"/>
      <c r="Y346" s="511"/>
    </row>
    <row r="347" spans="1:32" s="575" customFormat="1" ht="30">
      <c r="A347" s="453">
        <v>73</v>
      </c>
      <c r="B347" s="523"/>
      <c r="C347" s="590" t="s">
        <v>350</v>
      </c>
      <c r="D347" s="591"/>
      <c r="E347" s="592"/>
      <c r="F347" s="591"/>
      <c r="G347" s="592"/>
      <c r="H347" s="593"/>
      <c r="I347" s="593"/>
      <c r="J347" s="593"/>
      <c r="K347" s="593"/>
      <c r="L347" s="422"/>
      <c r="M347" s="422"/>
      <c r="N347" s="593"/>
      <c r="O347" s="593"/>
      <c r="P347" s="593"/>
      <c r="Q347" s="593"/>
      <c r="R347" s="593"/>
      <c r="S347" s="593"/>
      <c r="T347" s="594"/>
      <c r="U347" s="590"/>
      <c r="V347" s="1055"/>
      <c r="W347" s="594"/>
      <c r="X347" s="572"/>
      <c r="Y347" s="573"/>
    </row>
    <row r="348" spans="1:32" ht="41.25" customHeight="1">
      <c r="A348" s="362"/>
      <c r="B348" s="363"/>
      <c r="C348" s="364" t="s">
        <v>324</v>
      </c>
      <c r="D348" s="365"/>
      <c r="E348" s="366"/>
      <c r="F348" s="367"/>
      <c r="G348" s="368"/>
      <c r="H348" s="369">
        <f t="shared" ref="H348:S348" si="206">SUM(H347:H347)</f>
        <v>0</v>
      </c>
      <c r="I348" s="457">
        <f t="shared" si="206"/>
        <v>0</v>
      </c>
      <c r="J348" s="457">
        <f t="shared" si="206"/>
        <v>0</v>
      </c>
      <c r="K348" s="369">
        <f t="shared" si="206"/>
        <v>0</v>
      </c>
      <c r="L348" s="457">
        <f t="shared" si="206"/>
        <v>0</v>
      </c>
      <c r="M348" s="457">
        <f t="shared" si="206"/>
        <v>0</v>
      </c>
      <c r="N348" s="369">
        <f t="shared" si="206"/>
        <v>0</v>
      </c>
      <c r="O348" s="457">
        <f t="shared" si="206"/>
        <v>0</v>
      </c>
      <c r="P348" s="457">
        <f t="shared" si="206"/>
        <v>0</v>
      </c>
      <c r="Q348" s="369">
        <f t="shared" si="206"/>
        <v>0</v>
      </c>
      <c r="R348" s="457">
        <f t="shared" si="206"/>
        <v>0</v>
      </c>
      <c r="S348" s="457">
        <f t="shared" si="206"/>
        <v>0</v>
      </c>
      <c r="T348" s="362"/>
      <c r="U348" s="370"/>
      <c r="V348" s="1047"/>
      <c r="W348" s="371"/>
      <c r="X348" s="372"/>
      <c r="Y348" s="373"/>
    </row>
    <row r="349" spans="1:32" s="343" customFormat="1" ht="41.25" customHeight="1">
      <c r="A349" s="345"/>
      <c r="B349" s="398"/>
      <c r="C349" s="392" t="s">
        <v>377</v>
      </c>
      <c r="D349" s="399"/>
      <c r="E349" s="400"/>
      <c r="F349" s="401"/>
      <c r="G349" s="402"/>
      <c r="H349" s="403"/>
      <c r="I349" s="404"/>
      <c r="J349" s="405">
        <f>I348+J348/60</f>
        <v>0</v>
      </c>
      <c r="K349" s="406"/>
      <c r="L349" s="408"/>
      <c r="M349" s="405">
        <f>L348+M348/60</f>
        <v>0</v>
      </c>
      <c r="N349" s="407"/>
      <c r="O349" s="408"/>
      <c r="P349" s="405">
        <f>O348+P348/60</f>
        <v>0</v>
      </c>
      <c r="Q349" s="407"/>
      <c r="R349" s="408"/>
      <c r="S349" s="405">
        <f>R348+S348/60</f>
        <v>0</v>
      </c>
      <c r="T349" s="345"/>
      <c r="U349" s="409"/>
      <c r="V349" s="1048"/>
      <c r="W349" s="410"/>
      <c r="X349" s="411">
        <v>213.8</v>
      </c>
      <c r="Y349" s="412">
        <v>2</v>
      </c>
      <c r="Z349" s="405">
        <f>J349</f>
        <v>0</v>
      </c>
      <c r="AA349" s="405">
        <f>X349*Y349*Z349</f>
        <v>0</v>
      </c>
      <c r="AB349" s="405">
        <f>($AB$4-M349-P349)</f>
        <v>672</v>
      </c>
      <c r="AC349" s="412">
        <f>X349*Y349</f>
        <v>427.6</v>
      </c>
      <c r="AD349" s="412">
        <f>AB349*AC349</f>
        <v>287347.20000000001</v>
      </c>
      <c r="AE349" s="405">
        <f>AA349/(AD349)</f>
        <v>0</v>
      </c>
      <c r="AF349" s="413">
        <f>1-(1*AE349)</f>
        <v>1</v>
      </c>
    </row>
    <row r="350" spans="1:32" s="512" customFormat="1" ht="41.25" customHeight="1">
      <c r="A350" s="499"/>
      <c r="B350" s="500"/>
      <c r="C350" s="501"/>
      <c r="D350" s="502"/>
      <c r="E350" s="503"/>
      <c r="F350" s="504"/>
      <c r="G350" s="505"/>
      <c r="H350" s="506"/>
      <c r="I350" s="507"/>
      <c r="J350" s="507"/>
      <c r="K350" s="506"/>
      <c r="L350" s="507"/>
      <c r="M350" s="507"/>
      <c r="N350" s="506"/>
      <c r="O350" s="507"/>
      <c r="P350" s="507"/>
      <c r="Q350" s="506"/>
      <c r="R350" s="507"/>
      <c r="S350" s="507"/>
      <c r="T350" s="499"/>
      <c r="U350" s="508"/>
      <c r="V350" s="1052"/>
      <c r="W350" s="509"/>
      <c r="X350" s="510"/>
      <c r="Y350" s="511"/>
    </row>
    <row r="351" spans="1:32" s="361" customFormat="1" ht="33.75">
      <c r="A351" s="354">
        <v>74</v>
      </c>
      <c r="B351" s="523"/>
      <c r="C351" s="356" t="s">
        <v>440</v>
      </c>
      <c r="D351" s="468"/>
      <c r="E351" s="469"/>
      <c r="F351" s="468"/>
      <c r="G351" s="469"/>
      <c r="H351" s="359"/>
      <c r="I351" s="456"/>
      <c r="J351" s="456"/>
      <c r="K351" s="360"/>
      <c r="L351" s="422"/>
      <c r="M351" s="422"/>
      <c r="N351" s="360"/>
      <c r="O351" s="460"/>
      <c r="P351" s="460"/>
      <c r="Q351" s="360"/>
      <c r="R351" s="460"/>
      <c r="S351" s="460"/>
      <c r="T351" s="470"/>
      <c r="U351" s="471"/>
      <c r="V351" s="1061"/>
      <c r="W351" s="513"/>
      <c r="X351" s="533"/>
    </row>
    <row r="352" spans="1:32" ht="41.25" customHeight="1">
      <c r="A352" s="362"/>
      <c r="B352" s="363"/>
      <c r="C352" s="364" t="s">
        <v>324</v>
      </c>
      <c r="D352" s="365"/>
      <c r="E352" s="366"/>
      <c r="F352" s="367"/>
      <c r="G352" s="368"/>
      <c r="H352" s="369">
        <f t="shared" ref="H352:S352" si="207">SUM(H351:H351)</f>
        <v>0</v>
      </c>
      <c r="I352" s="457">
        <f t="shared" si="207"/>
        <v>0</v>
      </c>
      <c r="J352" s="457">
        <f t="shared" si="207"/>
        <v>0</v>
      </c>
      <c r="K352" s="369">
        <f t="shared" si="207"/>
        <v>0</v>
      </c>
      <c r="L352" s="457">
        <f t="shared" si="207"/>
        <v>0</v>
      </c>
      <c r="M352" s="457">
        <f t="shared" si="207"/>
        <v>0</v>
      </c>
      <c r="N352" s="369">
        <f t="shared" si="207"/>
        <v>0</v>
      </c>
      <c r="O352" s="457">
        <f t="shared" si="207"/>
        <v>0</v>
      </c>
      <c r="P352" s="457">
        <f t="shared" si="207"/>
        <v>0</v>
      </c>
      <c r="Q352" s="369">
        <f t="shared" si="207"/>
        <v>0</v>
      </c>
      <c r="R352" s="457">
        <f t="shared" si="207"/>
        <v>0</v>
      </c>
      <c r="S352" s="457">
        <f t="shared" si="207"/>
        <v>0</v>
      </c>
      <c r="T352" s="362"/>
      <c r="U352" s="370"/>
      <c r="V352" s="1047"/>
      <c r="W352" s="371"/>
      <c r="X352" s="372"/>
      <c r="Y352" s="373"/>
    </row>
    <row r="353" spans="1:32" s="343" customFormat="1" ht="41.25" customHeight="1">
      <c r="A353" s="345"/>
      <c r="B353" s="398"/>
      <c r="C353" s="392" t="s">
        <v>377</v>
      </c>
      <c r="D353" s="399"/>
      <c r="E353" s="400"/>
      <c r="F353" s="401"/>
      <c r="G353" s="402"/>
      <c r="H353" s="403"/>
      <c r="I353" s="404"/>
      <c r="J353" s="405">
        <f>I352+J352/60</f>
        <v>0</v>
      </c>
      <c r="K353" s="406"/>
      <c r="L353" s="408"/>
      <c r="M353" s="405">
        <f>L352+M352/60</f>
        <v>0</v>
      </c>
      <c r="N353" s="407"/>
      <c r="O353" s="408"/>
      <c r="P353" s="405">
        <f>O352+P352/60</f>
        <v>0</v>
      </c>
      <c r="Q353" s="407"/>
      <c r="R353" s="408"/>
      <c r="S353" s="405">
        <f>R352+S352/60</f>
        <v>0</v>
      </c>
      <c r="T353" s="345"/>
      <c r="U353" s="409"/>
      <c r="V353" s="1048"/>
      <c r="W353" s="410"/>
      <c r="X353" s="411">
        <v>28.548999999999999</v>
      </c>
      <c r="Y353" s="412">
        <v>1</v>
      </c>
      <c r="Z353" s="405">
        <f>J353</f>
        <v>0</v>
      </c>
      <c r="AA353" s="405">
        <f>X353*Y353*Z353</f>
        <v>0</v>
      </c>
      <c r="AB353" s="405">
        <f>($AB$4-M353-P353)</f>
        <v>672</v>
      </c>
      <c r="AC353" s="412">
        <f>X353*Y353</f>
        <v>28.548999999999999</v>
      </c>
      <c r="AD353" s="412">
        <f>AB353*AC353</f>
        <v>19184.928</v>
      </c>
      <c r="AE353" s="405">
        <f>AA353/(AD353)</f>
        <v>0</v>
      </c>
      <c r="AF353" s="413">
        <f>1-(1*AE353)</f>
        <v>1</v>
      </c>
    </row>
    <row r="354" spans="1:32" s="512" customFormat="1" ht="41.25" customHeight="1">
      <c r="A354" s="499"/>
      <c r="B354" s="500"/>
      <c r="C354" s="501"/>
      <c r="D354" s="502"/>
      <c r="E354" s="503"/>
      <c r="F354" s="504"/>
      <c r="G354" s="505"/>
      <c r="H354" s="506"/>
      <c r="I354" s="507"/>
      <c r="J354" s="507"/>
      <c r="K354" s="506"/>
      <c r="L354" s="507"/>
      <c r="M354" s="507"/>
      <c r="N354" s="506"/>
      <c r="O354" s="507"/>
      <c r="P354" s="507"/>
      <c r="Q354" s="506"/>
      <c r="R354" s="507"/>
      <c r="S354" s="507"/>
      <c r="T354" s="499"/>
      <c r="U354" s="508"/>
      <c r="V354" s="1052"/>
      <c r="W354" s="509"/>
      <c r="X354" s="510"/>
      <c r="Y354" s="511"/>
    </row>
    <row r="355" spans="1:32" s="361" customFormat="1" ht="30">
      <c r="A355" s="354">
        <v>75</v>
      </c>
      <c r="B355" s="523"/>
      <c r="C355" s="590" t="s">
        <v>603</v>
      </c>
      <c r="D355" s="591"/>
      <c r="E355" s="592"/>
      <c r="F355" s="591"/>
      <c r="G355" s="592"/>
      <c r="H355" s="593"/>
      <c r="I355" s="593"/>
      <c r="J355" s="593"/>
      <c r="K355" s="593"/>
      <c r="L355" s="593"/>
      <c r="M355" s="593"/>
      <c r="N355" s="593"/>
      <c r="O355" s="593"/>
      <c r="P355" s="593"/>
      <c r="Q355" s="593"/>
      <c r="R355" s="422"/>
      <c r="S355" s="422"/>
      <c r="T355" s="594"/>
      <c r="U355" s="590"/>
      <c r="V355" s="1050"/>
      <c r="W355" s="523"/>
    </row>
    <row r="356" spans="1:32" ht="41.25" customHeight="1">
      <c r="A356" s="362"/>
      <c r="B356" s="363"/>
      <c r="C356" s="364" t="s">
        <v>324</v>
      </c>
      <c r="D356" s="365"/>
      <c r="E356" s="366"/>
      <c r="F356" s="367"/>
      <c r="G356" s="368"/>
      <c r="H356" s="369">
        <f t="shared" ref="H356:S356" si="208">SUM(H355:H355)</f>
        <v>0</v>
      </c>
      <c r="I356" s="457">
        <f t="shared" si="208"/>
        <v>0</v>
      </c>
      <c r="J356" s="457">
        <f t="shared" si="208"/>
        <v>0</v>
      </c>
      <c r="K356" s="369">
        <f t="shared" si="208"/>
        <v>0</v>
      </c>
      <c r="L356" s="457">
        <f t="shared" si="208"/>
        <v>0</v>
      </c>
      <c r="M356" s="457">
        <f t="shared" si="208"/>
        <v>0</v>
      </c>
      <c r="N356" s="369">
        <f t="shared" si="208"/>
        <v>0</v>
      </c>
      <c r="O356" s="457">
        <f t="shared" si="208"/>
        <v>0</v>
      </c>
      <c r="P356" s="457">
        <f t="shared" si="208"/>
        <v>0</v>
      </c>
      <c r="Q356" s="369">
        <f t="shared" si="208"/>
        <v>0</v>
      </c>
      <c r="R356" s="457">
        <f t="shared" si="208"/>
        <v>0</v>
      </c>
      <c r="S356" s="457">
        <f t="shared" si="208"/>
        <v>0</v>
      </c>
      <c r="T356" s="362"/>
      <c r="U356" s="370"/>
      <c r="V356" s="1047"/>
      <c r="W356" s="371"/>
      <c r="X356" s="372"/>
      <c r="Y356" s="373"/>
    </row>
    <row r="357" spans="1:32" s="343" customFormat="1" ht="41.25" customHeight="1">
      <c r="A357" s="345"/>
      <c r="B357" s="398"/>
      <c r="C357" s="392" t="s">
        <v>377</v>
      </c>
      <c r="D357" s="399"/>
      <c r="E357" s="400"/>
      <c r="F357" s="401"/>
      <c r="G357" s="402"/>
      <c r="H357" s="403"/>
      <c r="I357" s="404"/>
      <c r="J357" s="405">
        <f>I356+J356/60</f>
        <v>0</v>
      </c>
      <c r="K357" s="406"/>
      <c r="L357" s="408"/>
      <c r="M357" s="405">
        <f>L356+M356/60</f>
        <v>0</v>
      </c>
      <c r="N357" s="407"/>
      <c r="O357" s="408"/>
      <c r="P357" s="405">
        <f>O356+P356/60</f>
        <v>0</v>
      </c>
      <c r="Q357" s="407"/>
      <c r="R357" s="408"/>
      <c r="S357" s="405">
        <f>R356+S356/60</f>
        <v>0</v>
      </c>
      <c r="T357" s="345"/>
      <c r="U357" s="409"/>
      <c r="V357" s="1048"/>
      <c r="W357" s="410"/>
      <c r="X357" s="411">
        <v>18.3</v>
      </c>
      <c r="Y357" s="412">
        <v>1</v>
      </c>
      <c r="Z357" s="405">
        <f>J357</f>
        <v>0</v>
      </c>
      <c r="AA357" s="405">
        <f>X357*Y357*Z357</f>
        <v>0</v>
      </c>
      <c r="AB357" s="405">
        <f>($AB$4-M357-P357)</f>
        <v>672</v>
      </c>
      <c r="AC357" s="412">
        <f>X357*Y357</f>
        <v>18.3</v>
      </c>
      <c r="AD357" s="412">
        <f>AB357*AC357</f>
        <v>12297.6</v>
      </c>
      <c r="AE357" s="405">
        <f>AA357/(AD357)</f>
        <v>0</v>
      </c>
      <c r="AF357" s="413">
        <f>1-(1*AE357)</f>
        <v>1</v>
      </c>
    </row>
    <row r="358" spans="1:32" s="512" customFormat="1" ht="41.25" customHeight="1">
      <c r="A358" s="499"/>
      <c r="B358" s="500"/>
      <c r="C358" s="501"/>
      <c r="D358" s="502"/>
      <c r="E358" s="503"/>
      <c r="F358" s="504"/>
      <c r="G358" s="505"/>
      <c r="H358" s="506"/>
      <c r="I358" s="507"/>
      <c r="J358" s="507"/>
      <c r="K358" s="506"/>
      <c r="L358" s="507"/>
      <c r="M358" s="507"/>
      <c r="N358" s="506"/>
      <c r="O358" s="507"/>
      <c r="P358" s="507"/>
      <c r="Q358" s="506"/>
      <c r="R358" s="507"/>
      <c r="S358" s="507"/>
      <c r="T358" s="499"/>
      <c r="U358" s="508"/>
      <c r="V358" s="1052"/>
      <c r="W358" s="509"/>
      <c r="X358" s="510"/>
      <c r="Y358" s="511"/>
    </row>
    <row r="359" spans="1:32" s="361" customFormat="1" ht="33.75">
      <c r="A359" s="354">
        <v>76</v>
      </c>
      <c r="B359" s="355"/>
      <c r="C359" s="546" t="s">
        <v>444</v>
      </c>
      <c r="D359" s="468"/>
      <c r="E359" s="469"/>
      <c r="F359" s="468"/>
      <c r="G359" s="469"/>
      <c r="H359" s="359"/>
      <c r="I359" s="456"/>
      <c r="J359" s="456"/>
      <c r="K359" s="360"/>
      <c r="L359" s="460"/>
      <c r="M359" s="460"/>
      <c r="N359" s="360"/>
      <c r="O359" s="460"/>
      <c r="P359" s="460"/>
      <c r="Q359" s="360"/>
      <c r="R359" s="422"/>
      <c r="S359" s="422"/>
      <c r="T359" s="470"/>
      <c r="U359" s="471"/>
      <c r="V359" s="1061"/>
      <c r="W359" s="513"/>
    </row>
    <row r="360" spans="1:32" ht="41.25" customHeight="1">
      <c r="A360" s="362"/>
      <c r="B360" s="363"/>
      <c r="C360" s="364" t="s">
        <v>324</v>
      </c>
      <c r="D360" s="365"/>
      <c r="E360" s="366"/>
      <c r="F360" s="367"/>
      <c r="G360" s="368"/>
      <c r="H360" s="369">
        <f>SUM(H359)</f>
        <v>0</v>
      </c>
      <c r="I360" s="457">
        <f t="shared" ref="I360:S360" si="209">SUM(I359)</f>
        <v>0</v>
      </c>
      <c r="J360" s="457">
        <f t="shared" si="209"/>
        <v>0</v>
      </c>
      <c r="K360" s="369">
        <f t="shared" si="209"/>
        <v>0</v>
      </c>
      <c r="L360" s="457">
        <f t="shared" si="209"/>
        <v>0</v>
      </c>
      <c r="M360" s="457">
        <f t="shared" si="209"/>
        <v>0</v>
      </c>
      <c r="N360" s="369">
        <f t="shared" si="209"/>
        <v>0</v>
      </c>
      <c r="O360" s="457">
        <f t="shared" si="209"/>
        <v>0</v>
      </c>
      <c r="P360" s="457">
        <f t="shared" si="209"/>
        <v>0</v>
      </c>
      <c r="Q360" s="369">
        <f t="shared" si="209"/>
        <v>0</v>
      </c>
      <c r="R360" s="457">
        <f t="shared" si="209"/>
        <v>0</v>
      </c>
      <c r="S360" s="457">
        <f t="shared" si="209"/>
        <v>0</v>
      </c>
      <c r="T360" s="362"/>
      <c r="U360" s="370"/>
      <c r="V360" s="1047"/>
      <c r="W360" s="371"/>
      <c r="X360" s="372"/>
      <c r="Y360" s="373"/>
    </row>
    <row r="361" spans="1:32" s="343" customFormat="1" ht="41.25" customHeight="1">
      <c r="A361" s="345"/>
      <c r="B361" s="398"/>
      <c r="C361" s="392" t="s">
        <v>377</v>
      </c>
      <c r="D361" s="399"/>
      <c r="E361" s="400"/>
      <c r="F361" s="401"/>
      <c r="G361" s="402"/>
      <c r="H361" s="403"/>
      <c r="I361" s="404"/>
      <c r="J361" s="405">
        <f>I360+J360/60</f>
        <v>0</v>
      </c>
      <c r="K361" s="406"/>
      <c r="L361" s="408"/>
      <c r="M361" s="405">
        <f>L360+M360/60</f>
        <v>0</v>
      </c>
      <c r="N361" s="407"/>
      <c r="O361" s="408"/>
      <c r="P361" s="405">
        <f>O360+P360/60</f>
        <v>0</v>
      </c>
      <c r="Q361" s="407"/>
      <c r="R361" s="408"/>
      <c r="S361" s="405">
        <f>R360+S360/60</f>
        <v>0</v>
      </c>
      <c r="T361" s="345"/>
      <c r="U361" s="409"/>
      <c r="V361" s="1048"/>
      <c r="W361" s="410"/>
      <c r="X361" s="411">
        <v>12.234999999999999</v>
      </c>
      <c r="Y361" s="412">
        <v>1</v>
      </c>
      <c r="Z361" s="405">
        <f>J361</f>
        <v>0</v>
      </c>
      <c r="AA361" s="405">
        <f>X361*Y361*Z361</f>
        <v>0</v>
      </c>
      <c r="AB361" s="405">
        <f>($AB$4-M361-P361)</f>
        <v>672</v>
      </c>
      <c r="AC361" s="412">
        <f>X361*Y361</f>
        <v>12.234999999999999</v>
      </c>
      <c r="AD361" s="412">
        <f>AB361*AC361</f>
        <v>8221.92</v>
      </c>
      <c r="AE361" s="405">
        <f>AA361/(AD361)</f>
        <v>0</v>
      </c>
      <c r="AF361" s="413">
        <f>1-(1*AE361)</f>
        <v>1</v>
      </c>
    </row>
    <row r="362" spans="1:32" s="512" customFormat="1" ht="41.25" customHeight="1">
      <c r="A362" s="499"/>
      <c r="B362" s="500"/>
      <c r="C362" s="501"/>
      <c r="D362" s="502"/>
      <c r="E362" s="503"/>
      <c r="F362" s="504"/>
      <c r="G362" s="505"/>
      <c r="H362" s="506"/>
      <c r="I362" s="507"/>
      <c r="J362" s="507"/>
      <c r="K362" s="506"/>
      <c r="L362" s="507"/>
      <c r="M362" s="507"/>
      <c r="N362" s="506"/>
      <c r="O362" s="507"/>
      <c r="P362" s="507"/>
      <c r="Q362" s="506"/>
      <c r="R362" s="507"/>
      <c r="S362" s="507"/>
      <c r="T362" s="499"/>
      <c r="U362" s="508"/>
      <c r="V362" s="1052"/>
      <c r="W362" s="509"/>
      <c r="X362" s="510"/>
      <c r="Y362" s="511"/>
    </row>
    <row r="363" spans="1:32" s="578" customFormat="1" ht="60">
      <c r="A363" s="453">
        <v>77</v>
      </c>
      <c r="B363" s="873">
        <v>901240</v>
      </c>
      <c r="C363" s="590" t="s">
        <v>351</v>
      </c>
      <c r="D363" s="591">
        <v>41669</v>
      </c>
      <c r="E363" s="592" t="s">
        <v>605</v>
      </c>
      <c r="F363" s="591">
        <v>41671</v>
      </c>
      <c r="G363" s="597" t="s">
        <v>621</v>
      </c>
      <c r="H363" s="593" t="s">
        <v>332</v>
      </c>
      <c r="I363" s="593"/>
      <c r="J363" s="593"/>
      <c r="K363" s="593" t="s">
        <v>332</v>
      </c>
      <c r="L363" s="593"/>
      <c r="M363" s="593"/>
      <c r="N363" s="593" t="s">
        <v>332</v>
      </c>
      <c r="O363" s="593"/>
      <c r="P363" s="593"/>
      <c r="Q363" s="804">
        <v>0.27986111111111112</v>
      </c>
      <c r="R363" s="422">
        <f t="shared" ref="R363" si="210">HOUR(Q363)</f>
        <v>6</v>
      </c>
      <c r="S363" s="422">
        <f t="shared" ref="S363" si="211">MINUTE(Q363)</f>
        <v>43</v>
      </c>
      <c r="T363" s="594" t="s">
        <v>323</v>
      </c>
      <c r="U363" s="595" t="s">
        <v>718</v>
      </c>
      <c r="V363" s="1064" t="s">
        <v>606</v>
      </c>
      <c r="W363" s="874" t="s">
        <v>607</v>
      </c>
      <c r="X363" s="577"/>
      <c r="Y363" s="577"/>
    </row>
    <row r="364" spans="1:32" ht="41.25" customHeight="1">
      <c r="A364" s="362"/>
      <c r="B364" s="363"/>
      <c r="C364" s="364" t="s">
        <v>324</v>
      </c>
      <c r="D364" s="365"/>
      <c r="E364" s="366"/>
      <c r="F364" s="367"/>
      <c r="G364" s="368"/>
      <c r="H364" s="369">
        <f t="shared" ref="H364:S364" si="212">SUM(H363:H363)</f>
        <v>0</v>
      </c>
      <c r="I364" s="457">
        <f t="shared" si="212"/>
        <v>0</v>
      </c>
      <c r="J364" s="457">
        <f t="shared" si="212"/>
        <v>0</v>
      </c>
      <c r="K364" s="369">
        <f t="shared" si="212"/>
        <v>0</v>
      </c>
      <c r="L364" s="457">
        <f t="shared" si="212"/>
        <v>0</v>
      </c>
      <c r="M364" s="457">
        <f t="shared" si="212"/>
        <v>0</v>
      </c>
      <c r="N364" s="369">
        <f t="shared" si="212"/>
        <v>0</v>
      </c>
      <c r="O364" s="457">
        <f t="shared" si="212"/>
        <v>0</v>
      </c>
      <c r="P364" s="457">
        <f t="shared" si="212"/>
        <v>0</v>
      </c>
      <c r="Q364" s="369">
        <f t="shared" si="212"/>
        <v>0.27986111111111112</v>
      </c>
      <c r="R364" s="457">
        <f t="shared" si="212"/>
        <v>6</v>
      </c>
      <c r="S364" s="457">
        <f t="shared" si="212"/>
        <v>43</v>
      </c>
      <c r="T364" s="362"/>
      <c r="U364" s="370"/>
      <c r="V364" s="1047"/>
      <c r="W364" s="371"/>
      <c r="X364" s="372"/>
      <c r="Y364" s="373"/>
    </row>
    <row r="365" spans="1:32" s="343" customFormat="1" ht="41.25" customHeight="1">
      <c r="A365" s="345"/>
      <c r="B365" s="398"/>
      <c r="C365" s="392" t="s">
        <v>377</v>
      </c>
      <c r="D365" s="399"/>
      <c r="E365" s="400"/>
      <c r="F365" s="401"/>
      <c r="G365" s="402"/>
      <c r="H365" s="403"/>
      <c r="I365" s="404"/>
      <c r="J365" s="405">
        <f>I364+J364/60</f>
        <v>0</v>
      </c>
      <c r="K365" s="406"/>
      <c r="L365" s="408"/>
      <c r="M365" s="405">
        <f>L364+M364/60</f>
        <v>0</v>
      </c>
      <c r="N365" s="407"/>
      <c r="O365" s="408"/>
      <c r="P365" s="405">
        <f>O364+P364/60</f>
        <v>0</v>
      </c>
      <c r="Q365" s="407"/>
      <c r="R365" s="408"/>
      <c r="S365" s="405">
        <f>R364+S364/60</f>
        <v>6.7166666666666668</v>
      </c>
      <c r="T365" s="345"/>
      <c r="U365" s="409"/>
      <c r="V365" s="1048"/>
      <c r="W365" s="410"/>
      <c r="X365" s="411">
        <v>228.47399999999999</v>
      </c>
      <c r="Y365" s="412">
        <v>2</v>
      </c>
      <c r="Z365" s="405">
        <f>J365</f>
        <v>0</v>
      </c>
      <c r="AA365" s="405">
        <f>X365*Y365*Z365</f>
        <v>0</v>
      </c>
      <c r="AB365" s="405">
        <f>($AB$4-M365-P365)</f>
        <v>672</v>
      </c>
      <c r="AC365" s="412">
        <f>X365*Y365</f>
        <v>456.94799999999998</v>
      </c>
      <c r="AD365" s="412">
        <f>AB365*AC365</f>
        <v>307069.05599999998</v>
      </c>
      <c r="AE365" s="405">
        <f>AA365/(AD365)</f>
        <v>0</v>
      </c>
      <c r="AF365" s="413">
        <f>1-(1*AE365)</f>
        <v>1</v>
      </c>
    </row>
    <row r="366" spans="1:32" s="512" customFormat="1" ht="41.25" customHeight="1">
      <c r="A366" s="499"/>
      <c r="B366" s="500"/>
      <c r="C366" s="501"/>
      <c r="D366" s="502"/>
      <c r="E366" s="503"/>
      <c r="F366" s="504"/>
      <c r="G366" s="505"/>
      <c r="H366" s="506"/>
      <c r="I366" s="507"/>
      <c r="J366" s="507"/>
      <c r="K366" s="506"/>
      <c r="L366" s="507"/>
      <c r="M366" s="507"/>
      <c r="N366" s="506"/>
      <c r="O366" s="507"/>
      <c r="P366" s="507"/>
      <c r="Q366" s="506"/>
      <c r="R366" s="507"/>
      <c r="S366" s="507"/>
      <c r="T366" s="499"/>
      <c r="U366" s="508"/>
      <c r="V366" s="1052"/>
      <c r="W366" s="509"/>
      <c r="X366" s="510"/>
      <c r="Y366" s="511"/>
    </row>
    <row r="367" spans="1:32" s="575" customFormat="1" ht="60">
      <c r="A367" s="1087">
        <v>78</v>
      </c>
      <c r="B367" s="540">
        <v>902143</v>
      </c>
      <c r="C367" s="596" t="s">
        <v>391</v>
      </c>
      <c r="D367" s="802">
        <v>41697</v>
      </c>
      <c r="E367" s="803" t="s">
        <v>713</v>
      </c>
      <c r="F367" s="802">
        <v>41697</v>
      </c>
      <c r="G367" s="803" t="s">
        <v>713</v>
      </c>
      <c r="H367" s="804">
        <v>0</v>
      </c>
      <c r="I367" s="804"/>
      <c r="J367" s="804"/>
      <c r="K367" s="804" t="s">
        <v>332</v>
      </c>
      <c r="L367" s="804"/>
      <c r="M367" s="804"/>
      <c r="N367" s="804" t="s">
        <v>332</v>
      </c>
      <c r="O367" s="804"/>
      <c r="P367" s="804"/>
      <c r="Q367" s="804" t="s">
        <v>332</v>
      </c>
      <c r="R367" s="804"/>
      <c r="S367" s="804"/>
      <c r="T367" s="600" t="s">
        <v>616</v>
      </c>
      <c r="U367" s="596" t="s">
        <v>972</v>
      </c>
      <c r="V367" s="1057"/>
      <c r="W367" s="540"/>
      <c r="X367" s="572"/>
      <c r="Y367" s="573"/>
    </row>
    <row r="368" spans="1:32" s="575" customFormat="1" ht="60">
      <c r="A368" s="1087"/>
      <c r="B368" s="540">
        <v>902153</v>
      </c>
      <c r="C368" s="596" t="s">
        <v>391</v>
      </c>
      <c r="D368" s="802">
        <v>41698</v>
      </c>
      <c r="E368" s="803" t="s">
        <v>591</v>
      </c>
      <c r="F368" s="802">
        <v>41698</v>
      </c>
      <c r="G368" s="803" t="s">
        <v>973</v>
      </c>
      <c r="H368" s="804" t="s">
        <v>332</v>
      </c>
      <c r="I368" s="804"/>
      <c r="J368" s="804"/>
      <c r="K368" s="804" t="s">
        <v>332</v>
      </c>
      <c r="L368" s="804"/>
      <c r="M368" s="804"/>
      <c r="N368" s="804">
        <v>6.9444444452528842E-3</v>
      </c>
      <c r="O368" s="422">
        <f t="shared" ref="O368" si="213">HOUR(N368)</f>
        <v>0</v>
      </c>
      <c r="P368" s="422">
        <f t="shared" ref="P368" si="214">MINUTE(N368)</f>
        <v>10</v>
      </c>
      <c r="Q368" s="804" t="s">
        <v>332</v>
      </c>
      <c r="R368" s="804"/>
      <c r="S368" s="804"/>
      <c r="T368" s="600" t="s">
        <v>343</v>
      </c>
      <c r="U368" s="596" t="s">
        <v>969</v>
      </c>
      <c r="V368" s="1057"/>
      <c r="W368" s="540"/>
      <c r="X368" s="573"/>
      <c r="Y368" s="573"/>
    </row>
    <row r="369" spans="1:32" s="575" customFormat="1" ht="60">
      <c r="A369" s="1087"/>
      <c r="B369" s="540">
        <v>902155</v>
      </c>
      <c r="C369" s="596" t="s">
        <v>391</v>
      </c>
      <c r="D369" s="802">
        <v>41698</v>
      </c>
      <c r="E369" s="803" t="s">
        <v>973</v>
      </c>
      <c r="F369" s="802">
        <v>41698</v>
      </c>
      <c r="G369" s="803" t="s">
        <v>583</v>
      </c>
      <c r="H369" s="804" t="s">
        <v>332</v>
      </c>
      <c r="I369" s="804"/>
      <c r="J369" s="804"/>
      <c r="K369" s="804" t="s">
        <v>332</v>
      </c>
      <c r="L369" s="804"/>
      <c r="M369" s="804"/>
      <c r="N369" s="804" t="s">
        <v>332</v>
      </c>
      <c r="O369" s="804"/>
      <c r="P369" s="804"/>
      <c r="Q369" s="804">
        <v>0.18541666666715173</v>
      </c>
      <c r="R369" s="422">
        <f t="shared" ref="R369" si="215">HOUR(Q369)</f>
        <v>4</v>
      </c>
      <c r="S369" s="422">
        <f t="shared" ref="S369" si="216">MINUTE(Q369)</f>
        <v>27</v>
      </c>
      <c r="T369" s="600" t="s">
        <v>323</v>
      </c>
      <c r="U369" s="596" t="s">
        <v>970</v>
      </c>
      <c r="V369" s="1057"/>
      <c r="W369" s="540" t="s">
        <v>974</v>
      </c>
      <c r="X369" s="573"/>
      <c r="Y369" s="573"/>
    </row>
    <row r="370" spans="1:32" ht="41.25" customHeight="1">
      <c r="A370" s="362"/>
      <c r="B370" s="363"/>
      <c r="C370" s="364" t="s">
        <v>324</v>
      </c>
      <c r="D370" s="365"/>
      <c r="E370" s="366"/>
      <c r="F370" s="367"/>
      <c r="G370" s="368"/>
      <c r="H370" s="369">
        <f>SUM(H367:H369)</f>
        <v>0</v>
      </c>
      <c r="I370" s="457">
        <f t="shared" ref="I370:S370" si="217">SUM(I367:I369)</f>
        <v>0</v>
      </c>
      <c r="J370" s="457">
        <f t="shared" si="217"/>
        <v>0</v>
      </c>
      <c r="K370" s="369">
        <f t="shared" si="217"/>
        <v>0</v>
      </c>
      <c r="L370" s="457">
        <f t="shared" si="217"/>
        <v>0</v>
      </c>
      <c r="M370" s="457">
        <f t="shared" si="217"/>
        <v>0</v>
      </c>
      <c r="N370" s="369">
        <f t="shared" si="217"/>
        <v>6.9444444452528842E-3</v>
      </c>
      <c r="O370" s="457">
        <f t="shared" si="217"/>
        <v>0</v>
      </c>
      <c r="P370" s="457">
        <f t="shared" si="217"/>
        <v>10</v>
      </c>
      <c r="Q370" s="369">
        <f t="shared" si="217"/>
        <v>0.18541666666715173</v>
      </c>
      <c r="R370" s="457">
        <f t="shared" si="217"/>
        <v>4</v>
      </c>
      <c r="S370" s="457">
        <f t="shared" si="217"/>
        <v>27</v>
      </c>
      <c r="T370" s="362"/>
      <c r="U370" s="370"/>
      <c r="V370" s="1047"/>
      <c r="W370" s="371"/>
      <c r="X370" s="372"/>
      <c r="Y370" s="373"/>
    </row>
    <row r="371" spans="1:32" s="343" customFormat="1" ht="41.25" customHeight="1">
      <c r="A371" s="345"/>
      <c r="B371" s="398"/>
      <c r="C371" s="392" t="s">
        <v>377</v>
      </c>
      <c r="D371" s="399"/>
      <c r="E371" s="400"/>
      <c r="F371" s="401"/>
      <c r="G371" s="402"/>
      <c r="H371" s="403"/>
      <c r="I371" s="404"/>
      <c r="J371" s="405">
        <f>I370+J370/60</f>
        <v>0</v>
      </c>
      <c r="K371" s="406"/>
      <c r="L371" s="408"/>
      <c r="M371" s="405">
        <f>L370+M370/60</f>
        <v>0</v>
      </c>
      <c r="N371" s="407"/>
      <c r="O371" s="408"/>
      <c r="P371" s="405">
        <f>O370+P370/60</f>
        <v>0.16666666666666666</v>
      </c>
      <c r="Q371" s="407"/>
      <c r="R371" s="408"/>
      <c r="S371" s="405">
        <f>R370+S370/60</f>
        <v>4.45</v>
      </c>
      <c r="T371" s="345"/>
      <c r="U371" s="409"/>
      <c r="V371" s="1048"/>
      <c r="W371" s="410"/>
      <c r="X371" s="411">
        <v>228.47399999999999</v>
      </c>
      <c r="Y371" s="412">
        <v>2</v>
      </c>
      <c r="Z371" s="405">
        <f>J371</f>
        <v>0</v>
      </c>
      <c r="AA371" s="405">
        <f>X371*Y371*Z371</f>
        <v>0</v>
      </c>
      <c r="AB371" s="405">
        <f>($AB$4-M371-P371)</f>
        <v>671.83333333333337</v>
      </c>
      <c r="AC371" s="412">
        <f>X371*Y371</f>
        <v>456.94799999999998</v>
      </c>
      <c r="AD371" s="412">
        <f>AB371*AC371</f>
        <v>306992.89799999999</v>
      </c>
      <c r="AE371" s="405">
        <f>AA371/(AD371)</f>
        <v>0</v>
      </c>
      <c r="AF371" s="413">
        <f>1-(1*AE371)</f>
        <v>1</v>
      </c>
    </row>
    <row r="372" spans="1:32" s="498" customFormat="1" ht="33" customHeight="1">
      <c r="A372" s="534"/>
      <c r="B372" s="534"/>
      <c r="C372" s="482"/>
      <c r="D372" s="534"/>
      <c r="E372" s="534"/>
      <c r="F372" s="534"/>
      <c r="G372" s="534"/>
      <c r="H372" s="534"/>
      <c r="I372" s="536"/>
      <c r="J372" s="536"/>
      <c r="K372" s="534"/>
      <c r="L372" s="536"/>
      <c r="M372" s="536"/>
      <c r="N372" s="534"/>
      <c r="O372" s="536"/>
      <c r="P372" s="536"/>
      <c r="Q372" s="534"/>
      <c r="R372" s="537"/>
      <c r="S372" s="537"/>
      <c r="T372" s="534"/>
      <c r="U372" s="538"/>
      <c r="V372" s="1056"/>
      <c r="W372" s="535"/>
    </row>
    <row r="373" spans="1:32" s="578" customFormat="1" ht="30">
      <c r="A373" s="453">
        <v>79</v>
      </c>
      <c r="B373" s="523"/>
      <c r="C373" s="590" t="s">
        <v>483</v>
      </c>
      <c r="D373" s="591"/>
      <c r="E373" s="592"/>
      <c r="F373" s="591"/>
      <c r="G373" s="592"/>
      <c r="H373" s="593"/>
      <c r="I373" s="422"/>
      <c r="J373" s="422"/>
      <c r="K373" s="593"/>
      <c r="L373" s="593"/>
      <c r="M373" s="593"/>
      <c r="N373" s="593"/>
      <c r="O373" s="593"/>
      <c r="P373" s="593"/>
      <c r="Q373" s="593"/>
      <c r="R373" s="593"/>
      <c r="S373" s="593"/>
      <c r="T373" s="594"/>
      <c r="U373" s="595"/>
      <c r="V373" s="1050"/>
      <c r="W373" s="523"/>
      <c r="X373" s="577"/>
      <c r="Y373" s="577"/>
    </row>
    <row r="374" spans="1:32" ht="41.25" customHeight="1">
      <c r="A374" s="362"/>
      <c r="B374" s="363"/>
      <c r="C374" s="364" t="s">
        <v>324</v>
      </c>
      <c r="D374" s="365"/>
      <c r="E374" s="366"/>
      <c r="F374" s="367"/>
      <c r="G374" s="368"/>
      <c r="H374" s="369">
        <f>SUM(H373)</f>
        <v>0</v>
      </c>
      <c r="I374" s="457">
        <f t="shared" ref="I374:S374" si="218">SUM(I373)</f>
        <v>0</v>
      </c>
      <c r="J374" s="457">
        <f t="shared" si="218"/>
        <v>0</v>
      </c>
      <c r="K374" s="369">
        <f t="shared" si="218"/>
        <v>0</v>
      </c>
      <c r="L374" s="457">
        <f t="shared" si="218"/>
        <v>0</v>
      </c>
      <c r="M374" s="457">
        <f t="shared" si="218"/>
        <v>0</v>
      </c>
      <c r="N374" s="369">
        <f t="shared" si="218"/>
        <v>0</v>
      </c>
      <c r="O374" s="457">
        <f t="shared" si="218"/>
        <v>0</v>
      </c>
      <c r="P374" s="457">
        <f t="shared" si="218"/>
        <v>0</v>
      </c>
      <c r="Q374" s="369">
        <f t="shared" si="218"/>
        <v>0</v>
      </c>
      <c r="R374" s="457">
        <f t="shared" si="218"/>
        <v>0</v>
      </c>
      <c r="S374" s="457">
        <f t="shared" si="218"/>
        <v>0</v>
      </c>
      <c r="T374" s="362"/>
      <c r="U374" s="370"/>
      <c r="V374" s="1047"/>
      <c r="W374" s="371"/>
      <c r="X374" s="372"/>
      <c r="Y374" s="373"/>
    </row>
    <row r="375" spans="1:32" s="343" customFormat="1" ht="41.25" customHeight="1">
      <c r="A375" s="345"/>
      <c r="B375" s="398"/>
      <c r="C375" s="392" t="s">
        <v>377</v>
      </c>
      <c r="D375" s="399"/>
      <c r="E375" s="400"/>
      <c r="F375" s="401"/>
      <c r="G375" s="402"/>
      <c r="H375" s="403"/>
      <c r="I375" s="404"/>
      <c r="J375" s="405">
        <f>I373+J373/60</f>
        <v>0</v>
      </c>
      <c r="K375" s="406"/>
      <c r="L375" s="408"/>
      <c r="M375" s="405">
        <f>L373+M373/60</f>
        <v>0</v>
      </c>
      <c r="N375" s="407"/>
      <c r="O375" s="408"/>
      <c r="P375" s="405">
        <f>O373+P373/60</f>
        <v>0</v>
      </c>
      <c r="Q375" s="407"/>
      <c r="R375" s="408"/>
      <c r="S375" s="405">
        <f>R373+S373/60</f>
        <v>0</v>
      </c>
      <c r="T375" s="345"/>
      <c r="U375" s="409"/>
      <c r="V375" s="1048"/>
      <c r="W375" s="410"/>
      <c r="X375" s="411">
        <v>46.67</v>
      </c>
      <c r="Y375" s="412">
        <v>2</v>
      </c>
      <c r="Z375" s="405">
        <f>J375</f>
        <v>0</v>
      </c>
      <c r="AA375" s="405">
        <f>X375*Y375*Z375</f>
        <v>0</v>
      </c>
      <c r="AB375" s="405">
        <f>($AB$4-M375-P375)</f>
        <v>672</v>
      </c>
      <c r="AC375" s="412">
        <f>X375*Y375</f>
        <v>93.34</v>
      </c>
      <c r="AD375" s="412">
        <f>AB375*AC375</f>
        <v>62724.480000000003</v>
      </c>
      <c r="AE375" s="405">
        <f>AA375/(AD375)</f>
        <v>0</v>
      </c>
      <c r="AF375" s="413">
        <f>1-(1*AE375)</f>
        <v>1</v>
      </c>
    </row>
    <row r="376" spans="1:32" s="498" customFormat="1" ht="38.25" customHeight="1">
      <c r="A376" s="534"/>
      <c r="B376" s="534"/>
      <c r="C376" s="543"/>
      <c r="D376" s="534"/>
      <c r="E376" s="534"/>
      <c r="F376" s="534"/>
      <c r="G376" s="534"/>
      <c r="H376" s="534"/>
      <c r="I376" s="536"/>
      <c r="J376" s="536"/>
      <c r="K376" s="534"/>
      <c r="L376" s="536"/>
      <c r="M376" s="536"/>
      <c r="N376" s="534"/>
      <c r="O376" s="536"/>
      <c r="P376" s="536"/>
      <c r="Q376" s="534"/>
      <c r="R376" s="537"/>
      <c r="S376" s="537"/>
      <c r="T376" s="534"/>
      <c r="U376" s="538"/>
      <c r="V376" s="1056"/>
      <c r="W376" s="535"/>
    </row>
    <row r="377" spans="1:32" s="578" customFormat="1" ht="30">
      <c r="A377" s="453">
        <v>80</v>
      </c>
      <c r="B377" s="586"/>
      <c r="C377" s="581" t="s">
        <v>392</v>
      </c>
      <c r="D377" s="580"/>
      <c r="E377" s="582"/>
      <c r="F377" s="580"/>
      <c r="G377" s="582"/>
      <c r="H377" s="583"/>
      <c r="I377" s="422"/>
      <c r="J377" s="422"/>
      <c r="K377" s="583"/>
      <c r="L377" s="583"/>
      <c r="M377" s="583"/>
      <c r="N377" s="583"/>
      <c r="O377" s="583"/>
      <c r="P377" s="583"/>
      <c r="Q377" s="583"/>
      <c r="R377" s="583"/>
      <c r="S377" s="583"/>
      <c r="T377" s="584"/>
      <c r="U377" s="585"/>
      <c r="V377" s="1065"/>
      <c r="W377" s="586"/>
      <c r="X377" s="577"/>
      <c r="Y377" s="577"/>
    </row>
    <row r="378" spans="1:32" ht="41.25" customHeight="1">
      <c r="A378" s="362"/>
      <c r="B378" s="363"/>
      <c r="C378" s="364" t="s">
        <v>324</v>
      </c>
      <c r="D378" s="365"/>
      <c r="E378" s="366"/>
      <c r="F378" s="367"/>
      <c r="G378" s="368"/>
      <c r="H378" s="369">
        <f>SUM(H377)</f>
        <v>0</v>
      </c>
      <c r="I378" s="457">
        <f t="shared" ref="I378:S378" si="219">SUM(I377)</f>
        <v>0</v>
      </c>
      <c r="J378" s="457">
        <f t="shared" si="219"/>
        <v>0</v>
      </c>
      <c r="K378" s="369">
        <f t="shared" si="219"/>
        <v>0</v>
      </c>
      <c r="L378" s="457">
        <f t="shared" si="219"/>
        <v>0</v>
      </c>
      <c r="M378" s="457">
        <f t="shared" si="219"/>
        <v>0</v>
      </c>
      <c r="N378" s="369">
        <f t="shared" si="219"/>
        <v>0</v>
      </c>
      <c r="O378" s="457">
        <f t="shared" si="219"/>
        <v>0</v>
      </c>
      <c r="P378" s="457">
        <f t="shared" si="219"/>
        <v>0</v>
      </c>
      <c r="Q378" s="369">
        <f t="shared" si="219"/>
        <v>0</v>
      </c>
      <c r="R378" s="457">
        <f t="shared" si="219"/>
        <v>0</v>
      </c>
      <c r="S378" s="457">
        <f t="shared" si="219"/>
        <v>0</v>
      </c>
      <c r="T378" s="362"/>
      <c r="U378" s="370"/>
      <c r="V378" s="1047"/>
      <c r="W378" s="371"/>
      <c r="X378" s="372"/>
      <c r="Y378" s="373"/>
    </row>
    <row r="379" spans="1:32" s="343" customFormat="1" ht="41.25" customHeight="1">
      <c r="A379" s="345"/>
      <c r="B379" s="398"/>
      <c r="C379" s="392" t="s">
        <v>377</v>
      </c>
      <c r="D379" s="399"/>
      <c r="E379" s="400"/>
      <c r="F379" s="401"/>
      <c r="G379" s="402"/>
      <c r="H379" s="403"/>
      <c r="I379" s="404"/>
      <c r="J379" s="405">
        <f>I377+J377/60</f>
        <v>0</v>
      </c>
      <c r="K379" s="406"/>
      <c r="L379" s="408"/>
      <c r="M379" s="405">
        <f>L377+M377/60</f>
        <v>0</v>
      </c>
      <c r="N379" s="407"/>
      <c r="O379" s="408"/>
      <c r="P379" s="405">
        <f>O377+P377/60</f>
        <v>0</v>
      </c>
      <c r="Q379" s="407"/>
      <c r="R379" s="408"/>
      <c r="S379" s="405">
        <f>R377+S377/60</f>
        <v>0</v>
      </c>
      <c r="T379" s="345"/>
      <c r="U379" s="409"/>
      <c r="V379" s="1048"/>
      <c r="W379" s="410"/>
      <c r="X379" s="411">
        <v>46.67</v>
      </c>
      <c r="Y379" s="412">
        <v>2</v>
      </c>
      <c r="Z379" s="405">
        <f>J379</f>
        <v>0</v>
      </c>
      <c r="AA379" s="405">
        <f>X379*Y379*Z379</f>
        <v>0</v>
      </c>
      <c r="AB379" s="405">
        <f>($AB$4-M379-P379)</f>
        <v>672</v>
      </c>
      <c r="AC379" s="412">
        <f>X379*Y379</f>
        <v>93.34</v>
      </c>
      <c r="AD379" s="412">
        <f>AB379*AC379</f>
        <v>62724.480000000003</v>
      </c>
      <c r="AE379" s="405">
        <f>AA379/(AD379)</f>
        <v>0</v>
      </c>
      <c r="AF379" s="413">
        <f>1-(1*AE379)</f>
        <v>1</v>
      </c>
    </row>
    <row r="380" spans="1:32" s="498" customFormat="1" ht="44.25" customHeight="1">
      <c r="A380" s="534"/>
      <c r="B380" s="534"/>
      <c r="C380" s="482"/>
      <c r="D380" s="534"/>
      <c r="E380" s="534"/>
      <c r="F380" s="534"/>
      <c r="G380" s="534"/>
      <c r="H380" s="534"/>
      <c r="I380" s="536"/>
      <c r="J380" s="536"/>
      <c r="K380" s="534"/>
      <c r="L380" s="536"/>
      <c r="M380" s="536"/>
      <c r="N380" s="534"/>
      <c r="O380" s="536"/>
      <c r="P380" s="536"/>
      <c r="Q380" s="534"/>
      <c r="R380" s="537"/>
      <c r="S380" s="537"/>
      <c r="T380" s="534"/>
      <c r="U380" s="538"/>
      <c r="V380" s="1056"/>
      <c r="W380" s="535"/>
    </row>
    <row r="381" spans="1:32" s="578" customFormat="1" ht="30" customHeight="1">
      <c r="A381" s="453">
        <v>81</v>
      </c>
      <c r="B381" s="523"/>
      <c r="C381" s="595" t="s">
        <v>393</v>
      </c>
      <c r="D381" s="591"/>
      <c r="E381" s="592"/>
      <c r="F381" s="598"/>
      <c r="G381" s="592"/>
      <c r="H381" s="593"/>
      <c r="I381" s="593"/>
      <c r="J381" s="593"/>
      <c r="K381" s="593"/>
      <c r="L381" s="593"/>
      <c r="M381" s="593"/>
      <c r="N381" s="593"/>
      <c r="O381" s="593"/>
      <c r="P381" s="593"/>
      <c r="Q381" s="593"/>
      <c r="R381" s="422"/>
      <c r="S381" s="422"/>
      <c r="T381" s="594"/>
      <c r="U381" s="595"/>
      <c r="V381" s="1050"/>
      <c r="W381" s="523"/>
      <c r="X381" s="577"/>
      <c r="Y381" s="577"/>
    </row>
    <row r="382" spans="1:32" ht="41.25" customHeight="1">
      <c r="A382" s="362"/>
      <c r="B382" s="363"/>
      <c r="C382" s="364" t="s">
        <v>324</v>
      </c>
      <c r="D382" s="365"/>
      <c r="E382" s="366"/>
      <c r="F382" s="367"/>
      <c r="G382" s="368"/>
      <c r="H382" s="369">
        <f t="shared" ref="H382:S382" si="220">SUM(H381:H381)</f>
        <v>0</v>
      </c>
      <c r="I382" s="457">
        <f t="shared" si="220"/>
        <v>0</v>
      </c>
      <c r="J382" s="457">
        <f t="shared" si="220"/>
        <v>0</v>
      </c>
      <c r="K382" s="369">
        <f t="shared" si="220"/>
        <v>0</v>
      </c>
      <c r="L382" s="457">
        <f t="shared" si="220"/>
        <v>0</v>
      </c>
      <c r="M382" s="457">
        <f t="shared" si="220"/>
        <v>0</v>
      </c>
      <c r="N382" s="369">
        <f t="shared" si="220"/>
        <v>0</v>
      </c>
      <c r="O382" s="457">
        <f t="shared" si="220"/>
        <v>0</v>
      </c>
      <c r="P382" s="457">
        <f t="shared" si="220"/>
        <v>0</v>
      </c>
      <c r="Q382" s="369">
        <f t="shared" si="220"/>
        <v>0</v>
      </c>
      <c r="R382" s="457">
        <f t="shared" si="220"/>
        <v>0</v>
      </c>
      <c r="S382" s="457">
        <f t="shared" si="220"/>
        <v>0</v>
      </c>
      <c r="T382" s="362"/>
      <c r="U382" s="370"/>
      <c r="V382" s="1047"/>
      <c r="W382" s="371"/>
      <c r="X382" s="372"/>
      <c r="Y382" s="373"/>
    </row>
    <row r="383" spans="1:32" s="343" customFormat="1" ht="41.25" customHeight="1">
      <c r="A383" s="345"/>
      <c r="B383" s="398"/>
      <c r="C383" s="392" t="s">
        <v>377</v>
      </c>
      <c r="D383" s="399"/>
      <c r="E383" s="400"/>
      <c r="F383" s="401"/>
      <c r="G383" s="402"/>
      <c r="H383" s="403"/>
      <c r="I383" s="404"/>
      <c r="J383" s="405">
        <f>I381+J381/60</f>
        <v>0</v>
      </c>
      <c r="K383" s="406"/>
      <c r="L383" s="408"/>
      <c r="M383" s="405">
        <f>L381+M381/60</f>
        <v>0</v>
      </c>
      <c r="N383" s="407"/>
      <c r="O383" s="408"/>
      <c r="P383" s="405">
        <f>O381+P381/60</f>
        <v>0</v>
      </c>
      <c r="Q383" s="407"/>
      <c r="R383" s="408"/>
      <c r="S383" s="405">
        <f>R381+S381/60</f>
        <v>0</v>
      </c>
      <c r="T383" s="345"/>
      <c r="U383" s="409"/>
      <c r="V383" s="1048"/>
      <c r="W383" s="410"/>
      <c r="X383" s="411">
        <v>99.468000000000004</v>
      </c>
      <c r="Y383" s="412">
        <v>3</v>
      </c>
      <c r="Z383" s="405">
        <f>J383</f>
        <v>0</v>
      </c>
      <c r="AA383" s="405">
        <f>X383*Y383*Z383</f>
        <v>0</v>
      </c>
      <c r="AB383" s="405">
        <f>($AB$4-M383-P383)</f>
        <v>672</v>
      </c>
      <c r="AC383" s="412">
        <f>X383*Y383</f>
        <v>298.404</v>
      </c>
      <c r="AD383" s="412">
        <f>AB383*AC383</f>
        <v>200527.48800000001</v>
      </c>
      <c r="AE383" s="405">
        <f>AA383/(AD383)</f>
        <v>0</v>
      </c>
      <c r="AF383" s="413">
        <f>1-(1*AE383)</f>
        <v>1</v>
      </c>
    </row>
    <row r="384" spans="1:32" s="498" customFormat="1" ht="51.75" customHeight="1">
      <c r="A384" s="534"/>
      <c r="B384" s="534"/>
      <c r="C384" s="482"/>
      <c r="D384" s="534"/>
      <c r="E384" s="534"/>
      <c r="F384" s="534"/>
      <c r="G384" s="534"/>
      <c r="H384" s="534"/>
      <c r="I384" s="536"/>
      <c r="J384" s="536"/>
      <c r="K384" s="534"/>
      <c r="L384" s="536"/>
      <c r="M384" s="536"/>
      <c r="N384" s="534"/>
      <c r="O384" s="536"/>
      <c r="P384" s="536"/>
      <c r="Q384" s="534"/>
      <c r="R384" s="537"/>
      <c r="S384" s="537"/>
      <c r="T384" s="534"/>
      <c r="U384" s="538"/>
      <c r="V384" s="1056"/>
      <c r="W384" s="535"/>
    </row>
    <row r="385" spans="1:32" s="578" customFormat="1" ht="60">
      <c r="A385" s="453">
        <v>82</v>
      </c>
      <c r="B385" s="523">
        <v>902046</v>
      </c>
      <c r="C385" s="590" t="s">
        <v>394</v>
      </c>
      <c r="D385" s="591">
        <v>41678</v>
      </c>
      <c r="E385" s="597" t="s">
        <v>979</v>
      </c>
      <c r="F385" s="591">
        <v>41678</v>
      </c>
      <c r="G385" s="592" t="s">
        <v>980</v>
      </c>
      <c r="H385" s="593" t="s">
        <v>332</v>
      </c>
      <c r="I385" s="593"/>
      <c r="J385" s="593"/>
      <c r="K385" s="593" t="s">
        <v>332</v>
      </c>
      <c r="L385" s="593"/>
      <c r="M385" s="593"/>
      <c r="N385" s="593" t="s">
        <v>332</v>
      </c>
      <c r="O385" s="593"/>
      <c r="P385" s="593"/>
      <c r="Q385" s="593">
        <v>2.9861111111111113E-2</v>
      </c>
      <c r="R385" s="422">
        <f t="shared" ref="R385" si="221">HOUR(Q385)</f>
        <v>0</v>
      </c>
      <c r="S385" s="422">
        <f t="shared" ref="S385" si="222">MINUTE(Q385)</f>
        <v>43</v>
      </c>
      <c r="T385" s="594" t="s">
        <v>336</v>
      </c>
      <c r="U385" s="595" t="s">
        <v>981</v>
      </c>
      <c r="V385" s="1050" t="s">
        <v>982</v>
      </c>
      <c r="W385" s="866" t="s">
        <v>983</v>
      </c>
      <c r="X385" s="577"/>
      <c r="Y385" s="577"/>
    </row>
    <row r="386" spans="1:32" ht="41.25" customHeight="1">
      <c r="A386" s="362"/>
      <c r="B386" s="363"/>
      <c r="C386" s="364" t="s">
        <v>324</v>
      </c>
      <c r="D386" s="365"/>
      <c r="E386" s="366"/>
      <c r="F386" s="367"/>
      <c r="G386" s="368"/>
      <c r="H386" s="369">
        <f>SUM(H385)</f>
        <v>0</v>
      </c>
      <c r="I386" s="457">
        <f t="shared" ref="I386:S386" si="223">SUM(I385)</f>
        <v>0</v>
      </c>
      <c r="J386" s="457">
        <f t="shared" si="223"/>
        <v>0</v>
      </c>
      <c r="K386" s="369">
        <f t="shared" si="223"/>
        <v>0</v>
      </c>
      <c r="L386" s="457">
        <f t="shared" si="223"/>
        <v>0</v>
      </c>
      <c r="M386" s="457">
        <f t="shared" si="223"/>
        <v>0</v>
      </c>
      <c r="N386" s="369">
        <f t="shared" si="223"/>
        <v>0</v>
      </c>
      <c r="O386" s="457">
        <f t="shared" si="223"/>
        <v>0</v>
      </c>
      <c r="P386" s="457">
        <f t="shared" si="223"/>
        <v>0</v>
      </c>
      <c r="Q386" s="369">
        <f t="shared" si="223"/>
        <v>2.9861111111111113E-2</v>
      </c>
      <c r="R386" s="457">
        <f t="shared" si="223"/>
        <v>0</v>
      </c>
      <c r="S386" s="457">
        <f t="shared" si="223"/>
        <v>43</v>
      </c>
      <c r="T386" s="362"/>
      <c r="U386" s="370"/>
      <c r="V386" s="1047"/>
      <c r="W386" s="371"/>
      <c r="X386" s="372"/>
      <c r="Y386" s="373"/>
    </row>
    <row r="387" spans="1:32" s="343" customFormat="1" ht="41.25" customHeight="1">
      <c r="A387" s="345"/>
      <c r="B387" s="398"/>
      <c r="C387" s="392" t="s">
        <v>377</v>
      </c>
      <c r="D387" s="399"/>
      <c r="E387" s="400"/>
      <c r="F387" s="401"/>
      <c r="G387" s="402"/>
      <c r="H387" s="403"/>
      <c r="I387" s="404"/>
      <c r="J387" s="405">
        <f>I386+J386/60</f>
        <v>0</v>
      </c>
      <c r="K387" s="406"/>
      <c r="L387" s="408"/>
      <c r="M387" s="405">
        <f>L386+M386/60</f>
        <v>0</v>
      </c>
      <c r="N387" s="407"/>
      <c r="O387" s="408"/>
      <c r="P387" s="405">
        <f>O386+P386/60</f>
        <v>0</v>
      </c>
      <c r="Q387" s="407"/>
      <c r="R387" s="408"/>
      <c r="S387" s="405">
        <f>R386+S386/60</f>
        <v>0.71666666666666667</v>
      </c>
      <c r="T387" s="345"/>
      <c r="U387" s="409"/>
      <c r="V387" s="1048"/>
      <c r="W387" s="410"/>
      <c r="X387" s="411">
        <v>99.468000000000004</v>
      </c>
      <c r="Y387" s="412">
        <v>3</v>
      </c>
      <c r="Z387" s="405">
        <f>J387</f>
        <v>0</v>
      </c>
      <c r="AA387" s="405">
        <f>X387*Y387*Z387</f>
        <v>0</v>
      </c>
      <c r="AB387" s="405">
        <f>($AB$4-M387-P387)</f>
        <v>672</v>
      </c>
      <c r="AC387" s="412">
        <f>X387*Y387</f>
        <v>298.404</v>
      </c>
      <c r="AD387" s="412">
        <f>AB387*AC387</f>
        <v>200527.48800000001</v>
      </c>
      <c r="AE387" s="405">
        <f>AA387/(AD387)</f>
        <v>0</v>
      </c>
      <c r="AF387" s="413">
        <f>1-(1*AE387)</f>
        <v>1</v>
      </c>
    </row>
    <row r="388" spans="1:32" s="498" customFormat="1" ht="42" customHeight="1">
      <c r="A388" s="534"/>
      <c r="B388" s="534"/>
      <c r="C388" s="482"/>
      <c r="D388" s="534"/>
      <c r="E388" s="534"/>
      <c r="F388" s="534"/>
      <c r="G388" s="534"/>
      <c r="H388" s="534"/>
      <c r="I388" s="536"/>
      <c r="J388" s="536"/>
      <c r="K388" s="534"/>
      <c r="L388" s="536"/>
      <c r="M388" s="536"/>
      <c r="N388" s="534"/>
      <c r="O388" s="536"/>
      <c r="P388" s="536"/>
      <c r="Q388" s="534"/>
      <c r="R388" s="537"/>
      <c r="S388" s="537"/>
      <c r="T388" s="534"/>
      <c r="U388" s="538"/>
      <c r="V388" s="1056"/>
      <c r="W388" s="535"/>
    </row>
    <row r="389" spans="1:32" s="578" customFormat="1" ht="79.5" customHeight="1">
      <c r="A389" s="453">
        <v>83</v>
      </c>
      <c r="B389" s="523">
        <v>902074</v>
      </c>
      <c r="C389" s="590" t="s">
        <v>352</v>
      </c>
      <c r="D389" s="591">
        <v>41684</v>
      </c>
      <c r="E389" s="592" t="s">
        <v>586</v>
      </c>
      <c r="F389" s="591">
        <v>41684</v>
      </c>
      <c r="G389" s="592" t="s">
        <v>975</v>
      </c>
      <c r="H389" s="593">
        <f>IF((RIGHT(T389,1)="T"),(F389+G389)-(D389+E389),"-")</f>
        <v>1.3888888934161514E-3</v>
      </c>
      <c r="I389" s="422">
        <f t="shared" ref="I389" si="224">HOUR(H389)</f>
        <v>0</v>
      </c>
      <c r="J389" s="422">
        <f t="shared" ref="J389" si="225">MINUTE(H389)</f>
        <v>2</v>
      </c>
      <c r="K389" s="593" t="str">
        <f>IF((RIGHT(T389,1)="U"),(F389+G389)-(D389+E389),"-")</f>
        <v>-</v>
      </c>
      <c r="L389" s="593"/>
      <c r="M389" s="593"/>
      <c r="N389" s="593" t="str">
        <f>IF((RIGHT(T389,1)="C"),(F389+G389)-(D389+E389),"-")</f>
        <v>-</v>
      </c>
      <c r="O389" s="593"/>
      <c r="P389" s="593"/>
      <c r="Q389" s="593" t="str">
        <f>IF((RIGHT(T389,1)="D"),(F389+G389)-(D389+E389),"-")</f>
        <v>-</v>
      </c>
      <c r="R389" s="593"/>
      <c r="S389" s="593"/>
      <c r="T389" s="594" t="s">
        <v>348</v>
      </c>
      <c r="U389" s="590" t="s">
        <v>976</v>
      </c>
      <c r="V389" s="1050" t="s">
        <v>977</v>
      </c>
      <c r="W389" s="868" t="s">
        <v>978</v>
      </c>
      <c r="X389" s="577"/>
      <c r="Y389" s="577"/>
    </row>
    <row r="390" spans="1:32" ht="41.25" customHeight="1">
      <c r="A390" s="362"/>
      <c r="B390" s="363"/>
      <c r="C390" s="364" t="s">
        <v>324</v>
      </c>
      <c r="D390" s="365"/>
      <c r="E390" s="366"/>
      <c r="F390" s="367"/>
      <c r="G390" s="368"/>
      <c r="H390" s="369">
        <f t="shared" ref="H390:M390" si="226">SUM(H389:H389)</f>
        <v>1.3888888934161514E-3</v>
      </c>
      <c r="I390" s="457">
        <f t="shared" si="226"/>
        <v>0</v>
      </c>
      <c r="J390" s="457">
        <f t="shared" si="226"/>
        <v>2</v>
      </c>
      <c r="K390" s="369">
        <f t="shared" si="226"/>
        <v>0</v>
      </c>
      <c r="L390" s="457">
        <f t="shared" si="226"/>
        <v>0</v>
      </c>
      <c r="M390" s="457">
        <f t="shared" si="226"/>
        <v>0</v>
      </c>
      <c r="N390" s="369">
        <f t="shared" ref="N390:S390" si="227">SUM(N389:N389)</f>
        <v>0</v>
      </c>
      <c r="O390" s="457">
        <f t="shared" si="227"/>
        <v>0</v>
      </c>
      <c r="P390" s="457">
        <f t="shared" si="227"/>
        <v>0</v>
      </c>
      <c r="Q390" s="369">
        <f t="shared" si="227"/>
        <v>0</v>
      </c>
      <c r="R390" s="457">
        <f t="shared" si="227"/>
        <v>0</v>
      </c>
      <c r="S390" s="457">
        <f t="shared" si="227"/>
        <v>0</v>
      </c>
      <c r="T390" s="362"/>
      <c r="U390" s="370"/>
      <c r="V390" s="1047"/>
      <c r="W390" s="371"/>
      <c r="X390" s="372"/>
      <c r="Y390" s="373"/>
    </row>
    <row r="391" spans="1:32" s="343" customFormat="1" ht="41.25" customHeight="1">
      <c r="A391" s="345"/>
      <c r="B391" s="398"/>
      <c r="C391" s="392" t="s">
        <v>377</v>
      </c>
      <c r="D391" s="399"/>
      <c r="E391" s="400"/>
      <c r="F391" s="401"/>
      <c r="G391" s="402"/>
      <c r="H391" s="403"/>
      <c r="I391" s="404"/>
      <c r="J391" s="405">
        <f>I390+J390/60</f>
        <v>3.3333333333333333E-2</v>
      </c>
      <c r="K391" s="406"/>
      <c r="L391" s="408"/>
      <c r="M391" s="405">
        <f>L390+M390/60</f>
        <v>0</v>
      </c>
      <c r="N391" s="407"/>
      <c r="O391" s="408"/>
      <c r="P391" s="405">
        <f>O390+P390/60</f>
        <v>0</v>
      </c>
      <c r="Q391" s="407"/>
      <c r="R391" s="408"/>
      <c r="S391" s="405">
        <f>R390+S390/60</f>
        <v>0</v>
      </c>
      <c r="T391" s="345"/>
      <c r="U391" s="409"/>
      <c r="V391" s="1048"/>
      <c r="W391" s="410"/>
      <c r="X391" s="411">
        <v>282.85599999999999</v>
      </c>
      <c r="Y391" s="412">
        <v>3</v>
      </c>
      <c r="Z391" s="405">
        <f>J391</f>
        <v>3.3333333333333333E-2</v>
      </c>
      <c r="AA391" s="405">
        <f>X391*Y391*Z391</f>
        <v>28.285599999999999</v>
      </c>
      <c r="AB391" s="405">
        <f>($AB$4-M391-P391)</f>
        <v>672</v>
      </c>
      <c r="AC391" s="412">
        <f>X391*Y391</f>
        <v>848.56799999999998</v>
      </c>
      <c r="AD391" s="412">
        <f>AB391*AC391</f>
        <v>570237.696</v>
      </c>
      <c r="AE391" s="405">
        <f>AA391/(AD391)</f>
        <v>4.9603174603174603E-5</v>
      </c>
      <c r="AF391" s="413">
        <f>1-(1*AE391)</f>
        <v>0.99995039682539677</v>
      </c>
    </row>
    <row r="392" spans="1:32" s="512" customFormat="1" ht="41.25" customHeight="1">
      <c r="A392" s="499"/>
      <c r="B392" s="500"/>
      <c r="C392" s="501"/>
      <c r="D392" s="502"/>
      <c r="E392" s="503"/>
      <c r="F392" s="504"/>
      <c r="G392" s="505"/>
      <c r="H392" s="506"/>
      <c r="I392" s="507"/>
      <c r="J392" s="507"/>
      <c r="K392" s="506"/>
      <c r="L392" s="507"/>
      <c r="M392" s="507"/>
      <c r="N392" s="506"/>
      <c r="O392" s="507"/>
      <c r="P392" s="507"/>
      <c r="Q392" s="506"/>
      <c r="R392" s="507"/>
      <c r="S392" s="507"/>
      <c r="T392" s="499"/>
      <c r="U392" s="508"/>
      <c r="V392" s="1052"/>
      <c r="W392" s="509"/>
      <c r="X392" s="510"/>
      <c r="Y392" s="511"/>
    </row>
    <row r="393" spans="1:32" s="578" customFormat="1" ht="47.25" customHeight="1">
      <c r="A393" s="453">
        <v>84</v>
      </c>
      <c r="B393" s="523"/>
      <c r="C393" s="595" t="s">
        <v>395</v>
      </c>
      <c r="D393" s="591"/>
      <c r="E393" s="592"/>
      <c r="F393" s="598"/>
      <c r="G393" s="592"/>
      <c r="H393" s="593"/>
      <c r="I393" s="593"/>
      <c r="J393" s="593"/>
      <c r="K393" s="593"/>
      <c r="L393" s="593"/>
      <c r="M393" s="593"/>
      <c r="N393" s="593"/>
      <c r="O393" s="593"/>
      <c r="P393" s="593"/>
      <c r="Q393" s="593"/>
      <c r="R393" s="422"/>
      <c r="S393" s="422"/>
      <c r="T393" s="594"/>
      <c r="U393" s="595"/>
      <c r="V393" s="1050"/>
      <c r="W393" s="523"/>
      <c r="X393" s="577"/>
      <c r="Y393" s="577"/>
    </row>
    <row r="394" spans="1:32" ht="41.25" customHeight="1">
      <c r="A394" s="362"/>
      <c r="B394" s="363"/>
      <c r="C394" s="364" t="s">
        <v>324</v>
      </c>
      <c r="D394" s="365"/>
      <c r="E394" s="366"/>
      <c r="F394" s="367"/>
      <c r="G394" s="368"/>
      <c r="H394" s="369">
        <f t="shared" ref="H394:S394" si="228">SUM(H393:H393)</f>
        <v>0</v>
      </c>
      <c r="I394" s="457">
        <f t="shared" si="228"/>
        <v>0</v>
      </c>
      <c r="J394" s="457">
        <f t="shared" si="228"/>
        <v>0</v>
      </c>
      <c r="K394" s="369">
        <f t="shared" si="228"/>
        <v>0</v>
      </c>
      <c r="L394" s="457">
        <f t="shared" si="228"/>
        <v>0</v>
      </c>
      <c r="M394" s="457">
        <f t="shared" si="228"/>
        <v>0</v>
      </c>
      <c r="N394" s="369">
        <f t="shared" si="228"/>
        <v>0</v>
      </c>
      <c r="O394" s="457">
        <f t="shared" si="228"/>
        <v>0</v>
      </c>
      <c r="P394" s="457">
        <f t="shared" si="228"/>
        <v>0</v>
      </c>
      <c r="Q394" s="369">
        <f t="shared" si="228"/>
        <v>0</v>
      </c>
      <c r="R394" s="457">
        <f t="shared" si="228"/>
        <v>0</v>
      </c>
      <c r="S394" s="457">
        <f t="shared" si="228"/>
        <v>0</v>
      </c>
      <c r="T394" s="362"/>
      <c r="U394" s="370"/>
      <c r="V394" s="1047"/>
      <c r="W394" s="371"/>
      <c r="X394" s="372"/>
      <c r="Y394" s="373"/>
    </row>
    <row r="395" spans="1:32" s="343" customFormat="1" ht="41.25" customHeight="1">
      <c r="A395" s="345"/>
      <c r="B395" s="398"/>
      <c r="C395" s="392" t="s">
        <v>377</v>
      </c>
      <c r="D395" s="399"/>
      <c r="E395" s="400"/>
      <c r="F395" s="401"/>
      <c r="G395" s="402"/>
      <c r="H395" s="403"/>
      <c r="I395" s="404"/>
      <c r="J395" s="405">
        <f>I393+J393/60</f>
        <v>0</v>
      </c>
      <c r="K395" s="406"/>
      <c r="L395" s="408"/>
      <c r="M395" s="405">
        <f>L393+M393/60</f>
        <v>0</v>
      </c>
      <c r="N395" s="407"/>
      <c r="O395" s="408"/>
      <c r="P395" s="405">
        <f>O393+P393/60</f>
        <v>0</v>
      </c>
      <c r="Q395" s="407"/>
      <c r="R395" s="408"/>
      <c r="S395" s="405">
        <f>R393+S393/60</f>
        <v>0</v>
      </c>
      <c r="T395" s="345"/>
      <c r="U395" s="409"/>
      <c r="V395" s="1048"/>
      <c r="W395" s="410"/>
      <c r="X395" s="411">
        <v>282.85599999999999</v>
      </c>
      <c r="Y395" s="412">
        <v>3</v>
      </c>
      <c r="Z395" s="405">
        <f>J395</f>
        <v>0</v>
      </c>
      <c r="AA395" s="405">
        <f>X395*Y395*Z395</f>
        <v>0</v>
      </c>
      <c r="AB395" s="405">
        <f>($AB$4-M395-P395)</f>
        <v>672</v>
      </c>
      <c r="AC395" s="412">
        <f>X395*Y395</f>
        <v>848.56799999999998</v>
      </c>
      <c r="AD395" s="412">
        <f>AB395*AC395</f>
        <v>570237.696</v>
      </c>
      <c r="AE395" s="405">
        <f>AA395/(AD395)</f>
        <v>0</v>
      </c>
      <c r="AF395" s="413">
        <f>1-(1*AE395)</f>
        <v>1</v>
      </c>
    </row>
    <row r="396" spans="1:32" s="512" customFormat="1" ht="41.25" customHeight="1">
      <c r="A396" s="499"/>
      <c r="B396" s="500"/>
      <c r="C396" s="501"/>
      <c r="D396" s="502"/>
      <c r="E396" s="503"/>
      <c r="F396" s="504"/>
      <c r="G396" s="505"/>
      <c r="H396" s="506"/>
      <c r="I396" s="507"/>
      <c r="J396" s="507"/>
      <c r="K396" s="506"/>
      <c r="L396" s="507"/>
      <c r="M396" s="507"/>
      <c r="N396" s="506"/>
      <c r="O396" s="507"/>
      <c r="P396" s="507"/>
      <c r="Q396" s="506"/>
      <c r="R396" s="507"/>
      <c r="S396" s="507"/>
      <c r="T396" s="499"/>
      <c r="U396" s="508"/>
      <c r="V396" s="1052"/>
      <c r="W396" s="509"/>
      <c r="X396" s="510"/>
      <c r="Y396" s="511"/>
    </row>
    <row r="397" spans="1:32" s="578" customFormat="1" ht="60">
      <c r="A397" s="1087">
        <v>85</v>
      </c>
      <c r="B397" s="523">
        <v>902020</v>
      </c>
      <c r="C397" s="867" t="s">
        <v>353</v>
      </c>
      <c r="D397" s="591">
        <v>41673</v>
      </c>
      <c r="E397" s="592" t="s">
        <v>586</v>
      </c>
      <c r="F397" s="591">
        <v>41673</v>
      </c>
      <c r="G397" s="592" t="s">
        <v>984</v>
      </c>
      <c r="H397" s="593" t="s">
        <v>332</v>
      </c>
      <c r="I397" s="593"/>
      <c r="J397" s="593"/>
      <c r="K397" s="593" t="s">
        <v>332</v>
      </c>
      <c r="L397" s="593"/>
      <c r="M397" s="593"/>
      <c r="N397" s="593" t="s">
        <v>332</v>
      </c>
      <c r="O397" s="593"/>
      <c r="P397" s="593"/>
      <c r="Q397" s="593">
        <v>0.28611111111240461</v>
      </c>
      <c r="R397" s="422">
        <f t="shared" ref="R397" si="229">HOUR(Q397)</f>
        <v>6</v>
      </c>
      <c r="S397" s="422">
        <f t="shared" ref="S397" si="230">MINUTE(Q397)</f>
        <v>52</v>
      </c>
      <c r="T397" s="594" t="s">
        <v>336</v>
      </c>
      <c r="U397" s="595" t="s">
        <v>985</v>
      </c>
      <c r="V397" s="1055" t="s">
        <v>986</v>
      </c>
      <c r="W397" s="594" t="s">
        <v>987</v>
      </c>
      <c r="X397" s="577"/>
      <c r="Y397" s="577"/>
    </row>
    <row r="398" spans="1:32" s="578" customFormat="1" ht="180">
      <c r="A398" s="1087"/>
      <c r="B398" s="523">
        <v>902130</v>
      </c>
      <c r="C398" s="870" t="s">
        <v>353</v>
      </c>
      <c r="D398" s="802">
        <v>41696</v>
      </c>
      <c r="E398" s="803" t="s">
        <v>482</v>
      </c>
      <c r="F398" s="802">
        <v>41697</v>
      </c>
      <c r="G398" s="803" t="s">
        <v>988</v>
      </c>
      <c r="H398" s="804">
        <v>0.75069444444444444</v>
      </c>
      <c r="I398" s="422">
        <f t="shared" ref="I398" si="231">HOUR(H398)</f>
        <v>18</v>
      </c>
      <c r="J398" s="422">
        <f t="shared" ref="J398" si="232">MINUTE(H398)</f>
        <v>1</v>
      </c>
      <c r="K398" s="804" t="str">
        <f>IF((RIGHT(T398,1)="U"),(F398+G398)-(D398+E398),"-")</f>
        <v>-</v>
      </c>
      <c r="L398" s="804"/>
      <c r="M398" s="804"/>
      <c r="N398" s="804" t="str">
        <f>IF((RIGHT(T398,1)="C"),(F398+G398)-(D398+E398),"-")</f>
        <v>-</v>
      </c>
      <c r="O398" s="804"/>
      <c r="P398" s="804"/>
      <c r="Q398" s="804" t="str">
        <f>IF((RIGHT(T398,1)="D"),(F398+G398)-(D398+E398),"-")</f>
        <v>-</v>
      </c>
      <c r="R398" s="804"/>
      <c r="S398" s="804"/>
      <c r="T398" s="600" t="s">
        <v>543</v>
      </c>
      <c r="U398" s="596" t="s">
        <v>989</v>
      </c>
      <c r="V398" s="1059"/>
      <c r="W398" s="540" t="s">
        <v>990</v>
      </c>
      <c r="X398" s="577"/>
      <c r="Y398" s="577"/>
    </row>
    <row r="399" spans="1:32" s="578" customFormat="1" ht="180">
      <c r="A399" s="1087"/>
      <c r="B399" s="523">
        <v>902131</v>
      </c>
      <c r="C399" s="870" t="s">
        <v>353</v>
      </c>
      <c r="D399" s="802">
        <v>41696</v>
      </c>
      <c r="E399" s="803" t="s">
        <v>482</v>
      </c>
      <c r="F399" s="802">
        <v>41697</v>
      </c>
      <c r="G399" s="803" t="s">
        <v>988</v>
      </c>
      <c r="H399" s="804" t="s">
        <v>332</v>
      </c>
      <c r="I399" s="804"/>
      <c r="J399" s="804"/>
      <c r="K399" s="804" t="s">
        <v>332</v>
      </c>
      <c r="L399" s="804"/>
      <c r="M399" s="804"/>
      <c r="N399" s="804">
        <v>0.52083333333333337</v>
      </c>
      <c r="O399" s="422">
        <f t="shared" ref="O399" si="233">HOUR(N399)</f>
        <v>12</v>
      </c>
      <c r="P399" s="422">
        <f t="shared" ref="P399" si="234">MINUTE(N399)</f>
        <v>30</v>
      </c>
      <c r="Q399" s="804" t="str">
        <f>IF((RIGHT(T399,1)="D"),(F399+G399)-(D399+E399),"-")</f>
        <v>-</v>
      </c>
      <c r="R399" s="804"/>
      <c r="S399" s="804"/>
      <c r="T399" s="600" t="s">
        <v>541</v>
      </c>
      <c r="U399" s="596" t="s">
        <v>989</v>
      </c>
      <c r="V399" s="1059"/>
      <c r="W399" s="540" t="s">
        <v>990</v>
      </c>
      <c r="X399" s="577"/>
      <c r="Y399" s="577"/>
    </row>
    <row r="400" spans="1:32" ht="41.25" customHeight="1">
      <c r="A400" s="362"/>
      <c r="B400" s="363"/>
      <c r="C400" s="364" t="s">
        <v>324</v>
      </c>
      <c r="D400" s="365"/>
      <c r="E400" s="366"/>
      <c r="F400" s="367"/>
      <c r="G400" s="368"/>
      <c r="H400" s="369">
        <f t="shared" ref="H400:S400" si="235">SUM(H397:H399)</f>
        <v>0.75069444444444444</v>
      </c>
      <c r="I400" s="457">
        <f t="shared" si="235"/>
        <v>18</v>
      </c>
      <c r="J400" s="457">
        <f t="shared" si="235"/>
        <v>1</v>
      </c>
      <c r="K400" s="369">
        <f t="shared" si="235"/>
        <v>0</v>
      </c>
      <c r="L400" s="457">
        <f t="shared" si="235"/>
        <v>0</v>
      </c>
      <c r="M400" s="457">
        <f t="shared" si="235"/>
        <v>0</v>
      </c>
      <c r="N400" s="369">
        <f t="shared" si="235"/>
        <v>0.52083333333333337</v>
      </c>
      <c r="O400" s="457">
        <f t="shared" si="235"/>
        <v>12</v>
      </c>
      <c r="P400" s="457">
        <f t="shared" si="235"/>
        <v>30</v>
      </c>
      <c r="Q400" s="369">
        <f t="shared" si="235"/>
        <v>0.28611111111240461</v>
      </c>
      <c r="R400" s="457">
        <f t="shared" si="235"/>
        <v>6</v>
      </c>
      <c r="S400" s="457">
        <f t="shared" si="235"/>
        <v>52</v>
      </c>
      <c r="T400" s="362"/>
      <c r="U400" s="370"/>
      <c r="V400" s="1047"/>
      <c r="W400" s="371"/>
      <c r="X400" s="372"/>
      <c r="Y400" s="373"/>
    </row>
    <row r="401" spans="1:32" s="343" customFormat="1" ht="41.25" customHeight="1">
      <c r="A401" s="345"/>
      <c r="B401" s="398"/>
      <c r="C401" s="392" t="s">
        <v>377</v>
      </c>
      <c r="D401" s="399"/>
      <c r="E401" s="400"/>
      <c r="F401" s="401"/>
      <c r="G401" s="402"/>
      <c r="H401" s="403"/>
      <c r="I401" s="404"/>
      <c r="J401" s="405">
        <f>I400+J400/60</f>
        <v>18.016666666666666</v>
      </c>
      <c r="K401" s="406"/>
      <c r="L401" s="408"/>
      <c r="M401" s="405">
        <f>L400+M400/60</f>
        <v>0</v>
      </c>
      <c r="N401" s="407"/>
      <c r="O401" s="408"/>
      <c r="P401" s="405">
        <f>O400+P400/60</f>
        <v>12.5</v>
      </c>
      <c r="Q401" s="407"/>
      <c r="R401" s="408"/>
      <c r="S401" s="405">
        <f>R400+S400/60</f>
        <v>6.8666666666666671</v>
      </c>
      <c r="T401" s="345"/>
      <c r="U401" s="409"/>
      <c r="V401" s="1048"/>
      <c r="W401" s="410"/>
      <c r="X401" s="411">
        <v>314.053</v>
      </c>
      <c r="Y401" s="412">
        <v>3</v>
      </c>
      <c r="Z401" s="405">
        <f>J401</f>
        <v>18.016666666666666</v>
      </c>
      <c r="AA401" s="405">
        <f>X401*Y401*Z401</f>
        <v>16974.56465</v>
      </c>
      <c r="AB401" s="405">
        <f>($AB$4-M401-P401)</f>
        <v>659.5</v>
      </c>
      <c r="AC401" s="412">
        <f>X401*Y401</f>
        <v>942.15899999999999</v>
      </c>
      <c r="AD401" s="412">
        <f>AB401*AC401</f>
        <v>621353.86049999995</v>
      </c>
      <c r="AE401" s="405">
        <f>AA401/(AD401)</f>
        <v>2.7318675764468035E-2</v>
      </c>
      <c r="AF401" s="413">
        <f>1-(1*AE401)</f>
        <v>0.972681324235532</v>
      </c>
    </row>
    <row r="402" spans="1:32" s="512" customFormat="1" ht="41.25" customHeight="1">
      <c r="A402" s="499"/>
      <c r="B402" s="500"/>
      <c r="C402" s="501"/>
      <c r="D402" s="502"/>
      <c r="E402" s="503"/>
      <c r="F402" s="504"/>
      <c r="G402" s="505"/>
      <c r="H402" s="506"/>
      <c r="I402" s="507"/>
      <c r="J402" s="507"/>
      <c r="K402" s="506"/>
      <c r="L402" s="507"/>
      <c r="M402" s="507"/>
      <c r="N402" s="506"/>
      <c r="O402" s="507"/>
      <c r="P402" s="507"/>
      <c r="Q402" s="506"/>
      <c r="R402" s="507"/>
      <c r="S402" s="507"/>
      <c r="T402" s="499"/>
      <c r="U402" s="508"/>
      <c r="V402" s="1052"/>
      <c r="W402" s="509"/>
      <c r="X402" s="510"/>
      <c r="Y402" s="511"/>
    </row>
    <row r="403" spans="1:32" s="578" customFormat="1" ht="60">
      <c r="A403" s="453">
        <v>86</v>
      </c>
      <c r="B403" s="523">
        <v>902024</v>
      </c>
      <c r="C403" s="867" t="s">
        <v>991</v>
      </c>
      <c r="D403" s="591">
        <v>41674</v>
      </c>
      <c r="E403" s="592" t="s">
        <v>521</v>
      </c>
      <c r="F403" s="591">
        <v>41674</v>
      </c>
      <c r="G403" s="592" t="s">
        <v>501</v>
      </c>
      <c r="H403" s="593" t="s">
        <v>332</v>
      </c>
      <c r="I403" s="593"/>
      <c r="J403" s="593"/>
      <c r="K403" s="593" t="s">
        <v>332</v>
      </c>
      <c r="L403" s="593"/>
      <c r="M403" s="593"/>
      <c r="N403" s="593" t="s">
        <v>332</v>
      </c>
      <c r="O403" s="593"/>
      <c r="P403" s="593"/>
      <c r="Q403" s="593">
        <v>0.39513888888905058</v>
      </c>
      <c r="R403" s="422">
        <f t="shared" ref="R403" si="236">HOUR(Q403)</f>
        <v>9</v>
      </c>
      <c r="S403" s="422">
        <f t="shared" ref="S403" si="237">MINUTE(Q403)</f>
        <v>29</v>
      </c>
      <c r="T403" s="594" t="s">
        <v>336</v>
      </c>
      <c r="U403" s="595" t="s">
        <v>985</v>
      </c>
      <c r="V403" s="1055" t="s">
        <v>992</v>
      </c>
      <c r="W403" s="866" t="s">
        <v>993</v>
      </c>
      <c r="X403" s="577"/>
      <c r="Y403" s="577"/>
    </row>
    <row r="404" spans="1:32" ht="41.25" customHeight="1">
      <c r="A404" s="362"/>
      <c r="B404" s="363"/>
      <c r="C404" s="364" t="s">
        <v>324</v>
      </c>
      <c r="D404" s="365"/>
      <c r="E404" s="366"/>
      <c r="F404" s="367"/>
      <c r="G404" s="368"/>
      <c r="H404" s="369">
        <f t="shared" ref="H404:S404" si="238">SUM(H403:H403)</f>
        <v>0</v>
      </c>
      <c r="I404" s="457">
        <f t="shared" si="238"/>
        <v>0</v>
      </c>
      <c r="J404" s="457">
        <f t="shared" si="238"/>
        <v>0</v>
      </c>
      <c r="K404" s="369">
        <f t="shared" si="238"/>
        <v>0</v>
      </c>
      <c r="L404" s="457">
        <f t="shared" si="238"/>
        <v>0</v>
      </c>
      <c r="M404" s="457">
        <f t="shared" si="238"/>
        <v>0</v>
      </c>
      <c r="N404" s="369">
        <f t="shared" si="238"/>
        <v>0</v>
      </c>
      <c r="O404" s="457">
        <f t="shared" si="238"/>
        <v>0</v>
      </c>
      <c r="P404" s="457">
        <f t="shared" si="238"/>
        <v>0</v>
      </c>
      <c r="Q404" s="369">
        <f t="shared" si="238"/>
        <v>0.39513888888905058</v>
      </c>
      <c r="R404" s="457">
        <f t="shared" si="238"/>
        <v>9</v>
      </c>
      <c r="S404" s="457">
        <f t="shared" si="238"/>
        <v>29</v>
      </c>
      <c r="T404" s="362"/>
      <c r="U404" s="370"/>
      <c r="V404" s="1047"/>
      <c r="W404" s="371"/>
      <c r="X404" s="372"/>
      <c r="Y404" s="373"/>
    </row>
    <row r="405" spans="1:32" s="343" customFormat="1" ht="41.25" customHeight="1">
      <c r="A405" s="345"/>
      <c r="B405" s="398"/>
      <c r="C405" s="392" t="s">
        <v>377</v>
      </c>
      <c r="D405" s="399"/>
      <c r="E405" s="400"/>
      <c r="F405" s="401"/>
      <c r="G405" s="402"/>
      <c r="H405" s="403"/>
      <c r="I405" s="404"/>
      <c r="J405" s="405">
        <f>I404+J404/60</f>
        <v>0</v>
      </c>
      <c r="K405" s="406"/>
      <c r="L405" s="408"/>
      <c r="M405" s="405">
        <f>L404+M404/60</f>
        <v>0</v>
      </c>
      <c r="N405" s="407"/>
      <c r="O405" s="408"/>
      <c r="P405" s="405">
        <f>O404+P404/60</f>
        <v>0</v>
      </c>
      <c r="Q405" s="407"/>
      <c r="R405" s="408"/>
      <c r="S405" s="405">
        <f>R404+S404/60</f>
        <v>9.4833333333333325</v>
      </c>
      <c r="T405" s="345"/>
      <c r="U405" s="409"/>
      <c r="V405" s="1048"/>
      <c r="W405" s="410"/>
      <c r="X405" s="411">
        <v>314.053</v>
      </c>
      <c r="Y405" s="412">
        <v>3</v>
      </c>
      <c r="Z405" s="405">
        <f>J405</f>
        <v>0</v>
      </c>
      <c r="AA405" s="405">
        <f>X405*Y405*Z405</f>
        <v>0</v>
      </c>
      <c r="AB405" s="405">
        <f>($AB$4-M405-P405)</f>
        <v>672</v>
      </c>
      <c r="AC405" s="412">
        <f>X405*Y405</f>
        <v>942.15899999999999</v>
      </c>
      <c r="AD405" s="412">
        <f>AB405*AC405</f>
        <v>633130.848</v>
      </c>
      <c r="AE405" s="405">
        <f>AA405/(AD405)</f>
        <v>0</v>
      </c>
      <c r="AF405" s="413">
        <f>1-(1*AE405)</f>
        <v>1</v>
      </c>
    </row>
    <row r="406" spans="1:32" s="512" customFormat="1" ht="41.25" customHeight="1">
      <c r="A406" s="499"/>
      <c r="B406" s="500"/>
      <c r="C406" s="501"/>
      <c r="D406" s="502"/>
      <c r="E406" s="503"/>
      <c r="F406" s="504"/>
      <c r="G406" s="505"/>
      <c r="H406" s="506"/>
      <c r="I406" s="507"/>
      <c r="J406" s="507"/>
      <c r="K406" s="506"/>
      <c r="L406" s="507"/>
      <c r="M406" s="507"/>
      <c r="N406" s="506"/>
      <c r="O406" s="507"/>
      <c r="P406" s="507"/>
      <c r="Q406" s="506"/>
      <c r="R406" s="507"/>
      <c r="S406" s="507"/>
      <c r="T406" s="499"/>
      <c r="U406" s="508"/>
      <c r="V406" s="1052"/>
      <c r="W406" s="509"/>
      <c r="X406" s="510"/>
      <c r="Y406" s="511"/>
    </row>
    <row r="407" spans="1:32" s="578" customFormat="1" ht="120">
      <c r="A407" s="1087">
        <v>87</v>
      </c>
      <c r="B407" s="523">
        <v>902039</v>
      </c>
      <c r="C407" s="867" t="s">
        <v>522</v>
      </c>
      <c r="D407" s="591">
        <v>41677</v>
      </c>
      <c r="E407" s="592" t="s">
        <v>1042</v>
      </c>
      <c r="F407" s="591">
        <v>41678</v>
      </c>
      <c r="G407" s="597" t="s">
        <v>1043</v>
      </c>
      <c r="H407" s="593" t="s">
        <v>332</v>
      </c>
      <c r="I407" s="593"/>
      <c r="J407" s="593"/>
      <c r="K407" s="593" t="s">
        <v>332</v>
      </c>
      <c r="L407" s="593"/>
      <c r="M407" s="593"/>
      <c r="N407" s="593" t="s">
        <v>332</v>
      </c>
      <c r="O407" s="593"/>
      <c r="P407" s="593"/>
      <c r="Q407" s="593">
        <f>IF((RIGHT(T407,1)="D"),(F407+G407)-(D407+E407),"-")</f>
        <v>1.4423611111051287</v>
      </c>
      <c r="R407" s="422">
        <v>34</v>
      </c>
      <c r="S407" s="422">
        <f t="shared" ref="S407:S408" si="239">MINUTE(Q407)</f>
        <v>37</v>
      </c>
      <c r="T407" s="594" t="s">
        <v>497</v>
      </c>
      <c r="U407" s="595" t="s">
        <v>1044</v>
      </c>
      <c r="V407" s="1050" t="s">
        <v>1045</v>
      </c>
      <c r="W407" s="866"/>
      <c r="X407" s="577"/>
      <c r="Y407" s="577"/>
    </row>
    <row r="408" spans="1:32" s="578" customFormat="1" ht="90">
      <c r="A408" s="1087"/>
      <c r="B408" s="523">
        <v>902052</v>
      </c>
      <c r="C408" s="867" t="s">
        <v>522</v>
      </c>
      <c r="D408" s="591">
        <v>41678</v>
      </c>
      <c r="E408" s="592" t="s">
        <v>1046</v>
      </c>
      <c r="F408" s="591">
        <v>41679</v>
      </c>
      <c r="G408" s="592" t="s">
        <v>542</v>
      </c>
      <c r="H408" s="593" t="s">
        <v>332</v>
      </c>
      <c r="I408" s="593"/>
      <c r="J408" s="593"/>
      <c r="K408" s="593" t="s">
        <v>332</v>
      </c>
      <c r="L408" s="593"/>
      <c r="M408" s="593"/>
      <c r="N408" s="593" t="s">
        <v>332</v>
      </c>
      <c r="O408" s="593"/>
      <c r="P408" s="593"/>
      <c r="Q408" s="593">
        <v>0.93819444444670808</v>
      </c>
      <c r="R408" s="422">
        <f t="shared" ref="R408" si="240">HOUR(Q408)</f>
        <v>22</v>
      </c>
      <c r="S408" s="422">
        <f t="shared" si="239"/>
        <v>31</v>
      </c>
      <c r="T408" s="594" t="s">
        <v>323</v>
      </c>
      <c r="U408" s="595" t="s">
        <v>1047</v>
      </c>
      <c r="V408" s="1050"/>
      <c r="W408" s="866" t="s">
        <v>1048</v>
      </c>
      <c r="X408" s="577"/>
      <c r="Y408" s="577"/>
    </row>
    <row r="409" spans="1:32" ht="41.25" customHeight="1">
      <c r="A409" s="362"/>
      <c r="B409" s="363"/>
      <c r="C409" s="364" t="s">
        <v>324</v>
      </c>
      <c r="D409" s="365"/>
      <c r="E409" s="366"/>
      <c r="F409" s="367"/>
      <c r="G409" s="368"/>
      <c r="H409" s="369">
        <f t="shared" ref="H409:S409" si="241">SUM(H407:H408)</f>
        <v>0</v>
      </c>
      <c r="I409" s="457">
        <f t="shared" si="241"/>
        <v>0</v>
      </c>
      <c r="J409" s="457">
        <f t="shared" si="241"/>
        <v>0</v>
      </c>
      <c r="K409" s="369">
        <f t="shared" si="241"/>
        <v>0</v>
      </c>
      <c r="L409" s="457">
        <f t="shared" si="241"/>
        <v>0</v>
      </c>
      <c r="M409" s="457">
        <f t="shared" si="241"/>
        <v>0</v>
      </c>
      <c r="N409" s="369">
        <f t="shared" si="241"/>
        <v>0</v>
      </c>
      <c r="O409" s="457">
        <f t="shared" si="241"/>
        <v>0</v>
      </c>
      <c r="P409" s="457">
        <f t="shared" si="241"/>
        <v>0</v>
      </c>
      <c r="Q409" s="369">
        <f t="shared" si="241"/>
        <v>2.3805555555518367</v>
      </c>
      <c r="R409" s="457">
        <f t="shared" si="241"/>
        <v>56</v>
      </c>
      <c r="S409" s="457">
        <f t="shared" si="241"/>
        <v>68</v>
      </c>
      <c r="T409" s="362"/>
      <c r="U409" s="370"/>
      <c r="V409" s="1047"/>
      <c r="W409" s="371"/>
      <c r="X409" s="372"/>
      <c r="Y409" s="373"/>
    </row>
    <row r="410" spans="1:32" s="343" customFormat="1" ht="41.25" customHeight="1">
      <c r="A410" s="345"/>
      <c r="B410" s="398"/>
      <c r="C410" s="392" t="s">
        <v>377</v>
      </c>
      <c r="D410" s="399"/>
      <c r="E410" s="400"/>
      <c r="F410" s="401"/>
      <c r="G410" s="402"/>
      <c r="H410" s="403"/>
      <c r="I410" s="404"/>
      <c r="J410" s="405">
        <f>I409+J409/60</f>
        <v>0</v>
      </c>
      <c r="K410" s="406"/>
      <c r="L410" s="408"/>
      <c r="M410" s="405">
        <f>L409+M409/60</f>
        <v>0</v>
      </c>
      <c r="N410" s="407"/>
      <c r="O410" s="408"/>
      <c r="P410" s="405">
        <f>O409+P409/60</f>
        <v>0</v>
      </c>
      <c r="Q410" s="407"/>
      <c r="R410" s="408"/>
      <c r="S410" s="405">
        <f>R409+S409/60</f>
        <v>57.133333333333333</v>
      </c>
      <c r="T410" s="345"/>
      <c r="U410" s="409"/>
      <c r="V410" s="1048"/>
      <c r="W410" s="410"/>
      <c r="X410" s="411">
        <v>274.16399999999999</v>
      </c>
      <c r="Y410" s="412">
        <v>4</v>
      </c>
      <c r="Z410" s="405">
        <f>J410</f>
        <v>0</v>
      </c>
      <c r="AA410" s="405">
        <f>X410*Y410*Z410</f>
        <v>0</v>
      </c>
      <c r="AB410" s="405">
        <f>($AB$4-M410-P410)</f>
        <v>672</v>
      </c>
      <c r="AC410" s="412">
        <f>X410*Y410</f>
        <v>1096.6559999999999</v>
      </c>
      <c r="AD410" s="412">
        <f>AB410*AC410</f>
        <v>736952.83199999994</v>
      </c>
      <c r="AE410" s="405">
        <f>AA410/(AD410)</f>
        <v>0</v>
      </c>
      <c r="AF410" s="413">
        <f>1-(1*AE410)</f>
        <v>1</v>
      </c>
    </row>
    <row r="411" spans="1:32" s="512" customFormat="1" ht="41.25" customHeight="1">
      <c r="A411" s="499"/>
      <c r="B411" s="500"/>
      <c r="C411" s="501"/>
      <c r="D411" s="502"/>
      <c r="E411" s="503"/>
      <c r="F411" s="504"/>
      <c r="G411" s="505"/>
      <c r="H411" s="506"/>
      <c r="I411" s="507"/>
      <c r="J411" s="507"/>
      <c r="K411" s="506"/>
      <c r="L411" s="507"/>
      <c r="M411" s="507"/>
      <c r="N411" s="506"/>
      <c r="O411" s="507"/>
      <c r="P411" s="507"/>
      <c r="Q411" s="506"/>
      <c r="R411" s="507"/>
      <c r="S411" s="507"/>
      <c r="T411" s="499"/>
      <c r="U411" s="508"/>
      <c r="V411" s="1052"/>
      <c r="W411" s="509"/>
      <c r="X411" s="510"/>
      <c r="Y411" s="511"/>
    </row>
    <row r="412" spans="1:32" s="574" customFormat="1" ht="66.75" customHeight="1">
      <c r="A412" s="453">
        <v>88</v>
      </c>
      <c r="B412" s="523">
        <v>902027</v>
      </c>
      <c r="C412" s="590" t="s">
        <v>1049</v>
      </c>
      <c r="D412" s="591">
        <v>41674</v>
      </c>
      <c r="E412" s="592" t="s">
        <v>1050</v>
      </c>
      <c r="F412" s="591">
        <v>41675</v>
      </c>
      <c r="G412" s="592" t="s">
        <v>735</v>
      </c>
      <c r="H412" s="593">
        <v>0.20833333333575865</v>
      </c>
      <c r="I412" s="422">
        <f t="shared" ref="I412" si="242">HOUR(H412)</f>
        <v>5</v>
      </c>
      <c r="J412" s="422">
        <f t="shared" ref="J412" si="243">MINUTE(H412)</f>
        <v>0</v>
      </c>
      <c r="K412" s="593" t="s">
        <v>332</v>
      </c>
      <c r="L412" s="593"/>
      <c r="M412" s="593"/>
      <c r="N412" s="593" t="s">
        <v>332</v>
      </c>
      <c r="O412" s="593"/>
      <c r="P412" s="593"/>
      <c r="Q412" s="593" t="s">
        <v>332</v>
      </c>
      <c r="R412" s="593"/>
      <c r="S412" s="593"/>
      <c r="T412" s="594" t="s">
        <v>563</v>
      </c>
      <c r="U412" s="595" t="s">
        <v>1051</v>
      </c>
      <c r="V412" s="1050" t="s">
        <v>1052</v>
      </c>
      <c r="W412" s="868" t="s">
        <v>1053</v>
      </c>
      <c r="X412" s="572"/>
      <c r="Y412" s="573"/>
    </row>
    <row r="413" spans="1:32" ht="41.25" customHeight="1">
      <c r="A413" s="362"/>
      <c r="B413" s="363"/>
      <c r="C413" s="364" t="s">
        <v>324</v>
      </c>
      <c r="D413" s="365"/>
      <c r="E413" s="366"/>
      <c r="F413" s="367"/>
      <c r="G413" s="368"/>
      <c r="H413" s="369">
        <f t="shared" ref="H413:S413" si="244">SUM(H412:H412)</f>
        <v>0.20833333333575865</v>
      </c>
      <c r="I413" s="457">
        <f t="shared" si="244"/>
        <v>5</v>
      </c>
      <c r="J413" s="457">
        <f t="shared" si="244"/>
        <v>0</v>
      </c>
      <c r="K413" s="369">
        <f t="shared" si="244"/>
        <v>0</v>
      </c>
      <c r="L413" s="457">
        <f t="shared" si="244"/>
        <v>0</v>
      </c>
      <c r="M413" s="457">
        <f t="shared" si="244"/>
        <v>0</v>
      </c>
      <c r="N413" s="369">
        <f t="shared" si="244"/>
        <v>0</v>
      </c>
      <c r="O413" s="457">
        <f t="shared" si="244"/>
        <v>0</v>
      </c>
      <c r="P413" s="457">
        <f t="shared" si="244"/>
        <v>0</v>
      </c>
      <c r="Q413" s="369">
        <f t="shared" si="244"/>
        <v>0</v>
      </c>
      <c r="R413" s="457">
        <f t="shared" si="244"/>
        <v>0</v>
      </c>
      <c r="S413" s="457">
        <f t="shared" si="244"/>
        <v>0</v>
      </c>
      <c r="T413" s="362"/>
      <c r="U413" s="370"/>
      <c r="V413" s="1047"/>
      <c r="W413" s="371"/>
      <c r="X413" s="372"/>
      <c r="Y413" s="373"/>
    </row>
    <row r="414" spans="1:32" s="343" customFormat="1" ht="41.25" customHeight="1">
      <c r="A414" s="345"/>
      <c r="B414" s="398"/>
      <c r="C414" s="392" t="s">
        <v>377</v>
      </c>
      <c r="D414" s="399"/>
      <c r="E414" s="400"/>
      <c r="F414" s="401"/>
      <c r="G414" s="402"/>
      <c r="H414" s="403"/>
      <c r="I414" s="404"/>
      <c r="J414" s="405">
        <f>I413+J413/60</f>
        <v>5</v>
      </c>
      <c r="K414" s="406"/>
      <c r="L414" s="408"/>
      <c r="M414" s="405">
        <f>L413+M413/60</f>
        <v>0</v>
      </c>
      <c r="N414" s="407"/>
      <c r="O414" s="408"/>
      <c r="P414" s="405">
        <f>O413+P413/60</f>
        <v>0</v>
      </c>
      <c r="Q414" s="407"/>
      <c r="R414" s="408"/>
      <c r="S414" s="405">
        <f>R413+S413/60</f>
        <v>0</v>
      </c>
      <c r="T414" s="345"/>
      <c r="U414" s="409"/>
      <c r="V414" s="1048"/>
      <c r="W414" s="410"/>
      <c r="X414" s="411">
        <v>275.63499999999999</v>
      </c>
      <c r="Y414" s="412">
        <v>4</v>
      </c>
      <c r="Z414" s="405">
        <f>J414</f>
        <v>5</v>
      </c>
      <c r="AA414" s="405">
        <f>X414*Y414*Z414</f>
        <v>5512.7</v>
      </c>
      <c r="AB414" s="405">
        <f>($AB$4-M414-P414)</f>
        <v>672</v>
      </c>
      <c r="AC414" s="412">
        <f>X414*Y414</f>
        <v>1102.54</v>
      </c>
      <c r="AD414" s="412">
        <f>AB414*AC414</f>
        <v>740906.88</v>
      </c>
      <c r="AE414" s="405">
        <f>AA414/(AD414)</f>
        <v>7.4404761904761901E-3</v>
      </c>
      <c r="AF414" s="413">
        <f>1-(1*AE414)</f>
        <v>0.99255952380952384</v>
      </c>
    </row>
    <row r="415" spans="1:32" s="512" customFormat="1" ht="41.25" customHeight="1">
      <c r="A415" s="499"/>
      <c r="B415" s="500"/>
      <c r="C415" s="501"/>
      <c r="D415" s="502"/>
      <c r="E415" s="503"/>
      <c r="F415" s="504"/>
      <c r="G415" s="505"/>
      <c r="H415" s="506"/>
      <c r="I415" s="507"/>
      <c r="J415" s="507"/>
      <c r="K415" s="506"/>
      <c r="L415" s="507"/>
      <c r="M415" s="507"/>
      <c r="N415" s="506"/>
      <c r="O415" s="507"/>
      <c r="P415" s="507"/>
      <c r="Q415" s="506"/>
      <c r="R415" s="507"/>
      <c r="S415" s="507"/>
      <c r="T415" s="499"/>
      <c r="U415" s="508"/>
      <c r="V415" s="1052"/>
      <c r="W415" s="509"/>
      <c r="X415" s="510"/>
      <c r="Y415" s="511"/>
    </row>
    <row r="416" spans="1:32" s="575" customFormat="1" ht="60">
      <c r="A416" s="453">
        <v>89</v>
      </c>
      <c r="B416" s="540">
        <v>902133</v>
      </c>
      <c r="C416" s="870" t="s">
        <v>1039</v>
      </c>
      <c r="D416" s="802">
        <v>41696</v>
      </c>
      <c r="E416" s="803" t="s">
        <v>1040</v>
      </c>
      <c r="F416" s="802">
        <v>41696</v>
      </c>
      <c r="G416" s="803" t="s">
        <v>1040</v>
      </c>
      <c r="H416" s="804">
        <v>0</v>
      </c>
      <c r="I416" s="422">
        <f t="shared" ref="I416" si="245">HOUR(H416)</f>
        <v>0</v>
      </c>
      <c r="J416" s="422">
        <f t="shared" ref="J416" si="246">MINUTE(H416)</f>
        <v>0</v>
      </c>
      <c r="K416" s="804" t="s">
        <v>332</v>
      </c>
      <c r="L416" s="804"/>
      <c r="M416" s="804"/>
      <c r="N416" s="804" t="s">
        <v>332</v>
      </c>
      <c r="O416" s="804"/>
      <c r="P416" s="804"/>
      <c r="Q416" s="804" t="s">
        <v>332</v>
      </c>
      <c r="R416" s="804"/>
      <c r="S416" s="804"/>
      <c r="T416" s="600" t="s">
        <v>616</v>
      </c>
      <c r="U416" s="596" t="s">
        <v>1041</v>
      </c>
      <c r="V416" s="1057"/>
      <c r="W416" s="540"/>
      <c r="X416" s="572"/>
      <c r="Y416" s="573"/>
    </row>
    <row r="417" spans="1:32" ht="41.25" customHeight="1">
      <c r="A417" s="362"/>
      <c r="B417" s="363"/>
      <c r="C417" s="364" t="s">
        <v>324</v>
      </c>
      <c r="D417" s="365"/>
      <c r="E417" s="366"/>
      <c r="F417" s="367"/>
      <c r="G417" s="368"/>
      <c r="H417" s="369">
        <f t="shared" ref="H417:S417" si="247">SUM(H416:H416)</f>
        <v>0</v>
      </c>
      <c r="I417" s="457">
        <f t="shared" si="247"/>
        <v>0</v>
      </c>
      <c r="J417" s="457">
        <f t="shared" si="247"/>
        <v>0</v>
      </c>
      <c r="K417" s="369">
        <f t="shared" si="247"/>
        <v>0</v>
      </c>
      <c r="L417" s="457">
        <f t="shared" si="247"/>
        <v>0</v>
      </c>
      <c r="M417" s="457">
        <f t="shared" si="247"/>
        <v>0</v>
      </c>
      <c r="N417" s="369">
        <f t="shared" si="247"/>
        <v>0</v>
      </c>
      <c r="O417" s="457">
        <f t="shared" si="247"/>
        <v>0</v>
      </c>
      <c r="P417" s="457">
        <f t="shared" si="247"/>
        <v>0</v>
      </c>
      <c r="Q417" s="369">
        <f t="shared" si="247"/>
        <v>0</v>
      </c>
      <c r="R417" s="457">
        <f t="shared" si="247"/>
        <v>0</v>
      </c>
      <c r="S417" s="457">
        <f t="shared" si="247"/>
        <v>0</v>
      </c>
      <c r="T417" s="362"/>
      <c r="U417" s="370"/>
      <c r="V417" s="1047"/>
      <c r="W417" s="371"/>
      <c r="X417" s="372"/>
      <c r="Y417" s="373"/>
    </row>
    <row r="418" spans="1:32" s="343" customFormat="1" ht="41.25" customHeight="1">
      <c r="A418" s="345"/>
      <c r="B418" s="398"/>
      <c r="C418" s="392" t="s">
        <v>377</v>
      </c>
      <c r="D418" s="399"/>
      <c r="E418" s="400"/>
      <c r="F418" s="401"/>
      <c r="G418" s="402"/>
      <c r="H418" s="403"/>
      <c r="I418" s="404"/>
      <c r="J418" s="405">
        <f>I417+J417/60</f>
        <v>0</v>
      </c>
      <c r="K418" s="406"/>
      <c r="L418" s="408"/>
      <c r="M418" s="405">
        <f>L417+M417/60</f>
        <v>0</v>
      </c>
      <c r="N418" s="407"/>
      <c r="O418" s="408"/>
      <c r="P418" s="405">
        <f>O417+P417/60</f>
        <v>0</v>
      </c>
      <c r="Q418" s="407"/>
      <c r="R418" s="408"/>
      <c r="S418" s="405">
        <f>R417+S417/60</f>
        <v>0</v>
      </c>
      <c r="T418" s="345"/>
      <c r="U418" s="409"/>
      <c r="V418" s="1048"/>
      <c r="W418" s="410"/>
      <c r="X418" s="411">
        <v>311.81</v>
      </c>
      <c r="Y418" s="412">
        <v>4</v>
      </c>
      <c r="Z418" s="405">
        <f>J418</f>
        <v>0</v>
      </c>
      <c r="AA418" s="405">
        <f>X418*Y418*Z418</f>
        <v>0</v>
      </c>
      <c r="AB418" s="405">
        <f>($AB$4-M418-P418)</f>
        <v>672</v>
      </c>
      <c r="AC418" s="412">
        <f>X418*Y418</f>
        <v>1247.24</v>
      </c>
      <c r="AD418" s="412">
        <f>AB418*AC418</f>
        <v>838145.28</v>
      </c>
      <c r="AE418" s="405">
        <f>AA418/(AD418)</f>
        <v>0</v>
      </c>
      <c r="AF418" s="413">
        <f>1-(1*AE418)</f>
        <v>1</v>
      </c>
    </row>
    <row r="419" spans="1:32" s="512" customFormat="1" ht="41.25" customHeight="1">
      <c r="A419" s="499"/>
      <c r="B419" s="500"/>
      <c r="C419" s="501"/>
      <c r="D419" s="502"/>
      <c r="E419" s="503"/>
      <c r="F419" s="504"/>
      <c r="G419" s="505"/>
      <c r="H419" s="506"/>
      <c r="I419" s="507"/>
      <c r="J419" s="507"/>
      <c r="K419" s="506"/>
      <c r="L419" s="507"/>
      <c r="M419" s="507"/>
      <c r="N419" s="506"/>
      <c r="O419" s="507"/>
      <c r="P419" s="507"/>
      <c r="Q419" s="506"/>
      <c r="R419" s="507"/>
      <c r="S419" s="507"/>
      <c r="T419" s="499"/>
      <c r="U419" s="508"/>
      <c r="V419" s="1052"/>
      <c r="W419" s="509"/>
      <c r="X419" s="510"/>
      <c r="Y419" s="511"/>
    </row>
    <row r="420" spans="1:32" s="343" customFormat="1" ht="80.25" customHeight="1">
      <c r="A420" s="391">
        <v>90</v>
      </c>
      <c r="B420" s="523">
        <v>902032</v>
      </c>
      <c r="C420" s="867" t="s">
        <v>613</v>
      </c>
      <c r="D420" s="591">
        <v>41676</v>
      </c>
      <c r="E420" s="592" t="s">
        <v>1006</v>
      </c>
      <c r="F420" s="591">
        <v>41677</v>
      </c>
      <c r="G420" s="592" t="s">
        <v>1007</v>
      </c>
      <c r="H420" s="593" t="str">
        <f>IF((RIGHT(T420,1)="T"),(F420+G420)-(D420+E420),"-")</f>
        <v>-</v>
      </c>
      <c r="I420" s="593"/>
      <c r="J420" s="593"/>
      <c r="K420" s="593" t="str">
        <f>IF((RIGHT(T420,1)="U"),(F420+G420)-(D420+E420),"-")</f>
        <v>-</v>
      </c>
      <c r="L420" s="593"/>
      <c r="M420" s="593"/>
      <c r="N420" s="593" t="str">
        <f>IF((RIGHT(T420,1)="C"),(F420+G420)-(D420+E420),"-")</f>
        <v>-</v>
      </c>
      <c r="O420" s="593"/>
      <c r="P420" s="593"/>
      <c r="Q420" s="593">
        <f>IF((RIGHT(T420,1)="D"),(F420+G420)-(D420+E420),"-")</f>
        <v>1.3694444444481633</v>
      </c>
      <c r="R420" s="422">
        <v>32</v>
      </c>
      <c r="S420" s="422">
        <f t="shared" ref="S420" si="248">MINUTE(Q420)</f>
        <v>52</v>
      </c>
      <c r="T420" s="594" t="s">
        <v>336</v>
      </c>
      <c r="U420" s="595" t="s">
        <v>1003</v>
      </c>
      <c r="V420" s="1050" t="s">
        <v>1008</v>
      </c>
      <c r="W420" s="868" t="s">
        <v>1009</v>
      </c>
    </row>
    <row r="421" spans="1:32" ht="41.25" customHeight="1">
      <c r="A421" s="362"/>
      <c r="B421" s="363"/>
      <c r="C421" s="364" t="s">
        <v>324</v>
      </c>
      <c r="D421" s="365"/>
      <c r="E421" s="366"/>
      <c r="F421" s="367"/>
      <c r="G421" s="368"/>
      <c r="H421" s="369">
        <f t="shared" ref="H421:S421" si="249">SUM(H420:H420)</f>
        <v>0</v>
      </c>
      <c r="I421" s="457">
        <f t="shared" si="249"/>
        <v>0</v>
      </c>
      <c r="J421" s="457">
        <f t="shared" si="249"/>
        <v>0</v>
      </c>
      <c r="K421" s="369">
        <f t="shared" si="249"/>
        <v>0</v>
      </c>
      <c r="L421" s="457">
        <f t="shared" si="249"/>
        <v>0</v>
      </c>
      <c r="M421" s="457">
        <f t="shared" si="249"/>
        <v>0</v>
      </c>
      <c r="N421" s="369">
        <f t="shared" si="249"/>
        <v>0</v>
      </c>
      <c r="O421" s="457">
        <f t="shared" si="249"/>
        <v>0</v>
      </c>
      <c r="P421" s="457">
        <f t="shared" si="249"/>
        <v>0</v>
      </c>
      <c r="Q421" s="369">
        <f t="shared" si="249"/>
        <v>1.3694444444481633</v>
      </c>
      <c r="R421" s="457">
        <f t="shared" si="249"/>
        <v>32</v>
      </c>
      <c r="S421" s="457">
        <f t="shared" si="249"/>
        <v>52</v>
      </c>
      <c r="T421" s="362"/>
      <c r="U421" s="370"/>
      <c r="V421" s="1047"/>
      <c r="W421" s="371"/>
      <c r="X421" s="372"/>
      <c r="Y421" s="373"/>
    </row>
    <row r="422" spans="1:32" s="343" customFormat="1" ht="41.25" customHeight="1">
      <c r="A422" s="345"/>
      <c r="B422" s="398"/>
      <c r="C422" s="392" t="s">
        <v>377</v>
      </c>
      <c r="D422" s="399"/>
      <c r="E422" s="400"/>
      <c r="F422" s="401"/>
      <c r="G422" s="402"/>
      <c r="H422" s="403"/>
      <c r="I422" s="404"/>
      <c r="J422" s="405">
        <f>I421+J421/60</f>
        <v>0</v>
      </c>
      <c r="K422" s="406"/>
      <c r="L422" s="408"/>
      <c r="M422" s="405">
        <f>L421+M421/60</f>
        <v>0</v>
      </c>
      <c r="N422" s="407"/>
      <c r="O422" s="408"/>
      <c r="P422" s="405">
        <f>O421+P421/60</f>
        <v>0</v>
      </c>
      <c r="Q422" s="407"/>
      <c r="R422" s="408"/>
      <c r="S422" s="405">
        <f>R421+S421/60</f>
        <v>32.866666666666667</v>
      </c>
      <c r="T422" s="345"/>
      <c r="U422" s="409"/>
      <c r="V422" s="1048"/>
      <c r="W422" s="410"/>
      <c r="X422" s="411">
        <v>102.152</v>
      </c>
      <c r="Y422" s="412">
        <v>2</v>
      </c>
      <c r="Z422" s="405">
        <f>J422</f>
        <v>0</v>
      </c>
      <c r="AA422" s="405">
        <f>X422*Y422*Z422</f>
        <v>0</v>
      </c>
      <c r="AB422" s="405">
        <f>($AB$4-M422-P422)</f>
        <v>672</v>
      </c>
      <c r="AC422" s="412">
        <f>X422*Y422</f>
        <v>204.304</v>
      </c>
      <c r="AD422" s="412">
        <f>AB422*AC422</f>
        <v>137292.288</v>
      </c>
      <c r="AE422" s="405">
        <f>AA422/(AD422)</f>
        <v>0</v>
      </c>
      <c r="AF422" s="413">
        <f>1-(1*AE422)</f>
        <v>1</v>
      </c>
    </row>
    <row r="423" spans="1:32" s="498" customFormat="1" ht="45.75" customHeight="1">
      <c r="A423" s="534"/>
      <c r="B423" s="534"/>
      <c r="C423" s="482"/>
      <c r="D423" s="534"/>
      <c r="E423" s="534"/>
      <c r="F423" s="534"/>
      <c r="G423" s="534"/>
      <c r="H423" s="534"/>
      <c r="I423" s="536"/>
      <c r="J423" s="536"/>
      <c r="K423" s="534"/>
      <c r="L423" s="536"/>
      <c r="M423" s="536"/>
      <c r="N423" s="534"/>
      <c r="O423" s="536"/>
      <c r="P423" s="536"/>
      <c r="Q423" s="534"/>
      <c r="R423" s="537"/>
      <c r="S423" s="537"/>
      <c r="T423" s="534"/>
      <c r="U423" s="538"/>
      <c r="V423" s="1056"/>
      <c r="W423" s="535"/>
    </row>
    <row r="424" spans="1:32" s="343" customFormat="1" ht="84" customHeight="1">
      <c r="A424" s="391">
        <v>91</v>
      </c>
      <c r="B424" s="523">
        <v>902025</v>
      </c>
      <c r="C424" s="867" t="s">
        <v>611</v>
      </c>
      <c r="D424" s="591">
        <v>41674</v>
      </c>
      <c r="E424" s="592" t="s">
        <v>599</v>
      </c>
      <c r="F424" s="591">
        <v>41675</v>
      </c>
      <c r="G424" s="592" t="s">
        <v>615</v>
      </c>
      <c r="H424" s="593" t="str">
        <f>IF((RIGHT(T424,1)="T"),(F424+G424)-(D424+E424),"-")</f>
        <v>-</v>
      </c>
      <c r="I424" s="593"/>
      <c r="J424" s="593"/>
      <c r="K424" s="593" t="str">
        <f>IF((RIGHT(T424,1)="U"),(F424+G424)-(D424+E424),"-")</f>
        <v>-</v>
      </c>
      <c r="L424" s="593"/>
      <c r="M424" s="593"/>
      <c r="N424" s="593" t="str">
        <f>IF((RIGHT(T424,1)="C"),(F424+G424)-(D424+E424),"-")</f>
        <v>-</v>
      </c>
      <c r="O424" s="593"/>
      <c r="P424" s="593"/>
      <c r="Q424" s="593">
        <f>IF((RIGHT(T424,1)="D"),(F424+G424)-(D424+E424),"-")</f>
        <v>1.4118055555518367</v>
      </c>
      <c r="R424" s="422">
        <v>33</v>
      </c>
      <c r="S424" s="422">
        <f t="shared" ref="S424" si="250">MINUTE(Q424)</f>
        <v>53</v>
      </c>
      <c r="T424" s="594" t="s">
        <v>336</v>
      </c>
      <c r="U424" s="595" t="s">
        <v>1003</v>
      </c>
      <c r="V424" s="1055" t="s">
        <v>1004</v>
      </c>
      <c r="W424" s="866" t="s">
        <v>1005</v>
      </c>
    </row>
    <row r="425" spans="1:32" ht="41.25" customHeight="1">
      <c r="A425" s="362"/>
      <c r="B425" s="363"/>
      <c r="C425" s="364" t="s">
        <v>324</v>
      </c>
      <c r="D425" s="365"/>
      <c r="E425" s="366"/>
      <c r="F425" s="367"/>
      <c r="G425" s="368"/>
      <c r="H425" s="369">
        <f t="shared" ref="H425:S425" si="251">SUM(H424:H424)</f>
        <v>0</v>
      </c>
      <c r="I425" s="457">
        <f t="shared" si="251"/>
        <v>0</v>
      </c>
      <c r="J425" s="457">
        <f t="shared" si="251"/>
        <v>0</v>
      </c>
      <c r="K425" s="369">
        <f t="shared" si="251"/>
        <v>0</v>
      </c>
      <c r="L425" s="457">
        <f t="shared" si="251"/>
        <v>0</v>
      </c>
      <c r="M425" s="457">
        <f t="shared" si="251"/>
        <v>0</v>
      </c>
      <c r="N425" s="369">
        <f t="shared" si="251"/>
        <v>0</v>
      </c>
      <c r="O425" s="457">
        <f t="shared" si="251"/>
        <v>0</v>
      </c>
      <c r="P425" s="457">
        <f t="shared" si="251"/>
        <v>0</v>
      </c>
      <c r="Q425" s="369">
        <f t="shared" si="251"/>
        <v>1.4118055555518367</v>
      </c>
      <c r="R425" s="457">
        <f t="shared" si="251"/>
        <v>33</v>
      </c>
      <c r="S425" s="457">
        <f t="shared" si="251"/>
        <v>53</v>
      </c>
      <c r="T425" s="362"/>
      <c r="U425" s="370"/>
      <c r="V425" s="1047"/>
      <c r="W425" s="371"/>
      <c r="X425" s="372"/>
      <c r="Y425" s="373"/>
    </row>
    <row r="426" spans="1:32" s="343" customFormat="1" ht="41.25" customHeight="1">
      <c r="A426" s="345"/>
      <c r="B426" s="398"/>
      <c r="C426" s="392" t="s">
        <v>377</v>
      </c>
      <c r="D426" s="399"/>
      <c r="E426" s="400"/>
      <c r="F426" s="401"/>
      <c r="G426" s="402"/>
      <c r="H426" s="403"/>
      <c r="I426" s="404"/>
      <c r="J426" s="405">
        <f>I425+J425/60</f>
        <v>0</v>
      </c>
      <c r="K426" s="406"/>
      <c r="L426" s="408"/>
      <c r="M426" s="405">
        <f>L425+M425/60</f>
        <v>0</v>
      </c>
      <c r="N426" s="407"/>
      <c r="O426" s="408"/>
      <c r="P426" s="405">
        <f>O425+P425/60</f>
        <v>0</v>
      </c>
      <c r="Q426" s="407"/>
      <c r="R426" s="408"/>
      <c r="S426" s="405">
        <f>R425+S425/60</f>
        <v>33.883333333333333</v>
      </c>
      <c r="T426" s="345"/>
      <c r="U426" s="409"/>
      <c r="V426" s="1048"/>
      <c r="W426" s="410"/>
      <c r="X426" s="411">
        <v>102.152</v>
      </c>
      <c r="Y426" s="412">
        <v>2</v>
      </c>
      <c r="Z426" s="405">
        <f>J426</f>
        <v>0</v>
      </c>
      <c r="AA426" s="405">
        <f>X426*Y426*Z426</f>
        <v>0</v>
      </c>
      <c r="AB426" s="405">
        <f>($AB$4-M426-P426)</f>
        <v>672</v>
      </c>
      <c r="AC426" s="412">
        <f>X426*Y426</f>
        <v>204.304</v>
      </c>
      <c r="AD426" s="412">
        <f>AB426*AC426</f>
        <v>137292.288</v>
      </c>
      <c r="AE426" s="405">
        <f>AA426/(AD426)</f>
        <v>0</v>
      </c>
      <c r="AF426" s="413">
        <f>1-(1*AE426)</f>
        <v>1</v>
      </c>
    </row>
    <row r="427" spans="1:32" s="498" customFormat="1" ht="40.5" customHeight="1">
      <c r="A427" s="534"/>
      <c r="B427" s="534"/>
      <c r="C427" s="547"/>
      <c r="D427" s="534"/>
      <c r="E427" s="534"/>
      <c r="F427" s="534"/>
      <c r="G427" s="534"/>
      <c r="H427" s="534"/>
      <c r="I427" s="536"/>
      <c r="J427" s="536"/>
      <c r="K427" s="534"/>
      <c r="L427" s="536"/>
      <c r="M427" s="536"/>
      <c r="N427" s="534"/>
      <c r="O427" s="536"/>
      <c r="P427" s="536"/>
      <c r="Q427" s="534"/>
      <c r="R427" s="537"/>
      <c r="S427" s="537"/>
      <c r="T427" s="534"/>
      <c r="U427" s="538"/>
      <c r="V427" s="1056"/>
      <c r="W427" s="535"/>
    </row>
    <row r="428" spans="1:32" s="575" customFormat="1" ht="30" customHeight="1">
      <c r="A428" s="453">
        <v>92</v>
      </c>
      <c r="B428" s="523"/>
      <c r="C428" s="595" t="s">
        <v>524</v>
      </c>
      <c r="D428" s="591"/>
      <c r="E428" s="592"/>
      <c r="F428" s="598"/>
      <c r="G428" s="597"/>
      <c r="H428" s="593"/>
      <c r="I428" s="593"/>
      <c r="J428" s="593"/>
      <c r="K428" s="593"/>
      <c r="L428" s="593"/>
      <c r="M428" s="593"/>
      <c r="N428" s="593"/>
      <c r="O428" s="593"/>
      <c r="P428" s="593"/>
      <c r="Q428" s="593"/>
      <c r="R428" s="422"/>
      <c r="S428" s="422"/>
      <c r="T428" s="594"/>
      <c r="U428" s="595"/>
      <c r="V428" s="1050"/>
      <c r="W428" s="523"/>
      <c r="X428" s="572"/>
      <c r="Y428" s="573"/>
    </row>
    <row r="429" spans="1:32" ht="41.25" customHeight="1">
      <c r="A429" s="362"/>
      <c r="B429" s="363"/>
      <c r="C429" s="364" t="s">
        <v>324</v>
      </c>
      <c r="D429" s="365"/>
      <c r="E429" s="366"/>
      <c r="F429" s="367"/>
      <c r="G429" s="368"/>
      <c r="H429" s="369">
        <f t="shared" ref="H429:P429" si="252">SUM(H428:H428)</f>
        <v>0</v>
      </c>
      <c r="I429" s="457">
        <f t="shared" si="252"/>
        <v>0</v>
      </c>
      <c r="J429" s="457">
        <f t="shared" si="252"/>
        <v>0</v>
      </c>
      <c r="K429" s="369">
        <f t="shared" si="252"/>
        <v>0</v>
      </c>
      <c r="L429" s="457">
        <f t="shared" si="252"/>
        <v>0</v>
      </c>
      <c r="M429" s="457">
        <f t="shared" si="252"/>
        <v>0</v>
      </c>
      <c r="N429" s="369">
        <f t="shared" si="252"/>
        <v>0</v>
      </c>
      <c r="O429" s="457">
        <f t="shared" si="252"/>
        <v>0</v>
      </c>
      <c r="P429" s="457">
        <f t="shared" si="252"/>
        <v>0</v>
      </c>
      <c r="Q429" s="369">
        <f>SUM(Q428:Q428)</f>
        <v>0</v>
      </c>
      <c r="R429" s="457">
        <f>SUM(R428:R428)</f>
        <v>0</v>
      </c>
      <c r="S429" s="457">
        <f>SUM(S428:S428)</f>
        <v>0</v>
      </c>
      <c r="T429" s="362"/>
      <c r="U429" s="370"/>
      <c r="V429" s="1047"/>
      <c r="W429" s="371"/>
      <c r="X429" s="372"/>
      <c r="Y429" s="373"/>
    </row>
    <row r="430" spans="1:32" s="343" customFormat="1" ht="41.25" customHeight="1">
      <c r="A430" s="345"/>
      <c r="B430" s="398"/>
      <c r="C430" s="392" t="s">
        <v>377</v>
      </c>
      <c r="D430" s="399"/>
      <c r="E430" s="400"/>
      <c r="F430" s="401"/>
      <c r="G430" s="402"/>
      <c r="H430" s="403"/>
      <c r="I430" s="404"/>
      <c r="J430" s="405">
        <f>I429+J429/60</f>
        <v>0</v>
      </c>
      <c r="K430" s="406"/>
      <c r="L430" s="408"/>
      <c r="M430" s="405">
        <f>L429+M429/60</f>
        <v>0</v>
      </c>
      <c r="N430" s="407"/>
      <c r="O430" s="408"/>
      <c r="P430" s="405">
        <f>O429+P429/60</f>
        <v>0</v>
      </c>
      <c r="Q430" s="407"/>
      <c r="R430" s="408"/>
      <c r="S430" s="405">
        <f>R429+S429/60</f>
        <v>0</v>
      </c>
      <c r="T430" s="345"/>
      <c r="U430" s="409"/>
      <c r="V430" s="1048"/>
      <c r="W430" s="410"/>
      <c r="X430" s="411">
        <v>337</v>
      </c>
      <c r="Y430" s="412">
        <v>3</v>
      </c>
      <c r="Z430" s="405">
        <f>J430</f>
        <v>0</v>
      </c>
      <c r="AA430" s="405">
        <f>X430*Y430*Z430</f>
        <v>0</v>
      </c>
      <c r="AB430" s="405">
        <f>($AB$4-M430-P430)</f>
        <v>672</v>
      </c>
      <c r="AC430" s="412">
        <f>X430*Y430</f>
        <v>1011</v>
      </c>
      <c r="AD430" s="412">
        <f>AB430*AC430</f>
        <v>679392</v>
      </c>
      <c r="AE430" s="405">
        <f>AA430/(AD430)</f>
        <v>0</v>
      </c>
      <c r="AF430" s="413">
        <f>1-(1*AE430)</f>
        <v>1</v>
      </c>
    </row>
    <row r="431" spans="1:32" s="512" customFormat="1" ht="41.25" customHeight="1">
      <c r="A431" s="499"/>
      <c r="B431" s="500"/>
      <c r="C431" s="501"/>
      <c r="D431" s="502"/>
      <c r="E431" s="503"/>
      <c r="F431" s="504"/>
      <c r="G431" s="505"/>
      <c r="H431" s="506"/>
      <c r="I431" s="507"/>
      <c r="J431" s="507"/>
      <c r="K431" s="506"/>
      <c r="L431" s="507"/>
      <c r="M431" s="507"/>
      <c r="N431" s="506"/>
      <c r="O431" s="507"/>
      <c r="P431" s="507"/>
      <c r="Q431" s="506"/>
      <c r="R431" s="507"/>
      <c r="S431" s="507"/>
      <c r="T431" s="499"/>
      <c r="U431" s="508"/>
      <c r="V431" s="1052"/>
      <c r="W431" s="509"/>
      <c r="X431" s="510"/>
      <c r="Y431" s="511"/>
    </row>
    <row r="432" spans="1:32" s="575" customFormat="1" ht="60" customHeight="1">
      <c r="A432" s="453">
        <v>93</v>
      </c>
      <c r="B432" s="523"/>
      <c r="C432" s="590" t="s">
        <v>614</v>
      </c>
      <c r="D432" s="591"/>
      <c r="E432" s="592"/>
      <c r="F432" s="591"/>
      <c r="G432" s="592"/>
      <c r="H432" s="593"/>
      <c r="I432" s="593"/>
      <c r="J432" s="593"/>
      <c r="K432" s="593"/>
      <c r="L432" s="593"/>
      <c r="M432" s="593"/>
      <c r="N432" s="593"/>
      <c r="O432" s="593"/>
      <c r="P432" s="593"/>
      <c r="Q432" s="593"/>
      <c r="R432" s="422"/>
      <c r="S432" s="422"/>
      <c r="T432" s="594"/>
      <c r="U432" s="590"/>
      <c r="V432" s="1055"/>
      <c r="W432" s="594"/>
      <c r="X432" s="572"/>
      <c r="Y432" s="573"/>
    </row>
    <row r="433" spans="1:32" ht="41.25" customHeight="1">
      <c r="A433" s="362"/>
      <c r="B433" s="363"/>
      <c r="C433" s="364" t="s">
        <v>324</v>
      </c>
      <c r="D433" s="365"/>
      <c r="E433" s="366"/>
      <c r="F433" s="367"/>
      <c r="G433" s="368"/>
      <c r="H433" s="369">
        <f t="shared" ref="H433:S433" si="253">SUM(H432:H432)</f>
        <v>0</v>
      </c>
      <c r="I433" s="457">
        <f t="shared" si="253"/>
        <v>0</v>
      </c>
      <c r="J433" s="457">
        <f t="shared" si="253"/>
        <v>0</v>
      </c>
      <c r="K433" s="369">
        <f t="shared" si="253"/>
        <v>0</v>
      </c>
      <c r="L433" s="457">
        <f t="shared" si="253"/>
        <v>0</v>
      </c>
      <c r="M433" s="457">
        <f t="shared" si="253"/>
        <v>0</v>
      </c>
      <c r="N433" s="369">
        <f t="shared" si="253"/>
        <v>0</v>
      </c>
      <c r="O433" s="457">
        <f t="shared" si="253"/>
        <v>0</v>
      </c>
      <c r="P433" s="457">
        <f t="shared" si="253"/>
        <v>0</v>
      </c>
      <c r="Q433" s="369">
        <f t="shared" si="253"/>
        <v>0</v>
      </c>
      <c r="R433" s="457">
        <f t="shared" si="253"/>
        <v>0</v>
      </c>
      <c r="S433" s="457">
        <f t="shared" si="253"/>
        <v>0</v>
      </c>
      <c r="T433" s="362"/>
      <c r="U433" s="370"/>
      <c r="V433" s="1047"/>
      <c r="W433" s="371"/>
      <c r="X433" s="372"/>
      <c r="Y433" s="373"/>
    </row>
    <row r="434" spans="1:32" s="343" customFormat="1" ht="41.25" customHeight="1">
      <c r="A434" s="345"/>
      <c r="B434" s="398"/>
      <c r="C434" s="392" t="s">
        <v>377</v>
      </c>
      <c r="D434" s="399"/>
      <c r="E434" s="400"/>
      <c r="F434" s="401"/>
      <c r="G434" s="402"/>
      <c r="H434" s="403"/>
      <c r="I434" s="404"/>
      <c r="J434" s="405">
        <f>I433+J433/60</f>
        <v>0</v>
      </c>
      <c r="K434" s="406"/>
      <c r="L434" s="408"/>
      <c r="M434" s="405">
        <f>L433+M433/60</f>
        <v>0</v>
      </c>
      <c r="N434" s="407"/>
      <c r="O434" s="408"/>
      <c r="P434" s="405">
        <f>O433+P433/60</f>
        <v>0</v>
      </c>
      <c r="Q434" s="407"/>
      <c r="R434" s="408"/>
      <c r="S434" s="405">
        <f>R433+S433/60</f>
        <v>0</v>
      </c>
      <c r="T434" s="345"/>
      <c r="U434" s="409"/>
      <c r="V434" s="1048"/>
      <c r="W434" s="410"/>
      <c r="X434" s="411">
        <v>337</v>
      </c>
      <c r="Y434" s="412">
        <v>3</v>
      </c>
      <c r="Z434" s="405">
        <f>J434</f>
        <v>0</v>
      </c>
      <c r="AA434" s="405">
        <f>X434*Y434*Z434</f>
        <v>0</v>
      </c>
      <c r="AB434" s="405">
        <f>($AB$4-M434-P434)</f>
        <v>672</v>
      </c>
      <c r="AC434" s="412">
        <f>X434*Y434</f>
        <v>1011</v>
      </c>
      <c r="AD434" s="412">
        <f>AB434*AC434</f>
        <v>679392</v>
      </c>
      <c r="AE434" s="405">
        <f>AA434/(AD434)</f>
        <v>0</v>
      </c>
      <c r="AF434" s="413">
        <f>1-(1*AE434)</f>
        <v>1</v>
      </c>
    </row>
    <row r="435" spans="1:32" s="512" customFormat="1" ht="41.25" customHeight="1">
      <c r="A435" s="499"/>
      <c r="B435" s="500"/>
      <c r="C435" s="501"/>
      <c r="D435" s="502"/>
      <c r="E435" s="503"/>
      <c r="F435" s="504"/>
      <c r="G435" s="505"/>
      <c r="H435" s="506"/>
      <c r="I435" s="507"/>
      <c r="J435" s="507"/>
      <c r="K435" s="506"/>
      <c r="L435" s="507"/>
      <c r="M435" s="507"/>
      <c r="N435" s="506"/>
      <c r="O435" s="507"/>
      <c r="P435" s="507"/>
      <c r="Q435" s="506"/>
      <c r="R435" s="507"/>
      <c r="S435" s="507"/>
      <c r="T435" s="499"/>
      <c r="U435" s="508"/>
      <c r="V435" s="1052"/>
      <c r="W435" s="509"/>
      <c r="X435" s="510"/>
      <c r="Y435" s="511"/>
    </row>
    <row r="436" spans="1:32" s="343" customFormat="1" ht="60">
      <c r="A436" s="391">
        <v>94</v>
      </c>
      <c r="B436" s="391"/>
      <c r="C436" s="426" t="s">
        <v>396</v>
      </c>
      <c r="D436" s="391"/>
      <c r="E436" s="391"/>
      <c r="F436" s="391"/>
      <c r="G436" s="391"/>
      <c r="H436" s="391" t="s">
        <v>332</v>
      </c>
      <c r="I436" s="394"/>
      <c r="J436" s="394"/>
      <c r="K436" s="391" t="s">
        <v>332</v>
      </c>
      <c r="L436" s="394"/>
      <c r="M436" s="394"/>
      <c r="N436" s="391" t="s">
        <v>332</v>
      </c>
      <c r="O436" s="394"/>
      <c r="P436" s="394"/>
      <c r="Q436" s="391" t="s">
        <v>332</v>
      </c>
      <c r="R436" s="394"/>
      <c r="S436" s="394"/>
      <c r="T436" s="391"/>
      <c r="U436" s="396"/>
      <c r="V436" s="1062"/>
      <c r="W436" s="393"/>
    </row>
    <row r="437" spans="1:32" s="343" customFormat="1" ht="41.25" customHeight="1">
      <c r="A437" s="345"/>
      <c r="B437" s="398"/>
      <c r="C437" s="392" t="s">
        <v>377</v>
      </c>
      <c r="D437" s="399"/>
      <c r="E437" s="400"/>
      <c r="F437" s="401"/>
      <c r="G437" s="402"/>
      <c r="H437" s="403"/>
      <c r="I437" s="404"/>
      <c r="J437" s="405">
        <f>I436+J436/60</f>
        <v>0</v>
      </c>
      <c r="K437" s="406"/>
      <c r="L437" s="408"/>
      <c r="M437" s="405">
        <f>L436+M436/60</f>
        <v>0</v>
      </c>
      <c r="N437" s="407"/>
      <c r="O437" s="408"/>
      <c r="P437" s="405">
        <f>O436+P436/60</f>
        <v>0</v>
      </c>
      <c r="Q437" s="407"/>
      <c r="R437" s="408"/>
      <c r="S437" s="405">
        <f>R436+S436/60</f>
        <v>0</v>
      </c>
      <c r="T437" s="345"/>
      <c r="U437" s="409"/>
      <c r="V437" s="1048"/>
      <c r="W437" s="410"/>
      <c r="X437" s="411">
        <v>28.55</v>
      </c>
      <c r="Y437" s="412">
        <v>4</v>
      </c>
      <c r="Z437" s="405">
        <f>J437</f>
        <v>0</v>
      </c>
      <c r="AA437" s="405">
        <f>X437*Y437*Z437</f>
        <v>0</v>
      </c>
      <c r="AB437" s="405">
        <f>($AB$4-M437-P437)</f>
        <v>672</v>
      </c>
      <c r="AC437" s="412">
        <f>X437*Y437</f>
        <v>114.2</v>
      </c>
      <c r="AD437" s="412">
        <f>AB437*AC437</f>
        <v>76742.400000000009</v>
      </c>
      <c r="AE437" s="405">
        <f>AA437/(AD437)</f>
        <v>0</v>
      </c>
      <c r="AF437" s="413">
        <f>1-(1*AE437)</f>
        <v>1</v>
      </c>
    </row>
    <row r="438" spans="1:32" s="498" customFormat="1" ht="33" customHeight="1">
      <c r="A438" s="534"/>
      <c r="B438" s="534"/>
      <c r="C438" s="548"/>
      <c r="D438" s="534"/>
      <c r="E438" s="534"/>
      <c r="F438" s="534"/>
      <c r="G438" s="534"/>
      <c r="H438" s="534"/>
      <c r="I438" s="536"/>
      <c r="J438" s="536"/>
      <c r="K438" s="534"/>
      <c r="L438" s="536"/>
      <c r="M438" s="536"/>
      <c r="N438" s="534"/>
      <c r="O438" s="536"/>
      <c r="P438" s="536"/>
      <c r="Q438" s="534"/>
      <c r="R438" s="537"/>
      <c r="S438" s="537"/>
      <c r="T438" s="534"/>
      <c r="U438" s="538"/>
      <c r="V438" s="1056"/>
      <c r="W438" s="535"/>
    </row>
    <row r="439" spans="1:32" s="343" customFormat="1" ht="60">
      <c r="A439" s="391">
        <v>95</v>
      </c>
      <c r="B439" s="391"/>
      <c r="C439" s="426" t="s">
        <v>397</v>
      </c>
      <c r="D439" s="391"/>
      <c r="E439" s="391"/>
      <c r="F439" s="391"/>
      <c r="G439" s="391"/>
      <c r="H439" s="391" t="s">
        <v>332</v>
      </c>
      <c r="I439" s="394"/>
      <c r="J439" s="394"/>
      <c r="K439" s="391" t="s">
        <v>332</v>
      </c>
      <c r="L439" s="394"/>
      <c r="M439" s="394"/>
      <c r="N439" s="391" t="s">
        <v>332</v>
      </c>
      <c r="O439" s="394"/>
      <c r="P439" s="394"/>
      <c r="Q439" s="391" t="s">
        <v>332</v>
      </c>
      <c r="R439" s="394"/>
      <c r="S439" s="394"/>
      <c r="T439" s="391"/>
      <c r="U439" s="396"/>
      <c r="V439" s="1062"/>
      <c r="W439" s="393"/>
    </row>
    <row r="440" spans="1:32" s="343" customFormat="1" ht="41.25" customHeight="1">
      <c r="A440" s="345"/>
      <c r="B440" s="398"/>
      <c r="C440" s="392" t="s">
        <v>377</v>
      </c>
      <c r="D440" s="399"/>
      <c r="E440" s="400"/>
      <c r="F440" s="401"/>
      <c r="G440" s="402"/>
      <c r="H440" s="403"/>
      <c r="I440" s="404"/>
      <c r="J440" s="405">
        <f>I439+J439/60</f>
        <v>0</v>
      </c>
      <c r="K440" s="406"/>
      <c r="L440" s="408"/>
      <c r="M440" s="405">
        <f>L439+M439/60</f>
        <v>0</v>
      </c>
      <c r="N440" s="407"/>
      <c r="O440" s="408"/>
      <c r="P440" s="405">
        <f>O439+P439/60</f>
        <v>0</v>
      </c>
      <c r="Q440" s="407"/>
      <c r="R440" s="408"/>
      <c r="S440" s="405">
        <f>R439+S439/60</f>
        <v>0</v>
      </c>
      <c r="T440" s="345"/>
      <c r="U440" s="409"/>
      <c r="V440" s="1048"/>
      <c r="W440" s="410"/>
      <c r="X440" s="411">
        <v>28.55</v>
      </c>
      <c r="Y440" s="412">
        <v>4</v>
      </c>
      <c r="Z440" s="405">
        <f>J440</f>
        <v>0</v>
      </c>
      <c r="AA440" s="405">
        <f>X440*Y440*Z440</f>
        <v>0</v>
      </c>
      <c r="AB440" s="405">
        <f>($AB$4-M440-P440)</f>
        <v>672</v>
      </c>
      <c r="AC440" s="412">
        <f>X440*Y440</f>
        <v>114.2</v>
      </c>
      <c r="AD440" s="412">
        <f>AB440*AC440</f>
        <v>76742.400000000009</v>
      </c>
      <c r="AE440" s="405">
        <f>AA440/(AD440)</f>
        <v>0</v>
      </c>
      <c r="AF440" s="413">
        <f>1-(1*AE440)</f>
        <v>1</v>
      </c>
    </row>
    <row r="441" spans="1:32" s="498" customFormat="1" ht="48" customHeight="1">
      <c r="A441" s="534"/>
      <c r="B441" s="534"/>
      <c r="C441" s="548"/>
      <c r="D441" s="534"/>
      <c r="E441" s="534"/>
      <c r="F441" s="534"/>
      <c r="G441" s="534"/>
      <c r="H441" s="534"/>
      <c r="I441" s="536"/>
      <c r="J441" s="536"/>
      <c r="K441" s="534"/>
      <c r="L441" s="536"/>
      <c r="M441" s="536"/>
      <c r="N441" s="534"/>
      <c r="O441" s="536"/>
      <c r="P441" s="536"/>
      <c r="Q441" s="534"/>
      <c r="R441" s="537"/>
      <c r="S441" s="537"/>
      <c r="T441" s="534"/>
      <c r="U441" s="538"/>
      <c r="V441" s="1056"/>
      <c r="W441" s="535"/>
    </row>
    <row r="442" spans="1:32" s="343" customFormat="1" ht="30">
      <c r="A442" s="391">
        <v>96</v>
      </c>
      <c r="B442" s="523"/>
      <c r="C442" s="590" t="s">
        <v>484</v>
      </c>
      <c r="D442" s="591"/>
      <c r="E442" s="592"/>
      <c r="F442" s="591"/>
      <c r="G442" s="592"/>
      <c r="H442" s="593"/>
      <c r="I442" s="593"/>
      <c r="J442" s="593"/>
      <c r="K442" s="593"/>
      <c r="L442" s="593"/>
      <c r="M442" s="593"/>
      <c r="N442" s="593"/>
      <c r="O442" s="593"/>
      <c r="P442" s="593"/>
      <c r="Q442" s="593"/>
      <c r="R442" s="422"/>
      <c r="S442" s="422"/>
      <c r="T442" s="594"/>
      <c r="U442" s="595"/>
      <c r="V442" s="1050"/>
      <c r="W442" s="523"/>
    </row>
    <row r="443" spans="1:32" ht="41.25" customHeight="1">
      <c r="A443" s="362"/>
      <c r="B443" s="363"/>
      <c r="C443" s="364" t="s">
        <v>324</v>
      </c>
      <c r="D443" s="365"/>
      <c r="E443" s="366"/>
      <c r="F443" s="367"/>
      <c r="G443" s="368"/>
      <c r="H443" s="369">
        <f t="shared" ref="H443:S443" si="254">SUM(H442:H442)</f>
        <v>0</v>
      </c>
      <c r="I443" s="457">
        <f t="shared" si="254"/>
        <v>0</v>
      </c>
      <c r="J443" s="457">
        <f t="shared" si="254"/>
        <v>0</v>
      </c>
      <c r="K443" s="369">
        <f t="shared" si="254"/>
        <v>0</v>
      </c>
      <c r="L443" s="457">
        <f t="shared" si="254"/>
        <v>0</v>
      </c>
      <c r="M443" s="457">
        <f t="shared" si="254"/>
        <v>0</v>
      </c>
      <c r="N443" s="369">
        <f t="shared" si="254"/>
        <v>0</v>
      </c>
      <c r="O443" s="457">
        <f t="shared" si="254"/>
        <v>0</v>
      </c>
      <c r="P443" s="457">
        <f t="shared" si="254"/>
        <v>0</v>
      </c>
      <c r="Q443" s="369">
        <f t="shared" si="254"/>
        <v>0</v>
      </c>
      <c r="R443" s="457">
        <f t="shared" si="254"/>
        <v>0</v>
      </c>
      <c r="S443" s="457">
        <f t="shared" si="254"/>
        <v>0</v>
      </c>
      <c r="T443" s="362"/>
      <c r="U443" s="370"/>
      <c r="V443" s="1047"/>
      <c r="W443" s="371"/>
      <c r="X443" s="372"/>
      <c r="Y443" s="373"/>
    </row>
    <row r="444" spans="1:32" s="343" customFormat="1" ht="41.25" customHeight="1">
      <c r="A444" s="345"/>
      <c r="B444" s="398"/>
      <c r="C444" s="392" t="s">
        <v>377</v>
      </c>
      <c r="D444" s="399"/>
      <c r="E444" s="400"/>
      <c r="F444" s="401"/>
      <c r="G444" s="402"/>
      <c r="H444" s="403"/>
      <c r="I444" s="404"/>
      <c r="J444" s="405">
        <f>I442+J442/60</f>
        <v>0</v>
      </c>
      <c r="K444" s="406"/>
      <c r="L444" s="408"/>
      <c r="M444" s="405">
        <f>L442+M442/60</f>
        <v>0</v>
      </c>
      <c r="N444" s="407"/>
      <c r="O444" s="408"/>
      <c r="P444" s="405">
        <f>O442+P442/60</f>
        <v>0</v>
      </c>
      <c r="Q444" s="407"/>
      <c r="R444" s="408"/>
      <c r="S444" s="405">
        <f>R442+S442/60</f>
        <v>0</v>
      </c>
      <c r="T444" s="345"/>
      <c r="U444" s="409"/>
      <c r="V444" s="1048"/>
      <c r="W444" s="410"/>
      <c r="X444" s="411">
        <v>5.4429999999999996</v>
      </c>
      <c r="Y444" s="412">
        <v>2</v>
      </c>
      <c r="Z444" s="405">
        <f>J444</f>
        <v>0</v>
      </c>
      <c r="AA444" s="405">
        <f>X444*Y444*Z444</f>
        <v>0</v>
      </c>
      <c r="AB444" s="405">
        <f>($AB$4-M444-P444)</f>
        <v>672</v>
      </c>
      <c r="AC444" s="412">
        <f>X444*Y444</f>
        <v>10.885999999999999</v>
      </c>
      <c r="AD444" s="412">
        <f>AB444*AC444</f>
        <v>7315.3919999999998</v>
      </c>
      <c r="AE444" s="405">
        <f>AA444/(AD444)</f>
        <v>0</v>
      </c>
      <c r="AF444" s="413">
        <f>1-(1*AE444)</f>
        <v>1</v>
      </c>
    </row>
    <row r="445" spans="1:32" s="498" customFormat="1" ht="41.25" customHeight="1">
      <c r="A445" s="480"/>
      <c r="B445" s="481"/>
      <c r="C445" s="482"/>
      <c r="D445" s="483"/>
      <c r="E445" s="484"/>
      <c r="F445" s="485"/>
      <c r="G445" s="486"/>
      <c r="H445" s="487"/>
      <c r="I445" s="488"/>
      <c r="J445" s="489"/>
      <c r="K445" s="490"/>
      <c r="L445" s="491"/>
      <c r="M445" s="489"/>
      <c r="N445" s="492"/>
      <c r="O445" s="491"/>
      <c r="P445" s="489"/>
      <c r="Q445" s="492"/>
      <c r="R445" s="491"/>
      <c r="S445" s="489"/>
      <c r="T445" s="480"/>
      <c r="U445" s="493"/>
      <c r="V445" s="1051"/>
      <c r="W445" s="494"/>
      <c r="X445" s="495"/>
      <c r="Y445" s="495"/>
      <c r="Z445" s="496"/>
      <c r="AA445" s="496"/>
      <c r="AB445" s="496"/>
      <c r="AC445" s="495"/>
      <c r="AD445" s="495"/>
      <c r="AE445" s="496"/>
      <c r="AF445" s="497"/>
    </row>
    <row r="446" spans="1:32" s="343" customFormat="1" ht="30">
      <c r="A446" s="391">
        <v>97</v>
      </c>
      <c r="B446" s="540"/>
      <c r="C446" s="590" t="s">
        <v>573</v>
      </c>
      <c r="D446" s="591"/>
      <c r="E446" s="592"/>
      <c r="F446" s="591"/>
      <c r="G446" s="592"/>
      <c r="H446" s="593"/>
      <c r="I446" s="593"/>
      <c r="J446" s="593"/>
      <c r="K446" s="593"/>
      <c r="L446" s="422"/>
      <c r="M446" s="422"/>
      <c r="N446" s="593"/>
      <c r="O446" s="593"/>
      <c r="P446" s="593"/>
      <c r="Q446" s="593"/>
      <c r="R446" s="593"/>
      <c r="S446" s="593"/>
      <c r="T446" s="594"/>
      <c r="U446" s="590"/>
      <c r="V446" s="1055"/>
      <c r="W446" s="594"/>
    </row>
    <row r="447" spans="1:32" ht="41.25" customHeight="1">
      <c r="A447" s="362"/>
      <c r="B447" s="363"/>
      <c r="C447" s="364" t="s">
        <v>324</v>
      </c>
      <c r="D447" s="365"/>
      <c r="E447" s="366"/>
      <c r="F447" s="367"/>
      <c r="G447" s="368"/>
      <c r="H447" s="369">
        <f t="shared" ref="H447:S447" si="255">SUM(H446:H446)</f>
        <v>0</v>
      </c>
      <c r="I447" s="457">
        <f t="shared" si="255"/>
        <v>0</v>
      </c>
      <c r="J447" s="457">
        <f t="shared" si="255"/>
        <v>0</v>
      </c>
      <c r="K447" s="369">
        <f t="shared" si="255"/>
        <v>0</v>
      </c>
      <c r="L447" s="457">
        <f t="shared" si="255"/>
        <v>0</v>
      </c>
      <c r="M447" s="457">
        <f t="shared" si="255"/>
        <v>0</v>
      </c>
      <c r="N447" s="369">
        <f t="shared" si="255"/>
        <v>0</v>
      </c>
      <c r="O447" s="457">
        <f t="shared" si="255"/>
        <v>0</v>
      </c>
      <c r="P447" s="457">
        <f t="shared" si="255"/>
        <v>0</v>
      </c>
      <c r="Q447" s="369">
        <f t="shared" si="255"/>
        <v>0</v>
      </c>
      <c r="R447" s="457">
        <f t="shared" si="255"/>
        <v>0</v>
      </c>
      <c r="S447" s="457">
        <f t="shared" si="255"/>
        <v>0</v>
      </c>
      <c r="T447" s="362"/>
      <c r="U447" s="370"/>
      <c r="V447" s="1047"/>
      <c r="W447" s="371"/>
      <c r="X447" s="372"/>
      <c r="Y447" s="373"/>
    </row>
    <row r="448" spans="1:32" s="343" customFormat="1" ht="41.25" customHeight="1">
      <c r="A448" s="345"/>
      <c r="B448" s="398"/>
      <c r="C448" s="392" t="s">
        <v>377</v>
      </c>
      <c r="D448" s="399"/>
      <c r="E448" s="400"/>
      <c r="F448" s="401"/>
      <c r="G448" s="402"/>
      <c r="H448" s="403"/>
      <c r="I448" s="404"/>
      <c r="J448" s="405">
        <f>I447+J447/60</f>
        <v>0</v>
      </c>
      <c r="K448" s="406"/>
      <c r="L448" s="408"/>
      <c r="M448" s="405">
        <f>L447+M447/60</f>
        <v>0</v>
      </c>
      <c r="N448" s="407"/>
      <c r="O448" s="408"/>
      <c r="P448" s="405">
        <f>O447+P447/60</f>
        <v>0</v>
      </c>
      <c r="Q448" s="407"/>
      <c r="R448" s="408"/>
      <c r="S448" s="405">
        <f>R447+S447/60</f>
        <v>0</v>
      </c>
      <c r="T448" s="345"/>
      <c r="U448" s="409"/>
      <c r="V448" s="1048"/>
      <c r="W448" s="410"/>
      <c r="X448" s="411">
        <v>5.4429999999999996</v>
      </c>
      <c r="Y448" s="412">
        <v>2</v>
      </c>
      <c r="Z448" s="405">
        <f>J448</f>
        <v>0</v>
      </c>
      <c r="AA448" s="405">
        <f>X448*Y448*Z448</f>
        <v>0</v>
      </c>
      <c r="AB448" s="405">
        <f>($AB$4-M448-P448)</f>
        <v>672</v>
      </c>
      <c r="AC448" s="412">
        <f>X448*Y448</f>
        <v>10.885999999999999</v>
      </c>
      <c r="AD448" s="412">
        <f>AB448*AC448</f>
        <v>7315.3919999999998</v>
      </c>
      <c r="AE448" s="405">
        <f>AA448/(AD448)</f>
        <v>0</v>
      </c>
      <c r="AF448" s="413">
        <f>1-(1*AE448)</f>
        <v>1</v>
      </c>
    </row>
    <row r="449" spans="1:32" s="498" customFormat="1" ht="41.25" customHeight="1">
      <c r="A449" s="480"/>
      <c r="B449" s="481"/>
      <c r="C449" s="482"/>
      <c r="D449" s="483"/>
      <c r="E449" s="484"/>
      <c r="F449" s="485"/>
      <c r="G449" s="486"/>
      <c r="H449" s="487"/>
      <c r="I449" s="488"/>
      <c r="J449" s="489"/>
      <c r="K449" s="490"/>
      <c r="L449" s="491"/>
      <c r="M449" s="489"/>
      <c r="N449" s="492"/>
      <c r="O449" s="491"/>
      <c r="P449" s="489"/>
      <c r="Q449" s="492"/>
      <c r="R449" s="491"/>
      <c r="S449" s="489"/>
      <c r="T449" s="480"/>
      <c r="U449" s="493"/>
      <c r="V449" s="1051"/>
      <c r="W449" s="494"/>
      <c r="X449" s="495"/>
      <c r="Y449" s="495"/>
      <c r="Z449" s="496"/>
      <c r="AA449" s="496"/>
      <c r="AB449" s="496"/>
      <c r="AC449" s="495"/>
      <c r="AD449" s="495"/>
      <c r="AE449" s="496"/>
      <c r="AF449" s="497"/>
    </row>
    <row r="450" spans="1:32" s="575" customFormat="1" ht="70.5" customHeight="1">
      <c r="A450" s="1087">
        <v>98</v>
      </c>
      <c r="B450" s="523">
        <v>902084</v>
      </c>
      <c r="C450" s="590" t="s">
        <v>447</v>
      </c>
      <c r="D450" s="591">
        <v>41686</v>
      </c>
      <c r="E450" s="592" t="s">
        <v>1054</v>
      </c>
      <c r="F450" s="591">
        <v>41686</v>
      </c>
      <c r="G450" s="597" t="s">
        <v>508</v>
      </c>
      <c r="H450" s="593" t="s">
        <v>332</v>
      </c>
      <c r="I450" s="593"/>
      <c r="J450" s="593"/>
      <c r="K450" s="593">
        <v>8.7500000000000008E-2</v>
      </c>
      <c r="L450" s="422">
        <f t="shared" ref="L450:L451" si="256">HOUR(K450)</f>
        <v>2</v>
      </c>
      <c r="M450" s="422">
        <f t="shared" ref="M450:M451" si="257">MINUTE(K450)</f>
        <v>6</v>
      </c>
      <c r="N450" s="593" t="s">
        <v>332</v>
      </c>
      <c r="O450" s="593"/>
      <c r="P450" s="593"/>
      <c r="Q450" s="593" t="s">
        <v>332</v>
      </c>
      <c r="R450" s="593"/>
      <c r="S450" s="593"/>
      <c r="T450" s="594" t="s">
        <v>346</v>
      </c>
      <c r="U450" s="590" t="s">
        <v>1055</v>
      </c>
      <c r="V450" s="1050" t="s">
        <v>1056</v>
      </c>
      <c r="W450" s="868" t="s">
        <v>1057</v>
      </c>
      <c r="X450" s="572"/>
      <c r="Y450" s="573"/>
    </row>
    <row r="451" spans="1:32" s="575" customFormat="1" ht="70.5" customHeight="1">
      <c r="A451" s="1087"/>
      <c r="B451" s="523">
        <v>902091</v>
      </c>
      <c r="C451" s="590" t="s">
        <v>447</v>
      </c>
      <c r="D451" s="591">
        <v>41687</v>
      </c>
      <c r="E451" s="592" t="s">
        <v>1058</v>
      </c>
      <c r="F451" s="591">
        <v>41687</v>
      </c>
      <c r="G451" s="592" t="s">
        <v>1059</v>
      </c>
      <c r="H451" s="593" t="s">
        <v>332</v>
      </c>
      <c r="I451" s="593"/>
      <c r="J451" s="593"/>
      <c r="K451" s="593">
        <v>4.9305555556202307E-2</v>
      </c>
      <c r="L451" s="422">
        <f t="shared" si="256"/>
        <v>1</v>
      </c>
      <c r="M451" s="422">
        <f t="shared" si="257"/>
        <v>11</v>
      </c>
      <c r="N451" s="593" t="s">
        <v>332</v>
      </c>
      <c r="O451" s="593"/>
      <c r="P451" s="593"/>
      <c r="Q451" s="593" t="s">
        <v>332</v>
      </c>
      <c r="R451" s="593"/>
      <c r="S451" s="593"/>
      <c r="T451" s="594" t="s">
        <v>346</v>
      </c>
      <c r="U451" s="590" t="s">
        <v>1060</v>
      </c>
      <c r="V451" s="1050"/>
      <c r="W451" s="868" t="s">
        <v>1061</v>
      </c>
      <c r="X451" s="573"/>
      <c r="Y451" s="573"/>
    </row>
    <row r="452" spans="1:32" ht="41.25" customHeight="1">
      <c r="A452" s="362"/>
      <c r="B452" s="363"/>
      <c r="C452" s="364" t="s">
        <v>324</v>
      </c>
      <c r="D452" s="365"/>
      <c r="E452" s="366"/>
      <c r="F452" s="367"/>
      <c r="G452" s="368"/>
      <c r="H452" s="369">
        <f t="shared" ref="H452:S452" si="258">SUM(H450:H451)</f>
        <v>0</v>
      </c>
      <c r="I452" s="457">
        <f t="shared" si="258"/>
        <v>0</v>
      </c>
      <c r="J452" s="457">
        <f t="shared" si="258"/>
        <v>0</v>
      </c>
      <c r="K452" s="369">
        <f t="shared" si="258"/>
        <v>0.13680555555620233</v>
      </c>
      <c r="L452" s="457">
        <f t="shared" si="258"/>
        <v>3</v>
      </c>
      <c r="M452" s="457">
        <f t="shared" si="258"/>
        <v>17</v>
      </c>
      <c r="N452" s="369">
        <f t="shared" si="258"/>
        <v>0</v>
      </c>
      <c r="O452" s="457">
        <f t="shared" si="258"/>
        <v>0</v>
      </c>
      <c r="P452" s="457">
        <f t="shared" si="258"/>
        <v>0</v>
      </c>
      <c r="Q452" s="369">
        <f t="shared" si="258"/>
        <v>0</v>
      </c>
      <c r="R452" s="457">
        <f t="shared" si="258"/>
        <v>0</v>
      </c>
      <c r="S452" s="457">
        <f t="shared" si="258"/>
        <v>0</v>
      </c>
      <c r="T452" s="362"/>
      <c r="U452" s="370"/>
      <c r="V452" s="1047"/>
      <c r="W452" s="371"/>
      <c r="X452" s="372"/>
      <c r="Y452" s="373"/>
    </row>
    <row r="453" spans="1:32" s="343" customFormat="1" ht="41.25" customHeight="1">
      <c r="A453" s="345"/>
      <c r="B453" s="398"/>
      <c r="C453" s="392" t="s">
        <v>377</v>
      </c>
      <c r="D453" s="399"/>
      <c r="E453" s="400"/>
      <c r="F453" s="401"/>
      <c r="G453" s="402"/>
      <c r="H453" s="403"/>
      <c r="I453" s="404"/>
      <c r="J453" s="405">
        <f>I452+J452/60</f>
        <v>0</v>
      </c>
      <c r="K453" s="406"/>
      <c r="L453" s="408"/>
      <c r="M453" s="405">
        <f>L452+M452/60</f>
        <v>3.2833333333333332</v>
      </c>
      <c r="N453" s="407"/>
      <c r="O453" s="408"/>
      <c r="P453" s="405">
        <f>O452+P452/60</f>
        <v>0</v>
      </c>
      <c r="Q453" s="407"/>
      <c r="R453" s="408"/>
      <c r="S453" s="405">
        <f>R452+S452/60</f>
        <v>0</v>
      </c>
      <c r="T453" s="345"/>
      <c r="U453" s="409"/>
      <c r="V453" s="1048"/>
      <c r="W453" s="410"/>
      <c r="X453" s="411">
        <v>245.7</v>
      </c>
      <c r="Y453" s="412">
        <v>4</v>
      </c>
      <c r="Z453" s="405">
        <f>J453</f>
        <v>0</v>
      </c>
      <c r="AA453" s="405">
        <f>X453*Y453*Z453</f>
        <v>0</v>
      </c>
      <c r="AB453" s="405">
        <f>($AB$4-M453-P453)</f>
        <v>668.7166666666667</v>
      </c>
      <c r="AC453" s="412">
        <f>X453*Y453</f>
        <v>982.8</v>
      </c>
      <c r="AD453" s="412">
        <f>AB453*AC453</f>
        <v>657214.74</v>
      </c>
      <c r="AE453" s="405">
        <f>AA453/(AD453)</f>
        <v>0</v>
      </c>
      <c r="AF453" s="413">
        <f>1-(1*AE453)</f>
        <v>1</v>
      </c>
    </row>
    <row r="454" spans="1:32" s="512" customFormat="1" ht="41.25" customHeight="1">
      <c r="A454" s="499"/>
      <c r="B454" s="500"/>
      <c r="C454" s="501"/>
      <c r="D454" s="502"/>
      <c r="E454" s="503"/>
      <c r="F454" s="504"/>
      <c r="G454" s="505"/>
      <c r="H454" s="506"/>
      <c r="I454" s="507"/>
      <c r="J454" s="507"/>
      <c r="K454" s="506"/>
      <c r="L454" s="507"/>
      <c r="M454" s="507"/>
      <c r="N454" s="506"/>
      <c r="O454" s="507"/>
      <c r="P454" s="507"/>
      <c r="Q454" s="506"/>
      <c r="R454" s="507"/>
      <c r="S454" s="507"/>
      <c r="T454" s="499"/>
      <c r="U454" s="508"/>
      <c r="V454" s="1052"/>
      <c r="W454" s="509"/>
      <c r="X454" s="510"/>
      <c r="Y454" s="511"/>
    </row>
    <row r="455" spans="1:32" s="343" customFormat="1" ht="30">
      <c r="A455" s="345">
        <v>99</v>
      </c>
      <c r="B455" s="398"/>
      <c r="C455" s="421" t="s">
        <v>398</v>
      </c>
      <c r="D455" s="399"/>
      <c r="E455" s="400"/>
      <c r="F455" s="401"/>
      <c r="G455" s="402"/>
      <c r="H455" s="403"/>
      <c r="I455" s="404"/>
      <c r="J455" s="404"/>
      <c r="K455" s="403"/>
      <c r="L455" s="404"/>
      <c r="M455" s="404"/>
      <c r="N455" s="403"/>
      <c r="O455" s="404"/>
      <c r="P455" s="404"/>
      <c r="Q455" s="403"/>
      <c r="R455" s="404"/>
      <c r="S455" s="404"/>
      <c r="T455" s="345"/>
      <c r="U455" s="409"/>
      <c r="V455" s="1048"/>
      <c r="W455" s="410"/>
      <c r="X455" s="419"/>
    </row>
    <row r="456" spans="1:32" s="343" customFormat="1" ht="41.25" customHeight="1">
      <c r="A456" s="345"/>
      <c r="B456" s="398"/>
      <c r="C456" s="392" t="s">
        <v>377</v>
      </c>
      <c r="D456" s="399"/>
      <c r="E456" s="400"/>
      <c r="F456" s="401"/>
      <c r="G456" s="402"/>
      <c r="H456" s="403"/>
      <c r="I456" s="404"/>
      <c r="J456" s="405">
        <f>I455+J455/60</f>
        <v>0</v>
      </c>
      <c r="K456" s="406"/>
      <c r="L456" s="408"/>
      <c r="M456" s="405">
        <f>L455+M455/60</f>
        <v>0</v>
      </c>
      <c r="N456" s="407"/>
      <c r="O456" s="408"/>
      <c r="P456" s="405">
        <f>O455+P455/60</f>
        <v>0</v>
      </c>
      <c r="Q456" s="407"/>
      <c r="R456" s="408"/>
      <c r="S456" s="405">
        <f>R455+S455/60</f>
        <v>0</v>
      </c>
      <c r="T456" s="345"/>
      <c r="U456" s="409"/>
      <c r="V456" s="1048"/>
      <c r="W456" s="410"/>
      <c r="X456" s="411">
        <v>0.62</v>
      </c>
      <c r="Y456" s="412">
        <v>2</v>
      </c>
      <c r="Z456" s="405">
        <f>J456</f>
        <v>0</v>
      </c>
      <c r="AA456" s="405">
        <f>X456*Y456*Z456</f>
        <v>0</v>
      </c>
      <c r="AB456" s="405">
        <f>($AB$4-M456-P456)</f>
        <v>672</v>
      </c>
      <c r="AC456" s="412">
        <f>X456*Y456</f>
        <v>1.24</v>
      </c>
      <c r="AD456" s="412">
        <f>AB456*AC456</f>
        <v>833.28</v>
      </c>
      <c r="AE456" s="405">
        <f>AA456/(AD456)</f>
        <v>0</v>
      </c>
      <c r="AF456" s="413">
        <f>1-(1*AE456)</f>
        <v>1</v>
      </c>
    </row>
    <row r="457" spans="1:32" s="498" customFormat="1" ht="41.25" customHeight="1">
      <c r="A457" s="480"/>
      <c r="B457" s="481"/>
      <c r="C457" s="543"/>
      <c r="D457" s="483"/>
      <c r="E457" s="484"/>
      <c r="F457" s="485"/>
      <c r="G457" s="486"/>
      <c r="H457" s="487"/>
      <c r="I457" s="488"/>
      <c r="J457" s="488"/>
      <c r="K457" s="487"/>
      <c r="L457" s="488"/>
      <c r="M457" s="488"/>
      <c r="N457" s="487"/>
      <c r="O457" s="488"/>
      <c r="P457" s="488"/>
      <c r="Q457" s="487"/>
      <c r="R457" s="488"/>
      <c r="S457" s="488"/>
      <c r="T457" s="480"/>
      <c r="U457" s="493"/>
      <c r="V457" s="1051"/>
      <c r="W457" s="494"/>
      <c r="X457" s="542"/>
    </row>
    <row r="458" spans="1:32" s="343" customFormat="1" ht="102.75" customHeight="1">
      <c r="A458" s="391">
        <v>100</v>
      </c>
      <c r="B458" s="523"/>
      <c r="C458" s="590" t="s">
        <v>618</v>
      </c>
      <c r="D458" s="591"/>
      <c r="E458" s="592"/>
      <c r="F458" s="591"/>
      <c r="G458" s="592"/>
      <c r="H458" s="593"/>
      <c r="I458" s="422"/>
      <c r="J458" s="422"/>
      <c r="K458" s="593"/>
      <c r="L458" s="593"/>
      <c r="M458" s="593"/>
      <c r="N458" s="593"/>
      <c r="O458" s="593"/>
      <c r="P458" s="593"/>
      <c r="Q458" s="593"/>
      <c r="R458" s="593"/>
      <c r="S458" s="593"/>
      <c r="T458" s="594"/>
      <c r="U458" s="590"/>
      <c r="V458" s="1050"/>
      <c r="W458" s="523"/>
    </row>
    <row r="459" spans="1:32" ht="41.25" customHeight="1">
      <c r="A459" s="362"/>
      <c r="B459" s="363"/>
      <c r="C459" s="364" t="s">
        <v>324</v>
      </c>
      <c r="D459" s="365"/>
      <c r="E459" s="366"/>
      <c r="F459" s="367"/>
      <c r="G459" s="368"/>
      <c r="H459" s="369">
        <f t="shared" ref="H459:S459" si="259">SUM(H458:H458)</f>
        <v>0</v>
      </c>
      <c r="I459" s="457">
        <f t="shared" si="259"/>
        <v>0</v>
      </c>
      <c r="J459" s="457">
        <f t="shared" si="259"/>
        <v>0</v>
      </c>
      <c r="K459" s="369">
        <f t="shared" si="259"/>
        <v>0</v>
      </c>
      <c r="L459" s="457">
        <f t="shared" si="259"/>
        <v>0</v>
      </c>
      <c r="M459" s="457">
        <f t="shared" si="259"/>
        <v>0</v>
      </c>
      <c r="N459" s="369">
        <f t="shared" si="259"/>
        <v>0</v>
      </c>
      <c r="O459" s="457">
        <f t="shared" si="259"/>
        <v>0</v>
      </c>
      <c r="P459" s="457">
        <f t="shared" si="259"/>
        <v>0</v>
      </c>
      <c r="Q459" s="369">
        <f t="shared" si="259"/>
        <v>0</v>
      </c>
      <c r="R459" s="457">
        <f t="shared" si="259"/>
        <v>0</v>
      </c>
      <c r="S459" s="457">
        <f t="shared" si="259"/>
        <v>0</v>
      </c>
      <c r="T459" s="362"/>
      <c r="U459" s="370"/>
      <c r="V459" s="1047"/>
      <c r="W459" s="371"/>
      <c r="X459" s="372"/>
      <c r="Y459" s="373"/>
    </row>
    <row r="460" spans="1:32" s="343" customFormat="1" ht="41.25" customHeight="1">
      <c r="A460" s="345"/>
      <c r="B460" s="398"/>
      <c r="C460" s="392" t="s">
        <v>377</v>
      </c>
      <c r="D460" s="399"/>
      <c r="E460" s="400"/>
      <c r="F460" s="401"/>
      <c r="G460" s="402"/>
      <c r="H460" s="403"/>
      <c r="I460" s="404"/>
      <c r="J460" s="405">
        <f>I459+J459/60</f>
        <v>0</v>
      </c>
      <c r="K460" s="406"/>
      <c r="L460" s="408"/>
      <c r="M460" s="405">
        <f>L459+M459/60</f>
        <v>0</v>
      </c>
      <c r="N460" s="407"/>
      <c r="O460" s="408"/>
      <c r="P460" s="405">
        <f>O459+P459/60</f>
        <v>0</v>
      </c>
      <c r="Q460" s="407"/>
      <c r="R460" s="408"/>
      <c r="S460" s="405">
        <f>R459+S459/60</f>
        <v>0</v>
      </c>
      <c r="T460" s="345"/>
      <c r="U460" s="409"/>
      <c r="V460" s="1048"/>
      <c r="W460" s="410"/>
      <c r="X460" s="411">
        <v>116.85</v>
      </c>
      <c r="Y460" s="412">
        <v>2</v>
      </c>
      <c r="Z460" s="405">
        <f>J460</f>
        <v>0</v>
      </c>
      <c r="AA460" s="405">
        <f>X460*Y460*Z460</f>
        <v>0</v>
      </c>
      <c r="AB460" s="405">
        <f>($AB$4-M460-P460)</f>
        <v>672</v>
      </c>
      <c r="AC460" s="412">
        <f>X460*Y460</f>
        <v>233.7</v>
      </c>
      <c r="AD460" s="412">
        <f>AB460*AC460</f>
        <v>157046.39999999999</v>
      </c>
      <c r="AE460" s="405">
        <f>AA460/(AD460)</f>
        <v>0</v>
      </c>
      <c r="AF460" s="413">
        <f>1-(1*AE460)</f>
        <v>1</v>
      </c>
    </row>
    <row r="461" spans="1:32" s="498" customFormat="1" ht="36.75" customHeight="1">
      <c r="A461" s="534"/>
      <c r="B461" s="534"/>
      <c r="C461" s="548"/>
      <c r="D461" s="534"/>
      <c r="E461" s="534"/>
      <c r="F461" s="534"/>
      <c r="G461" s="534"/>
      <c r="H461" s="534"/>
      <c r="I461" s="536"/>
      <c r="J461" s="536"/>
      <c r="K461" s="534"/>
      <c r="L461" s="536"/>
      <c r="M461" s="536"/>
      <c r="N461" s="534"/>
      <c r="O461" s="536"/>
      <c r="P461" s="536"/>
      <c r="Q461" s="534"/>
      <c r="R461" s="537"/>
      <c r="S461" s="537"/>
      <c r="T461" s="534"/>
      <c r="U461" s="538"/>
      <c r="V461" s="1056"/>
      <c r="W461" s="535"/>
    </row>
    <row r="462" spans="1:32" s="343" customFormat="1" ht="85.5" customHeight="1">
      <c r="A462" s="391">
        <v>101</v>
      </c>
      <c r="B462" s="523"/>
      <c r="C462" s="590" t="s">
        <v>619</v>
      </c>
      <c r="D462" s="591"/>
      <c r="E462" s="592"/>
      <c r="F462" s="591"/>
      <c r="G462" s="592"/>
      <c r="H462" s="593"/>
      <c r="I462" s="422"/>
      <c r="J462" s="422"/>
      <c r="K462" s="593"/>
      <c r="L462" s="593"/>
      <c r="M462" s="593"/>
      <c r="N462" s="593"/>
      <c r="O462" s="593"/>
      <c r="P462" s="593"/>
      <c r="Q462" s="593"/>
      <c r="R462" s="593"/>
      <c r="S462" s="593"/>
      <c r="T462" s="594"/>
      <c r="U462" s="590"/>
      <c r="V462" s="1050"/>
      <c r="W462" s="523"/>
    </row>
    <row r="463" spans="1:32" ht="41.25" customHeight="1">
      <c r="A463" s="362"/>
      <c r="B463" s="363"/>
      <c r="C463" s="364" t="s">
        <v>324</v>
      </c>
      <c r="D463" s="365"/>
      <c r="E463" s="366"/>
      <c r="F463" s="367"/>
      <c r="G463" s="368"/>
      <c r="H463" s="369">
        <f t="shared" ref="H463:S463" si="260">SUM(H462:H462)</f>
        <v>0</v>
      </c>
      <c r="I463" s="457">
        <f t="shared" si="260"/>
        <v>0</v>
      </c>
      <c r="J463" s="457">
        <f t="shared" si="260"/>
        <v>0</v>
      </c>
      <c r="K463" s="369">
        <f t="shared" si="260"/>
        <v>0</v>
      </c>
      <c r="L463" s="457">
        <f t="shared" si="260"/>
        <v>0</v>
      </c>
      <c r="M463" s="457">
        <f t="shared" si="260"/>
        <v>0</v>
      </c>
      <c r="N463" s="369">
        <f t="shared" si="260"/>
        <v>0</v>
      </c>
      <c r="O463" s="457">
        <f t="shared" si="260"/>
        <v>0</v>
      </c>
      <c r="P463" s="457">
        <f t="shared" si="260"/>
        <v>0</v>
      </c>
      <c r="Q463" s="369">
        <f t="shared" si="260"/>
        <v>0</v>
      </c>
      <c r="R463" s="457">
        <f t="shared" si="260"/>
        <v>0</v>
      </c>
      <c r="S463" s="457">
        <f t="shared" si="260"/>
        <v>0</v>
      </c>
      <c r="T463" s="362"/>
      <c r="U463" s="370"/>
      <c r="V463" s="1047"/>
      <c r="W463" s="371"/>
      <c r="X463" s="372"/>
      <c r="Y463" s="373"/>
    </row>
    <row r="464" spans="1:32" s="343" customFormat="1" ht="41.25" customHeight="1">
      <c r="A464" s="345"/>
      <c r="B464" s="398"/>
      <c r="C464" s="392" t="s">
        <v>377</v>
      </c>
      <c r="D464" s="399"/>
      <c r="E464" s="400"/>
      <c r="F464" s="401"/>
      <c r="G464" s="402"/>
      <c r="H464" s="403"/>
      <c r="I464" s="404"/>
      <c r="J464" s="405">
        <f>I463+J463/60</f>
        <v>0</v>
      </c>
      <c r="K464" s="406"/>
      <c r="L464" s="408"/>
      <c r="M464" s="405">
        <f>L463+M463/60</f>
        <v>0</v>
      </c>
      <c r="N464" s="407"/>
      <c r="O464" s="408"/>
      <c r="P464" s="405">
        <f>O463+P463/60</f>
        <v>0</v>
      </c>
      <c r="Q464" s="407"/>
      <c r="R464" s="408"/>
      <c r="S464" s="405">
        <f>R463+S463/60</f>
        <v>0</v>
      </c>
      <c r="T464" s="345"/>
      <c r="U464" s="409"/>
      <c r="V464" s="1048"/>
      <c r="W464" s="410"/>
      <c r="X464" s="411">
        <v>116.85</v>
      </c>
      <c r="Y464" s="412">
        <v>2</v>
      </c>
      <c r="Z464" s="405">
        <f>J464</f>
        <v>0</v>
      </c>
      <c r="AA464" s="405">
        <f>X464*Y464*Z464</f>
        <v>0</v>
      </c>
      <c r="AB464" s="405">
        <f>($AB$4-M464-P464)</f>
        <v>672</v>
      </c>
      <c r="AC464" s="412">
        <f>X464*Y464</f>
        <v>233.7</v>
      </c>
      <c r="AD464" s="412">
        <f>AB464*AC464</f>
        <v>157046.39999999999</v>
      </c>
      <c r="AE464" s="405">
        <f>AA464/(AD464)</f>
        <v>0</v>
      </c>
      <c r="AF464" s="413">
        <f>1-(1*AE464)</f>
        <v>1</v>
      </c>
    </row>
    <row r="465" spans="1:32" s="512" customFormat="1" ht="41.25" customHeight="1">
      <c r="A465" s="499"/>
      <c r="B465" s="500"/>
      <c r="C465" s="501"/>
      <c r="D465" s="502"/>
      <c r="E465" s="503"/>
      <c r="F465" s="504"/>
      <c r="G465" s="505"/>
      <c r="H465" s="506"/>
      <c r="I465" s="507"/>
      <c r="J465" s="507"/>
      <c r="K465" s="506"/>
      <c r="L465" s="507"/>
      <c r="M465" s="507"/>
      <c r="N465" s="506"/>
      <c r="O465" s="507"/>
      <c r="P465" s="507"/>
      <c r="Q465" s="506"/>
      <c r="R465" s="507"/>
      <c r="S465" s="507"/>
      <c r="T465" s="499"/>
      <c r="U465" s="508"/>
      <c r="V465" s="1052"/>
      <c r="W465" s="509"/>
      <c r="X465" s="510"/>
      <c r="Y465" s="511"/>
    </row>
    <row r="466" spans="1:32" s="575" customFormat="1" ht="80.25" customHeight="1">
      <c r="A466" s="453">
        <v>102</v>
      </c>
      <c r="B466" s="523">
        <v>901202</v>
      </c>
      <c r="C466" s="876" t="s">
        <v>355</v>
      </c>
      <c r="D466" s="591">
        <v>41665</v>
      </c>
      <c r="E466" s="592" t="s">
        <v>620</v>
      </c>
      <c r="F466" s="591">
        <v>41676</v>
      </c>
      <c r="G466" s="592" t="s">
        <v>1062</v>
      </c>
      <c r="H466" s="593" t="s">
        <v>332</v>
      </c>
      <c r="I466" s="593"/>
      <c r="J466" s="593"/>
      <c r="K466" s="593" t="s">
        <v>332</v>
      </c>
      <c r="L466" s="593"/>
      <c r="M466" s="593"/>
      <c r="N466" s="593" t="s">
        <v>332</v>
      </c>
      <c r="O466" s="593"/>
      <c r="P466" s="593"/>
      <c r="Q466" s="593">
        <v>11.429861111108039</v>
      </c>
      <c r="R466" s="422">
        <v>274</v>
      </c>
      <c r="S466" s="422">
        <f t="shared" ref="S466" si="261">MINUTE(Q466)</f>
        <v>19</v>
      </c>
      <c r="T466" s="594" t="s">
        <v>323</v>
      </c>
      <c r="U466" s="590" t="s">
        <v>1018</v>
      </c>
      <c r="V466" s="1055"/>
      <c r="W466" s="523" t="s">
        <v>1063</v>
      </c>
      <c r="X466" s="572"/>
      <c r="Y466" s="573"/>
    </row>
    <row r="467" spans="1:32" ht="41.25" customHeight="1">
      <c r="A467" s="362"/>
      <c r="B467" s="363"/>
      <c r="C467" s="364" t="s">
        <v>324</v>
      </c>
      <c r="D467" s="365"/>
      <c r="E467" s="366"/>
      <c r="F467" s="367"/>
      <c r="G467" s="368"/>
      <c r="H467" s="369">
        <f t="shared" ref="H467:S467" si="262">SUM(H466:H466)</f>
        <v>0</v>
      </c>
      <c r="I467" s="457">
        <f t="shared" si="262"/>
        <v>0</v>
      </c>
      <c r="J467" s="457">
        <f t="shared" si="262"/>
        <v>0</v>
      </c>
      <c r="K467" s="369">
        <f t="shared" si="262"/>
        <v>0</v>
      </c>
      <c r="L467" s="457">
        <f t="shared" si="262"/>
        <v>0</v>
      </c>
      <c r="M467" s="457">
        <f t="shared" si="262"/>
        <v>0</v>
      </c>
      <c r="N467" s="369">
        <f t="shared" si="262"/>
        <v>0</v>
      </c>
      <c r="O467" s="457">
        <f t="shared" si="262"/>
        <v>0</v>
      </c>
      <c r="P467" s="457">
        <f t="shared" si="262"/>
        <v>0</v>
      </c>
      <c r="Q467" s="369">
        <f t="shared" si="262"/>
        <v>11.429861111108039</v>
      </c>
      <c r="R467" s="457">
        <f t="shared" si="262"/>
        <v>274</v>
      </c>
      <c r="S467" s="457">
        <f t="shared" si="262"/>
        <v>19</v>
      </c>
      <c r="T467" s="362"/>
      <c r="U467" s="370"/>
      <c r="V467" s="1047"/>
      <c r="W467" s="371"/>
      <c r="X467" s="372"/>
      <c r="Y467" s="373"/>
    </row>
    <row r="468" spans="1:32" s="343" customFormat="1" ht="41.25" customHeight="1">
      <c r="A468" s="345"/>
      <c r="B468" s="398"/>
      <c r="C468" s="392" t="s">
        <v>377</v>
      </c>
      <c r="D468" s="399"/>
      <c r="E468" s="400"/>
      <c r="F468" s="401"/>
      <c r="G468" s="402"/>
      <c r="H468" s="403"/>
      <c r="I468" s="404"/>
      <c r="J468" s="405">
        <f>I467+J467/60</f>
        <v>0</v>
      </c>
      <c r="K468" s="406"/>
      <c r="L468" s="408"/>
      <c r="M468" s="405">
        <f>L467+M467/60</f>
        <v>0</v>
      </c>
      <c r="N468" s="407"/>
      <c r="O468" s="408"/>
      <c r="P468" s="405">
        <f>O467+P467/60</f>
        <v>0</v>
      </c>
      <c r="Q468" s="407"/>
      <c r="R468" s="408"/>
      <c r="S468" s="405">
        <f>R467+S467/60</f>
        <v>274.31666666666666</v>
      </c>
      <c r="T468" s="345"/>
      <c r="U468" s="409"/>
      <c r="V468" s="1048"/>
      <c r="W468" s="410"/>
      <c r="X468" s="411">
        <v>242.23</v>
      </c>
      <c r="Y468" s="412">
        <v>4</v>
      </c>
      <c r="Z468" s="405">
        <f>J468</f>
        <v>0</v>
      </c>
      <c r="AA468" s="405">
        <f>X468*Y468*Z468</f>
        <v>0</v>
      </c>
      <c r="AB468" s="405">
        <f>($AB$4-M468-P468)</f>
        <v>672</v>
      </c>
      <c r="AC468" s="412">
        <f>X468*Y468</f>
        <v>968.92</v>
      </c>
      <c r="AD468" s="412">
        <f>AB468*AC468</f>
        <v>651114.23999999999</v>
      </c>
      <c r="AE468" s="405">
        <f>AA468/(AD468)</f>
        <v>0</v>
      </c>
      <c r="AF468" s="413">
        <f>1-(1*AE468)</f>
        <v>1</v>
      </c>
    </row>
    <row r="469" spans="1:32" s="512" customFormat="1" ht="41.25" customHeight="1">
      <c r="A469" s="499"/>
      <c r="B469" s="500"/>
      <c r="C469" s="501"/>
      <c r="D469" s="502"/>
      <c r="E469" s="503"/>
      <c r="F469" s="504"/>
      <c r="G469" s="505"/>
      <c r="H469" s="506"/>
      <c r="I469" s="507"/>
      <c r="J469" s="507"/>
      <c r="K469" s="506"/>
      <c r="L469" s="507"/>
      <c r="M469" s="507"/>
      <c r="N469" s="506"/>
      <c r="O469" s="507"/>
      <c r="P469" s="507"/>
      <c r="Q469" s="506"/>
      <c r="R469" s="507"/>
      <c r="S469" s="507"/>
      <c r="T469" s="499"/>
      <c r="U469" s="508"/>
      <c r="V469" s="1052"/>
      <c r="W469" s="509"/>
      <c r="X469" s="510"/>
      <c r="Y469" s="511"/>
    </row>
    <row r="470" spans="1:32" s="343" customFormat="1" ht="30">
      <c r="A470" s="345">
        <v>103</v>
      </c>
      <c r="B470" s="398"/>
      <c r="C470" s="421" t="s">
        <v>399</v>
      </c>
      <c r="D470" s="399"/>
      <c r="E470" s="400"/>
      <c r="F470" s="401"/>
      <c r="G470" s="402"/>
      <c r="H470" s="403"/>
      <c r="I470" s="404"/>
      <c r="J470" s="404"/>
      <c r="K470" s="403"/>
      <c r="L470" s="404"/>
      <c r="M470" s="404"/>
      <c r="N470" s="403"/>
      <c r="O470" s="404"/>
      <c r="P470" s="404"/>
      <c r="Q470" s="403"/>
      <c r="R470" s="404"/>
      <c r="S470" s="404"/>
      <c r="T470" s="345"/>
      <c r="U470" s="409"/>
      <c r="V470" s="1048"/>
      <c r="W470" s="410"/>
      <c r="X470" s="419"/>
    </row>
    <row r="471" spans="1:32" s="343" customFormat="1" ht="41.25" customHeight="1">
      <c r="A471" s="345"/>
      <c r="B471" s="398"/>
      <c r="C471" s="392" t="s">
        <v>377</v>
      </c>
      <c r="D471" s="399"/>
      <c r="E471" s="400"/>
      <c r="F471" s="401"/>
      <c r="G471" s="402"/>
      <c r="H471" s="403"/>
      <c r="I471" s="404"/>
      <c r="J471" s="405">
        <f>I470+J470/60</f>
        <v>0</v>
      </c>
      <c r="K471" s="406"/>
      <c r="L471" s="408"/>
      <c r="M471" s="405">
        <f>L470+M470/60</f>
        <v>0</v>
      </c>
      <c r="N471" s="407"/>
      <c r="O471" s="408"/>
      <c r="P471" s="405">
        <f>O470+P470/60</f>
        <v>0</v>
      </c>
      <c r="Q471" s="407"/>
      <c r="R471" s="408"/>
      <c r="S471" s="405">
        <f>R470+S470/60</f>
        <v>0</v>
      </c>
      <c r="T471" s="345"/>
      <c r="U471" s="409"/>
      <c r="V471" s="1048"/>
      <c r="W471" s="410"/>
      <c r="X471" s="411">
        <v>0.62</v>
      </c>
      <c r="Y471" s="412">
        <v>2</v>
      </c>
      <c r="Z471" s="405">
        <f>J471</f>
        <v>0</v>
      </c>
      <c r="AA471" s="405">
        <f>X471*Y471*Z471</f>
        <v>0</v>
      </c>
      <c r="AB471" s="405">
        <f>($AB$4-M471-P471)</f>
        <v>672</v>
      </c>
      <c r="AC471" s="412">
        <f>X471*Y471</f>
        <v>1.24</v>
      </c>
      <c r="AD471" s="412">
        <f>AB471*AC471</f>
        <v>833.28</v>
      </c>
      <c r="AE471" s="405">
        <f>AA471/(AD471)</f>
        <v>0</v>
      </c>
      <c r="AF471" s="413">
        <f>1-(1*AE471)</f>
        <v>1</v>
      </c>
    </row>
    <row r="472" spans="1:32" s="498" customFormat="1" ht="41.25" customHeight="1">
      <c r="A472" s="480"/>
      <c r="B472" s="481"/>
      <c r="C472" s="539"/>
      <c r="D472" s="483"/>
      <c r="E472" s="484"/>
      <c r="F472" s="485"/>
      <c r="G472" s="486"/>
      <c r="H472" s="487"/>
      <c r="I472" s="488"/>
      <c r="J472" s="488"/>
      <c r="K472" s="487"/>
      <c r="L472" s="488"/>
      <c r="M472" s="488"/>
      <c r="N472" s="487"/>
      <c r="O472" s="488"/>
      <c r="P472" s="488"/>
      <c r="Q472" s="487"/>
      <c r="R472" s="488"/>
      <c r="S472" s="488"/>
      <c r="T472" s="480"/>
      <c r="U472" s="493"/>
      <c r="V472" s="1051"/>
      <c r="W472" s="494"/>
      <c r="X472" s="542"/>
    </row>
    <row r="473" spans="1:32" s="578" customFormat="1" ht="120">
      <c r="A473" s="1087">
        <v>104</v>
      </c>
      <c r="B473" s="523">
        <v>902003</v>
      </c>
      <c r="C473" s="867" t="s">
        <v>994</v>
      </c>
      <c r="D473" s="591">
        <v>41671</v>
      </c>
      <c r="E473" s="592" t="s">
        <v>995</v>
      </c>
      <c r="F473" s="591">
        <v>41671</v>
      </c>
      <c r="G473" s="592" t="s">
        <v>996</v>
      </c>
      <c r="H473" s="593" t="str">
        <f>IF((RIGHT(T473,1)="T"),(F473+G473)-(D473+E473),"-")</f>
        <v>-</v>
      </c>
      <c r="I473" s="593"/>
      <c r="J473" s="593"/>
      <c r="K473" s="593" t="str">
        <f>IF((RIGHT(T473,1)="U"),(F473+G473)-(D473+E473),"-")</f>
        <v>-</v>
      </c>
      <c r="L473" s="593"/>
      <c r="M473" s="593"/>
      <c r="N473" s="593" t="str">
        <f>IF((RIGHT(T473,1)="C"),(F473+G473)-(D473+E473),"-")</f>
        <v>-</v>
      </c>
      <c r="O473" s="593"/>
      <c r="P473" s="593"/>
      <c r="Q473" s="593">
        <f>IF((RIGHT(T473,1)="D"),(F473+G473)-(D473+E473),"-")</f>
        <v>0.41041666666569654</v>
      </c>
      <c r="R473" s="422">
        <f t="shared" ref="R473:R474" si="263">HOUR(Q473)</f>
        <v>9</v>
      </c>
      <c r="S473" s="422">
        <f t="shared" ref="S473:S474" si="264">MINUTE(Q473)</f>
        <v>51</v>
      </c>
      <c r="T473" s="594" t="s">
        <v>497</v>
      </c>
      <c r="U473" s="595" t="s">
        <v>997</v>
      </c>
      <c r="V473" s="1055" t="s">
        <v>998</v>
      </c>
      <c r="W473" s="868" t="s">
        <v>999</v>
      </c>
      <c r="X473" s="577"/>
      <c r="Y473" s="577"/>
    </row>
    <row r="474" spans="1:32" s="578" customFormat="1" ht="90">
      <c r="A474" s="1087"/>
      <c r="B474" s="523">
        <v>902004</v>
      </c>
      <c r="C474" s="867" t="s">
        <v>994</v>
      </c>
      <c r="D474" s="591">
        <v>41671</v>
      </c>
      <c r="E474" s="592" t="s">
        <v>996</v>
      </c>
      <c r="F474" s="591">
        <v>41671</v>
      </c>
      <c r="G474" s="592" t="s">
        <v>1000</v>
      </c>
      <c r="H474" s="593" t="str">
        <f>IF((RIGHT(T474,1)="T"),(F474+G474)-(D474+E474),"-")</f>
        <v>-</v>
      </c>
      <c r="I474" s="593"/>
      <c r="J474" s="593"/>
      <c r="K474" s="593" t="str">
        <f>IF((RIGHT(T474,1)="U"),(F474+G474)-(D474+E474),"-")</f>
        <v>-</v>
      </c>
      <c r="L474" s="593"/>
      <c r="M474" s="593"/>
      <c r="N474" s="593" t="str">
        <f>IF((RIGHT(T474,1)="C"),(F474+G474)-(D474+E474),"-")</f>
        <v>-</v>
      </c>
      <c r="O474" s="593"/>
      <c r="P474" s="593"/>
      <c r="Q474" s="593">
        <f>IF((RIGHT(T474,1)="D"),(F474+G474)-(D474+E474),"-")</f>
        <v>8.0555555556202307E-2</v>
      </c>
      <c r="R474" s="422">
        <f t="shared" si="263"/>
        <v>1</v>
      </c>
      <c r="S474" s="422">
        <f t="shared" si="264"/>
        <v>56</v>
      </c>
      <c r="T474" s="594" t="s">
        <v>323</v>
      </c>
      <c r="U474" s="595" t="s">
        <v>1001</v>
      </c>
      <c r="V474" s="1055" t="s">
        <v>999</v>
      </c>
      <c r="W474" s="868" t="s">
        <v>1002</v>
      </c>
      <c r="X474" s="577"/>
      <c r="Y474" s="577"/>
    </row>
    <row r="475" spans="1:32" ht="41.25" customHeight="1">
      <c r="A475" s="362"/>
      <c r="B475" s="363"/>
      <c r="C475" s="364" t="s">
        <v>324</v>
      </c>
      <c r="D475" s="365"/>
      <c r="E475" s="366"/>
      <c r="F475" s="367"/>
      <c r="G475" s="368"/>
      <c r="H475" s="369">
        <f t="shared" ref="H475:S475" si="265">SUM(H473:H474)</f>
        <v>0</v>
      </c>
      <c r="I475" s="457">
        <f t="shared" si="265"/>
        <v>0</v>
      </c>
      <c r="J475" s="457">
        <f t="shared" si="265"/>
        <v>0</v>
      </c>
      <c r="K475" s="369">
        <f t="shared" si="265"/>
        <v>0</v>
      </c>
      <c r="L475" s="457">
        <f t="shared" si="265"/>
        <v>0</v>
      </c>
      <c r="M475" s="457">
        <f t="shared" si="265"/>
        <v>0</v>
      </c>
      <c r="N475" s="369">
        <f t="shared" si="265"/>
        <v>0</v>
      </c>
      <c r="O475" s="457">
        <f t="shared" si="265"/>
        <v>0</v>
      </c>
      <c r="P475" s="457">
        <f t="shared" si="265"/>
        <v>0</v>
      </c>
      <c r="Q475" s="369">
        <f t="shared" si="265"/>
        <v>0.49097222222189885</v>
      </c>
      <c r="R475" s="457">
        <f t="shared" si="265"/>
        <v>10</v>
      </c>
      <c r="S475" s="457">
        <f t="shared" si="265"/>
        <v>107</v>
      </c>
      <c r="T475" s="362"/>
      <c r="U475" s="370"/>
      <c r="V475" s="1047"/>
      <c r="W475" s="371"/>
      <c r="X475" s="372"/>
      <c r="Y475" s="373"/>
    </row>
    <row r="476" spans="1:32" s="343" customFormat="1" ht="41.25" customHeight="1">
      <c r="A476" s="345"/>
      <c r="B476" s="398"/>
      <c r="C476" s="392" t="s">
        <v>377</v>
      </c>
      <c r="D476" s="399"/>
      <c r="E476" s="400"/>
      <c r="F476" s="401"/>
      <c r="G476" s="402"/>
      <c r="H476" s="403"/>
      <c r="I476" s="404"/>
      <c r="J476" s="405">
        <f>I475+J475/60</f>
        <v>0</v>
      </c>
      <c r="K476" s="406"/>
      <c r="L476" s="408"/>
      <c r="M476" s="405">
        <f>L475+M475/60</f>
        <v>0</v>
      </c>
      <c r="N476" s="407"/>
      <c r="O476" s="408"/>
      <c r="P476" s="405">
        <f>O475+P475/60</f>
        <v>0</v>
      </c>
      <c r="Q476" s="407"/>
      <c r="R476" s="408"/>
      <c r="S476" s="405">
        <f>R475+S475/60</f>
        <v>11.783333333333333</v>
      </c>
      <c r="T476" s="345"/>
      <c r="U476" s="409"/>
      <c r="V476" s="1048"/>
      <c r="W476" s="410"/>
      <c r="X476" s="411">
        <v>49.725999999999999</v>
      </c>
      <c r="Y476" s="412">
        <v>4</v>
      </c>
      <c r="Z476" s="405">
        <f>J476</f>
        <v>0</v>
      </c>
      <c r="AA476" s="405">
        <f>X476*Y476*Z476</f>
        <v>0</v>
      </c>
      <c r="AB476" s="405">
        <f>($AB$4-M476-P476)</f>
        <v>672</v>
      </c>
      <c r="AC476" s="412">
        <f>X476*Y476</f>
        <v>198.904</v>
      </c>
      <c r="AD476" s="412">
        <f>AB476*AC476</f>
        <v>133663.48800000001</v>
      </c>
      <c r="AE476" s="405">
        <f>AA476/(AD476)</f>
        <v>0</v>
      </c>
      <c r="AF476" s="413">
        <f>1-(1*AE476)</f>
        <v>1</v>
      </c>
    </row>
    <row r="477" spans="1:32" s="498" customFormat="1" ht="41.25" customHeight="1">
      <c r="A477" s="480"/>
      <c r="B477" s="481"/>
      <c r="C477" s="539"/>
      <c r="D477" s="483"/>
      <c r="E477" s="484"/>
      <c r="F477" s="485"/>
      <c r="G477" s="486"/>
      <c r="H477" s="487"/>
      <c r="I477" s="488"/>
      <c r="J477" s="488"/>
      <c r="K477" s="487"/>
      <c r="L477" s="488"/>
      <c r="M477" s="488"/>
      <c r="N477" s="487"/>
      <c r="O477" s="488"/>
      <c r="P477" s="488"/>
      <c r="Q477" s="487"/>
      <c r="R477" s="488"/>
      <c r="S477" s="488"/>
      <c r="T477" s="480"/>
      <c r="U477" s="493"/>
      <c r="V477" s="1051"/>
      <c r="W477" s="494"/>
      <c r="X477" s="542"/>
    </row>
    <row r="478" spans="1:32" s="578" customFormat="1" ht="30">
      <c r="A478" s="453">
        <v>105</v>
      </c>
      <c r="B478" s="523"/>
      <c r="C478" s="590" t="s">
        <v>622</v>
      </c>
      <c r="D478" s="591"/>
      <c r="E478" s="592"/>
      <c r="F478" s="591"/>
      <c r="G478" s="597"/>
      <c r="H478" s="593"/>
      <c r="I478" s="593"/>
      <c r="J478" s="593"/>
      <c r="K478" s="593"/>
      <c r="L478" s="422"/>
      <c r="M478" s="422"/>
      <c r="N478" s="593"/>
      <c r="O478" s="593"/>
      <c r="P478" s="593"/>
      <c r="Q478" s="593"/>
      <c r="R478" s="593"/>
      <c r="S478" s="593"/>
      <c r="T478" s="594"/>
      <c r="U478" s="590"/>
      <c r="V478" s="1050"/>
      <c r="W478" s="523"/>
      <c r="X478" s="577"/>
      <c r="Y478" s="577"/>
    </row>
    <row r="479" spans="1:32" ht="41.25" customHeight="1">
      <c r="A479" s="362"/>
      <c r="B479" s="363"/>
      <c r="C479" s="364" t="s">
        <v>324</v>
      </c>
      <c r="D479" s="365"/>
      <c r="E479" s="366"/>
      <c r="F479" s="367"/>
      <c r="G479" s="368"/>
      <c r="H479" s="369">
        <f t="shared" ref="H479:S479" si="266">SUM(H478:H478)</f>
        <v>0</v>
      </c>
      <c r="I479" s="457">
        <f t="shared" si="266"/>
        <v>0</v>
      </c>
      <c r="J479" s="457">
        <f t="shared" si="266"/>
        <v>0</v>
      </c>
      <c r="K479" s="369">
        <f t="shared" si="266"/>
        <v>0</v>
      </c>
      <c r="L479" s="457">
        <f t="shared" si="266"/>
        <v>0</v>
      </c>
      <c r="M479" s="457">
        <f t="shared" si="266"/>
        <v>0</v>
      </c>
      <c r="N479" s="369">
        <f t="shared" si="266"/>
        <v>0</v>
      </c>
      <c r="O479" s="457">
        <f t="shared" si="266"/>
        <v>0</v>
      </c>
      <c r="P479" s="457">
        <f t="shared" si="266"/>
        <v>0</v>
      </c>
      <c r="Q479" s="369">
        <f t="shared" si="266"/>
        <v>0</v>
      </c>
      <c r="R479" s="457">
        <f t="shared" si="266"/>
        <v>0</v>
      </c>
      <c r="S479" s="457">
        <f t="shared" si="266"/>
        <v>0</v>
      </c>
      <c r="T479" s="362"/>
      <c r="U479" s="370"/>
      <c r="V479" s="1047"/>
      <c r="W479" s="371"/>
      <c r="X479" s="372"/>
      <c r="Y479" s="373"/>
    </row>
    <row r="480" spans="1:32" s="343" customFormat="1" ht="41.25" customHeight="1">
      <c r="A480" s="345"/>
      <c r="B480" s="398"/>
      <c r="C480" s="392" t="s">
        <v>377</v>
      </c>
      <c r="D480" s="399"/>
      <c r="E480" s="400"/>
      <c r="F480" s="401"/>
      <c r="G480" s="402"/>
      <c r="H480" s="403"/>
      <c r="I480" s="404"/>
      <c r="J480" s="405">
        <f>I479+J479/60</f>
        <v>0</v>
      </c>
      <c r="K480" s="406"/>
      <c r="L480" s="408"/>
      <c r="M480" s="405">
        <f>L479+M479/60</f>
        <v>0</v>
      </c>
      <c r="N480" s="407"/>
      <c r="O480" s="408"/>
      <c r="P480" s="405">
        <f>O479+P479/60</f>
        <v>0</v>
      </c>
      <c r="Q480" s="407"/>
      <c r="R480" s="408"/>
      <c r="S480" s="405">
        <f>R479+S479/60</f>
        <v>0</v>
      </c>
      <c r="T480" s="345"/>
      <c r="U480" s="409"/>
      <c r="V480" s="1048"/>
      <c r="W480" s="410"/>
      <c r="X480" s="411">
        <v>49.725999999999999</v>
      </c>
      <c r="Y480" s="412">
        <v>4</v>
      </c>
      <c r="Z480" s="405">
        <f>J480</f>
        <v>0</v>
      </c>
      <c r="AA480" s="405">
        <f>X480*Y480*Z480</f>
        <v>0</v>
      </c>
      <c r="AB480" s="405">
        <f>($AB$4-M480-P480)</f>
        <v>672</v>
      </c>
      <c r="AC480" s="412">
        <f>X480*Y480</f>
        <v>198.904</v>
      </c>
      <c r="AD480" s="412">
        <f>AB480*AC480</f>
        <v>133663.48800000001</v>
      </c>
      <c r="AE480" s="405">
        <f>AA480/(AD480)</f>
        <v>0</v>
      </c>
      <c r="AF480" s="413">
        <f>1-(1*AE480)</f>
        <v>1</v>
      </c>
    </row>
    <row r="481" spans="1:32" s="498" customFormat="1" ht="41.25" customHeight="1">
      <c r="A481" s="480"/>
      <c r="B481" s="481"/>
      <c r="C481" s="539"/>
      <c r="D481" s="483"/>
      <c r="E481" s="484"/>
      <c r="F481" s="485"/>
      <c r="G481" s="486"/>
      <c r="H481" s="487"/>
      <c r="I481" s="488"/>
      <c r="J481" s="488"/>
      <c r="K481" s="487"/>
      <c r="L481" s="488"/>
      <c r="M481" s="488"/>
      <c r="N481" s="487"/>
      <c r="O481" s="488"/>
      <c r="P481" s="488"/>
      <c r="Q481" s="487"/>
      <c r="R481" s="488"/>
      <c r="S481" s="488"/>
      <c r="T481" s="480"/>
      <c r="U481" s="493"/>
      <c r="V481" s="1051"/>
      <c r="W481" s="494"/>
      <c r="X481" s="542"/>
    </row>
    <row r="482" spans="1:32" s="578" customFormat="1" ht="30">
      <c r="A482" s="453">
        <v>106</v>
      </c>
      <c r="B482" s="523"/>
      <c r="C482" s="590" t="s">
        <v>623</v>
      </c>
      <c r="D482" s="591"/>
      <c r="E482" s="592"/>
      <c r="F482" s="591"/>
      <c r="G482" s="597"/>
      <c r="H482" s="593"/>
      <c r="I482" s="593"/>
      <c r="J482" s="593"/>
      <c r="K482" s="593"/>
      <c r="L482" s="593"/>
      <c r="M482" s="593"/>
      <c r="N482" s="593"/>
      <c r="O482" s="593"/>
      <c r="P482" s="593"/>
      <c r="Q482" s="593"/>
      <c r="R482" s="593"/>
      <c r="S482" s="593"/>
      <c r="T482" s="594"/>
      <c r="U482" s="590"/>
      <c r="V482" s="1050"/>
      <c r="W482" s="523"/>
      <c r="X482" s="577"/>
      <c r="Y482" s="577"/>
    </row>
    <row r="483" spans="1:32" ht="41.25" customHeight="1">
      <c r="A483" s="362"/>
      <c r="B483" s="363"/>
      <c r="C483" s="364" t="s">
        <v>324</v>
      </c>
      <c r="D483" s="365"/>
      <c r="E483" s="366"/>
      <c r="F483" s="367"/>
      <c r="G483" s="368"/>
      <c r="H483" s="369">
        <f>SUM(H482)</f>
        <v>0</v>
      </c>
      <c r="I483" s="457">
        <f t="shared" ref="I483:S483" si="267">SUM(I482)</f>
        <v>0</v>
      </c>
      <c r="J483" s="457">
        <f t="shared" si="267"/>
        <v>0</v>
      </c>
      <c r="K483" s="369">
        <f t="shared" si="267"/>
        <v>0</v>
      </c>
      <c r="L483" s="457">
        <f t="shared" si="267"/>
        <v>0</v>
      </c>
      <c r="M483" s="457">
        <f t="shared" si="267"/>
        <v>0</v>
      </c>
      <c r="N483" s="369">
        <f t="shared" si="267"/>
        <v>0</v>
      </c>
      <c r="O483" s="457">
        <f t="shared" si="267"/>
        <v>0</v>
      </c>
      <c r="P483" s="457">
        <f t="shared" si="267"/>
        <v>0</v>
      </c>
      <c r="Q483" s="369">
        <f t="shared" si="267"/>
        <v>0</v>
      </c>
      <c r="R483" s="457">
        <f t="shared" si="267"/>
        <v>0</v>
      </c>
      <c r="S483" s="457">
        <f t="shared" si="267"/>
        <v>0</v>
      </c>
      <c r="T483" s="362"/>
      <c r="U483" s="370"/>
      <c r="V483" s="1047"/>
      <c r="W483" s="371"/>
      <c r="X483" s="372"/>
      <c r="Y483" s="373"/>
    </row>
    <row r="484" spans="1:32" s="343" customFormat="1" ht="41.25" customHeight="1">
      <c r="A484" s="345"/>
      <c r="B484" s="398"/>
      <c r="C484" s="392" t="s">
        <v>377</v>
      </c>
      <c r="D484" s="399"/>
      <c r="E484" s="400"/>
      <c r="F484" s="401"/>
      <c r="G484" s="402"/>
      <c r="H484" s="403"/>
      <c r="I484" s="404"/>
      <c r="J484" s="405">
        <f>I483+J483/60</f>
        <v>0</v>
      </c>
      <c r="K484" s="406"/>
      <c r="L484" s="408"/>
      <c r="M484" s="405">
        <f>L483+M483/60</f>
        <v>0</v>
      </c>
      <c r="N484" s="407"/>
      <c r="O484" s="408"/>
      <c r="P484" s="405">
        <f>O483+P483/60</f>
        <v>0</v>
      </c>
      <c r="Q484" s="407"/>
      <c r="R484" s="408"/>
      <c r="S484" s="405">
        <f>R483+S483/60</f>
        <v>0</v>
      </c>
      <c r="T484" s="345"/>
      <c r="U484" s="409"/>
      <c r="V484" s="1048"/>
      <c r="W484" s="410"/>
      <c r="X484" s="411">
        <v>15.456</v>
      </c>
      <c r="Y484" s="412">
        <v>4</v>
      </c>
      <c r="Z484" s="405">
        <f>J484</f>
        <v>0</v>
      </c>
      <c r="AA484" s="405">
        <f>X484*Y484*Z484</f>
        <v>0</v>
      </c>
      <c r="AB484" s="405">
        <f>($AB$4-M484-P484)</f>
        <v>672</v>
      </c>
      <c r="AC484" s="412">
        <f>X484*Y484</f>
        <v>61.823999999999998</v>
      </c>
      <c r="AD484" s="412">
        <f>AB484*AC484</f>
        <v>41545.727999999996</v>
      </c>
      <c r="AE484" s="405">
        <f>AA484/(AD484)</f>
        <v>0</v>
      </c>
      <c r="AF484" s="413">
        <f>1-(1*AE484)</f>
        <v>1</v>
      </c>
    </row>
    <row r="485" spans="1:32" s="498" customFormat="1" ht="41.25" customHeight="1">
      <c r="A485" s="480"/>
      <c r="B485" s="481"/>
      <c r="C485" s="539"/>
      <c r="D485" s="483"/>
      <c r="E485" s="484"/>
      <c r="F485" s="485"/>
      <c r="G485" s="486"/>
      <c r="H485" s="487"/>
      <c r="I485" s="488"/>
      <c r="J485" s="488"/>
      <c r="K485" s="487"/>
      <c r="L485" s="488"/>
      <c r="M485" s="488"/>
      <c r="N485" s="487"/>
      <c r="O485" s="488"/>
      <c r="P485" s="488"/>
      <c r="Q485" s="487"/>
      <c r="R485" s="488"/>
      <c r="S485" s="488"/>
      <c r="T485" s="480"/>
      <c r="U485" s="493"/>
      <c r="V485" s="1051"/>
      <c r="W485" s="494"/>
      <c r="X485" s="542"/>
    </row>
    <row r="486" spans="1:32" s="578" customFormat="1" ht="60">
      <c r="A486" s="453">
        <v>107</v>
      </c>
      <c r="B486" s="523">
        <v>902116</v>
      </c>
      <c r="C486" s="590" t="s">
        <v>1013</v>
      </c>
      <c r="D486" s="591">
        <v>41692</v>
      </c>
      <c r="E486" s="592" t="s">
        <v>647</v>
      </c>
      <c r="F486" s="591">
        <v>41692</v>
      </c>
      <c r="G486" s="592" t="s">
        <v>1014</v>
      </c>
      <c r="H486" s="593">
        <v>9.0277777781011537E-3</v>
      </c>
      <c r="I486" s="422">
        <f t="shared" ref="I486" si="268">HOUR(H486)</f>
        <v>0</v>
      </c>
      <c r="J486" s="422">
        <f t="shared" ref="J486" si="269">MINUTE(H486)</f>
        <v>13</v>
      </c>
      <c r="K486" s="593" t="s">
        <v>332</v>
      </c>
      <c r="L486" s="593"/>
      <c r="M486" s="593"/>
      <c r="N486" s="593" t="s">
        <v>332</v>
      </c>
      <c r="O486" s="593"/>
      <c r="P486" s="593"/>
      <c r="Q486" s="593" t="s">
        <v>332</v>
      </c>
      <c r="R486" s="593"/>
      <c r="S486" s="593"/>
      <c r="T486" s="594" t="s">
        <v>499</v>
      </c>
      <c r="U486" s="590" t="s">
        <v>1015</v>
      </c>
      <c r="V486" s="1050"/>
      <c r="W486" s="523"/>
      <c r="X486" s="577"/>
      <c r="Y486" s="577"/>
    </row>
    <row r="487" spans="1:32" ht="41.25" customHeight="1">
      <c r="A487" s="362"/>
      <c r="B487" s="363"/>
      <c r="C487" s="364" t="s">
        <v>324</v>
      </c>
      <c r="D487" s="365"/>
      <c r="E487" s="366"/>
      <c r="F487" s="367"/>
      <c r="G487" s="368"/>
      <c r="H487" s="369">
        <f>SUM(H486)</f>
        <v>9.0277777781011537E-3</v>
      </c>
      <c r="I487" s="457">
        <f t="shared" ref="I487:S487" si="270">SUM(I486)</f>
        <v>0</v>
      </c>
      <c r="J487" s="457">
        <f t="shared" si="270"/>
        <v>13</v>
      </c>
      <c r="K487" s="369">
        <f t="shared" si="270"/>
        <v>0</v>
      </c>
      <c r="L487" s="457">
        <f t="shared" si="270"/>
        <v>0</v>
      </c>
      <c r="M487" s="457">
        <f t="shared" si="270"/>
        <v>0</v>
      </c>
      <c r="N487" s="369">
        <f t="shared" si="270"/>
        <v>0</v>
      </c>
      <c r="O487" s="457">
        <f t="shared" si="270"/>
        <v>0</v>
      </c>
      <c r="P487" s="457">
        <f t="shared" si="270"/>
        <v>0</v>
      </c>
      <c r="Q487" s="369">
        <f t="shared" si="270"/>
        <v>0</v>
      </c>
      <c r="R487" s="457">
        <f t="shared" si="270"/>
        <v>0</v>
      </c>
      <c r="S487" s="457">
        <f t="shared" si="270"/>
        <v>0</v>
      </c>
      <c r="T487" s="362"/>
      <c r="U487" s="370"/>
      <c r="V487" s="1047"/>
      <c r="W487" s="371"/>
      <c r="X487" s="372"/>
      <c r="Y487" s="373"/>
    </row>
    <row r="488" spans="1:32" s="343" customFormat="1" ht="41.25" customHeight="1">
      <c r="A488" s="345"/>
      <c r="B488" s="398"/>
      <c r="C488" s="392" t="s">
        <v>377</v>
      </c>
      <c r="D488" s="399"/>
      <c r="E488" s="400"/>
      <c r="F488" s="401"/>
      <c r="G488" s="402"/>
      <c r="H488" s="403"/>
      <c r="I488" s="404"/>
      <c r="J488" s="405">
        <f>I487+J487/60</f>
        <v>0.21666666666666667</v>
      </c>
      <c r="K488" s="406"/>
      <c r="L488" s="408"/>
      <c r="M488" s="405">
        <f>L487+M487/60</f>
        <v>0</v>
      </c>
      <c r="N488" s="407"/>
      <c r="O488" s="408"/>
      <c r="P488" s="405">
        <f>O487+P487/60</f>
        <v>0</v>
      </c>
      <c r="Q488" s="407"/>
      <c r="R488" s="408"/>
      <c r="S488" s="405">
        <f>R487+S487/60</f>
        <v>0</v>
      </c>
      <c r="T488" s="345"/>
      <c r="U488" s="409"/>
      <c r="V488" s="1048"/>
      <c r="W488" s="410"/>
      <c r="X488" s="411">
        <v>15.456</v>
      </c>
      <c r="Y488" s="412">
        <v>4</v>
      </c>
      <c r="Z488" s="405">
        <f>J488</f>
        <v>0.21666666666666667</v>
      </c>
      <c r="AA488" s="405">
        <f>X488*Y488*Z488</f>
        <v>13.395200000000001</v>
      </c>
      <c r="AB488" s="405">
        <f>($AB$4-M488-P488)</f>
        <v>672</v>
      </c>
      <c r="AC488" s="412">
        <f>X488*Y488</f>
        <v>61.823999999999998</v>
      </c>
      <c r="AD488" s="412">
        <f>AB488*AC488</f>
        <v>41545.727999999996</v>
      </c>
      <c r="AE488" s="405">
        <f>AA488/(AD488)</f>
        <v>3.2242063492063497E-4</v>
      </c>
      <c r="AF488" s="413">
        <f>1-(1*AE488)</f>
        <v>0.99967757936507939</v>
      </c>
    </row>
    <row r="489" spans="1:32" s="498" customFormat="1" ht="41.25" customHeight="1">
      <c r="A489" s="480"/>
      <c r="B489" s="481"/>
      <c r="C489" s="539"/>
      <c r="D489" s="483"/>
      <c r="E489" s="484"/>
      <c r="F489" s="485"/>
      <c r="G489" s="486"/>
      <c r="H489" s="487"/>
      <c r="I489" s="488"/>
      <c r="J489" s="488"/>
      <c r="K489" s="487"/>
      <c r="L489" s="488"/>
      <c r="M489" s="488"/>
      <c r="N489" s="487"/>
      <c r="O489" s="488"/>
      <c r="P489" s="488"/>
      <c r="Q489" s="487"/>
      <c r="R489" s="488"/>
      <c r="S489" s="488"/>
      <c r="T489" s="480"/>
      <c r="U489" s="493"/>
      <c r="V489" s="1051"/>
      <c r="W489" s="494"/>
      <c r="X489" s="542"/>
    </row>
    <row r="490" spans="1:32" s="578" customFormat="1" ht="120">
      <c r="A490" s="1087">
        <v>108</v>
      </c>
      <c r="B490" s="523">
        <v>901244</v>
      </c>
      <c r="C490" s="867" t="s">
        <v>625</v>
      </c>
      <c r="D490" s="591">
        <v>41669</v>
      </c>
      <c r="E490" s="592" t="s">
        <v>517</v>
      </c>
      <c r="F490" s="591">
        <v>41682</v>
      </c>
      <c r="G490" s="592" t="s">
        <v>596</v>
      </c>
      <c r="H490" s="593" t="s">
        <v>332</v>
      </c>
      <c r="I490" s="593"/>
      <c r="J490" s="593"/>
      <c r="K490" s="593" t="s">
        <v>332</v>
      </c>
      <c r="L490" s="593"/>
      <c r="M490" s="593"/>
      <c r="N490" s="593" t="s">
        <v>332</v>
      </c>
      <c r="O490" s="593"/>
      <c r="P490" s="593"/>
      <c r="Q490" s="593">
        <v>11.411111111111111</v>
      </c>
      <c r="R490" s="422">
        <v>273</v>
      </c>
      <c r="S490" s="422">
        <f t="shared" ref="S490" si="271">MINUTE(Q490)</f>
        <v>52</v>
      </c>
      <c r="T490" s="594" t="s">
        <v>323</v>
      </c>
      <c r="U490" s="590" t="s">
        <v>1018</v>
      </c>
      <c r="V490" s="1055"/>
      <c r="W490" s="877" t="s">
        <v>1064</v>
      </c>
      <c r="X490" s="577"/>
      <c r="Y490" s="577"/>
    </row>
    <row r="491" spans="1:32" s="578" customFormat="1" ht="150">
      <c r="A491" s="1087"/>
      <c r="B491" s="540">
        <v>902137</v>
      </c>
      <c r="C491" s="870" t="s">
        <v>1065</v>
      </c>
      <c r="D491" s="802">
        <v>41696</v>
      </c>
      <c r="E491" s="803" t="s">
        <v>1066</v>
      </c>
      <c r="F491" s="802">
        <v>41696</v>
      </c>
      <c r="G491" s="803" t="s">
        <v>1067</v>
      </c>
      <c r="H491" s="804" t="str">
        <f>IF((RIGHT(T491,1)="T"),(F491+G491)-(D491+E491),"-")</f>
        <v>-</v>
      </c>
      <c r="I491" s="804"/>
      <c r="J491" s="804"/>
      <c r="K491" s="804" t="str">
        <f>IF((RIGHT(T491,1)="U"),(F491+G491)-(D491+E491),"-")</f>
        <v>-</v>
      </c>
      <c r="L491" s="804"/>
      <c r="M491" s="804"/>
      <c r="N491" s="804">
        <f>IF((RIGHT(T491,1)="C"),(F491+G491)-(D491+E491),"-")</f>
        <v>6.9444444379769266E-3</v>
      </c>
      <c r="O491" s="422">
        <f t="shared" ref="O491" si="272">HOUR(N491)</f>
        <v>0</v>
      </c>
      <c r="P491" s="422">
        <f t="shared" ref="P491" si="273">MINUTE(N491)</f>
        <v>10</v>
      </c>
      <c r="Q491" s="804" t="str">
        <f>IF((RIGHT(T491,1)="D"),(F491+G491)-(D491+E491),"-")</f>
        <v>-</v>
      </c>
      <c r="R491" s="804"/>
      <c r="S491" s="804"/>
      <c r="T491" s="600" t="s">
        <v>541</v>
      </c>
      <c r="U491" s="596" t="s">
        <v>1068</v>
      </c>
      <c r="V491" s="1057"/>
      <c r="W491" s="540"/>
      <c r="X491" s="577"/>
      <c r="Y491" s="577"/>
    </row>
    <row r="492" spans="1:32" s="578" customFormat="1" ht="90">
      <c r="A492" s="1087"/>
      <c r="B492" s="540">
        <v>902138</v>
      </c>
      <c r="C492" s="870" t="s">
        <v>1065</v>
      </c>
      <c r="D492" s="802">
        <v>41696</v>
      </c>
      <c r="E492" s="871" t="s">
        <v>1067</v>
      </c>
      <c r="F492" s="802">
        <v>41696</v>
      </c>
      <c r="G492" s="803" t="s">
        <v>1069</v>
      </c>
      <c r="H492" s="804" t="s">
        <v>332</v>
      </c>
      <c r="I492" s="804"/>
      <c r="J492" s="804"/>
      <c r="K492" s="804" t="s">
        <v>332</v>
      </c>
      <c r="L492" s="804"/>
      <c r="M492" s="804"/>
      <c r="N492" s="804" t="s">
        <v>332</v>
      </c>
      <c r="O492" s="804"/>
      <c r="P492" s="804"/>
      <c r="Q492" s="804">
        <f>IF((RIGHT(T492,1)="D"),(F492+G492)-(D492+E492),"-")</f>
        <v>6.3194444446708076E-2</v>
      </c>
      <c r="R492" s="422">
        <f t="shared" ref="R492" si="274">HOUR(Q492)</f>
        <v>1</v>
      </c>
      <c r="S492" s="422">
        <f t="shared" ref="S492" si="275">MINUTE(Q492)</f>
        <v>31</v>
      </c>
      <c r="T492" s="600" t="s">
        <v>323</v>
      </c>
      <c r="U492" s="596" t="s">
        <v>1070</v>
      </c>
      <c r="V492" s="1057"/>
      <c r="W492" s="540" t="s">
        <v>1071</v>
      </c>
      <c r="X492" s="577"/>
      <c r="Y492" s="577"/>
    </row>
    <row r="493" spans="1:32" s="578" customFormat="1" ht="90">
      <c r="A493" s="1087"/>
      <c r="B493" s="540">
        <v>902139</v>
      </c>
      <c r="C493" s="870" t="s">
        <v>1065</v>
      </c>
      <c r="D493" s="802">
        <v>41696</v>
      </c>
      <c r="E493" s="803" t="s">
        <v>510</v>
      </c>
      <c r="F493" s="802">
        <v>41696</v>
      </c>
      <c r="G493" s="803" t="s">
        <v>1072</v>
      </c>
      <c r="H493" s="804">
        <v>6.9444444452528842E-3</v>
      </c>
      <c r="I493" s="422">
        <f t="shared" ref="I493" si="276">HOUR(H493)</f>
        <v>0</v>
      </c>
      <c r="J493" s="422">
        <f t="shared" ref="J493" si="277">MINUTE(H493)</f>
        <v>10</v>
      </c>
      <c r="K493" s="804" t="s">
        <v>332</v>
      </c>
      <c r="L493" s="804"/>
      <c r="M493" s="804"/>
      <c r="N493" s="804" t="s">
        <v>332</v>
      </c>
      <c r="O493" s="804"/>
      <c r="P493" s="804"/>
      <c r="Q493" s="804" t="s">
        <v>332</v>
      </c>
      <c r="R493" s="804"/>
      <c r="S493" s="804"/>
      <c r="T493" s="600" t="s">
        <v>348</v>
      </c>
      <c r="U493" s="596" t="s">
        <v>1073</v>
      </c>
      <c r="V493" s="1057"/>
      <c r="W493" s="540" t="s">
        <v>1074</v>
      </c>
      <c r="X493" s="577"/>
      <c r="Y493" s="577"/>
    </row>
    <row r="494" spans="1:32" s="578" customFormat="1" ht="120">
      <c r="A494" s="1087"/>
      <c r="B494" s="540">
        <v>902140</v>
      </c>
      <c r="C494" s="870" t="s">
        <v>1065</v>
      </c>
      <c r="D494" s="802">
        <v>41696</v>
      </c>
      <c r="E494" s="803" t="s">
        <v>1072</v>
      </c>
      <c r="F494" s="802">
        <v>41697</v>
      </c>
      <c r="G494" s="803" t="s">
        <v>1075</v>
      </c>
      <c r="H494" s="804" t="s">
        <v>332</v>
      </c>
      <c r="I494" s="804"/>
      <c r="J494" s="804"/>
      <c r="K494" s="804" t="s">
        <v>332</v>
      </c>
      <c r="L494" s="804"/>
      <c r="M494" s="804"/>
      <c r="N494" s="804" t="s">
        <v>332</v>
      </c>
      <c r="O494" s="804"/>
      <c r="P494" s="804"/>
      <c r="Q494" s="804">
        <v>0.3868055555576575</v>
      </c>
      <c r="R494" s="422">
        <f t="shared" ref="R494" si="278">HOUR(Q494)</f>
        <v>9</v>
      </c>
      <c r="S494" s="422">
        <f t="shared" ref="S494" si="279">MINUTE(Q494)</f>
        <v>17</v>
      </c>
      <c r="T494" s="600" t="s">
        <v>323</v>
      </c>
      <c r="U494" s="596" t="s">
        <v>1076</v>
      </c>
      <c r="V494" s="1063" t="s">
        <v>1074</v>
      </c>
      <c r="W494" s="540" t="s">
        <v>1077</v>
      </c>
      <c r="X494" s="577"/>
      <c r="Y494" s="577"/>
    </row>
    <row r="495" spans="1:32" s="578" customFormat="1" ht="60">
      <c r="A495" s="1087"/>
      <c r="B495" s="540">
        <v>902149</v>
      </c>
      <c r="C495" s="870" t="s">
        <v>1065</v>
      </c>
      <c r="D495" s="802">
        <v>41697</v>
      </c>
      <c r="E495" s="803" t="s">
        <v>572</v>
      </c>
      <c r="F495" s="802">
        <v>41697</v>
      </c>
      <c r="G495" s="803" t="s">
        <v>1078</v>
      </c>
      <c r="H495" s="804">
        <v>8.4027777775190771E-2</v>
      </c>
      <c r="I495" s="422">
        <f t="shared" ref="I495" si="280">HOUR(H495)</f>
        <v>2</v>
      </c>
      <c r="J495" s="422">
        <f t="shared" ref="J495" si="281">MINUTE(H495)</f>
        <v>1</v>
      </c>
      <c r="K495" s="804" t="s">
        <v>332</v>
      </c>
      <c r="L495" s="804"/>
      <c r="M495" s="804"/>
      <c r="N495" s="804" t="s">
        <v>332</v>
      </c>
      <c r="O495" s="804"/>
      <c r="P495" s="804"/>
      <c r="Q495" s="804" t="s">
        <v>332</v>
      </c>
      <c r="R495" s="804"/>
      <c r="S495" s="804"/>
      <c r="T495" s="600" t="s">
        <v>348</v>
      </c>
      <c r="U495" s="596" t="s">
        <v>1079</v>
      </c>
      <c r="V495" s="1057"/>
      <c r="W495" s="540"/>
      <c r="X495" s="577"/>
      <c r="Y495" s="577"/>
    </row>
    <row r="496" spans="1:32" s="578" customFormat="1" ht="120">
      <c r="A496" s="1087"/>
      <c r="B496" s="540">
        <v>902152</v>
      </c>
      <c r="C496" s="870" t="s">
        <v>1065</v>
      </c>
      <c r="D496" s="802">
        <v>41697</v>
      </c>
      <c r="E496" s="803" t="s">
        <v>1078</v>
      </c>
      <c r="F496" s="800"/>
      <c r="G496" s="801"/>
      <c r="H496" s="804" t="s">
        <v>332</v>
      </c>
      <c r="I496" s="804"/>
      <c r="J496" s="804"/>
      <c r="K496" s="804" t="s">
        <v>332</v>
      </c>
      <c r="L496" s="804"/>
      <c r="M496" s="804"/>
      <c r="N496" s="804" t="s">
        <v>332</v>
      </c>
      <c r="O496" s="804"/>
      <c r="P496" s="804"/>
      <c r="Q496" s="804">
        <v>1.1388888888888888</v>
      </c>
      <c r="R496" s="422">
        <v>27</v>
      </c>
      <c r="S496" s="422">
        <f t="shared" ref="S496" si="282">MINUTE(Q496)</f>
        <v>20</v>
      </c>
      <c r="T496" s="600" t="s">
        <v>323</v>
      </c>
      <c r="U496" s="596" t="s">
        <v>1080</v>
      </c>
      <c r="V496" s="1057"/>
      <c r="W496" s="540"/>
      <c r="X496" s="577"/>
      <c r="Y496" s="577"/>
    </row>
    <row r="497" spans="1:32" ht="41.25" customHeight="1">
      <c r="A497" s="362"/>
      <c r="B497" s="363"/>
      <c r="C497" s="364" t="s">
        <v>324</v>
      </c>
      <c r="D497" s="365"/>
      <c r="E497" s="366"/>
      <c r="F497" s="367"/>
      <c r="G497" s="368"/>
      <c r="H497" s="369">
        <f t="shared" ref="H497:S497" si="283">SUM(H490:H496)</f>
        <v>9.0972222220443655E-2</v>
      </c>
      <c r="I497" s="457">
        <f t="shared" si="283"/>
        <v>2</v>
      </c>
      <c r="J497" s="457">
        <f t="shared" si="283"/>
        <v>11</v>
      </c>
      <c r="K497" s="369">
        <f t="shared" si="283"/>
        <v>0</v>
      </c>
      <c r="L497" s="457">
        <f t="shared" si="283"/>
        <v>0</v>
      </c>
      <c r="M497" s="457">
        <f t="shared" si="283"/>
        <v>0</v>
      </c>
      <c r="N497" s="369">
        <f t="shared" si="283"/>
        <v>6.9444444379769266E-3</v>
      </c>
      <c r="O497" s="457">
        <f t="shared" si="283"/>
        <v>0</v>
      </c>
      <c r="P497" s="457">
        <f t="shared" si="283"/>
        <v>10</v>
      </c>
      <c r="Q497" s="369">
        <f t="shared" si="283"/>
        <v>13.000000000004366</v>
      </c>
      <c r="R497" s="457">
        <f t="shared" si="283"/>
        <v>310</v>
      </c>
      <c r="S497" s="457">
        <f t="shared" si="283"/>
        <v>120</v>
      </c>
      <c r="T497" s="362"/>
      <c r="U497" s="370"/>
      <c r="V497" s="1047"/>
      <c r="W497" s="371"/>
      <c r="X497" s="372"/>
      <c r="Y497" s="373"/>
    </row>
    <row r="498" spans="1:32" s="343" customFormat="1" ht="41.25" customHeight="1">
      <c r="A498" s="345"/>
      <c r="B498" s="398"/>
      <c r="C498" s="392" t="s">
        <v>377</v>
      </c>
      <c r="D498" s="399"/>
      <c r="E498" s="400"/>
      <c r="F498" s="401"/>
      <c r="G498" s="402"/>
      <c r="H498" s="403"/>
      <c r="I498" s="404"/>
      <c r="J498" s="405">
        <f>I497+J497/60</f>
        <v>2.1833333333333331</v>
      </c>
      <c r="K498" s="406"/>
      <c r="L498" s="408"/>
      <c r="M498" s="405">
        <f>L497+M497/60</f>
        <v>0</v>
      </c>
      <c r="N498" s="407"/>
      <c r="O498" s="408"/>
      <c r="P498" s="405">
        <f>O497+P497/60</f>
        <v>0.16666666666666666</v>
      </c>
      <c r="Q498" s="407"/>
      <c r="R498" s="408"/>
      <c r="S498" s="405">
        <f>R497+S497/60</f>
        <v>312</v>
      </c>
      <c r="T498" s="345"/>
      <c r="U498" s="409"/>
      <c r="V498" s="1048"/>
      <c r="W498" s="410"/>
      <c r="X498" s="411">
        <v>229.74</v>
      </c>
      <c r="Y498" s="412">
        <v>4</v>
      </c>
      <c r="Z498" s="405">
        <f>J498</f>
        <v>2.1833333333333331</v>
      </c>
      <c r="AA498" s="405">
        <f>X498*Y498*Z498</f>
        <v>2006.396</v>
      </c>
      <c r="AB498" s="405">
        <f>($AB$4-M498-P498)</f>
        <v>671.83333333333337</v>
      </c>
      <c r="AC498" s="412">
        <f>X498*Y498</f>
        <v>918.96</v>
      </c>
      <c r="AD498" s="412">
        <f>AB498*AC498</f>
        <v>617387.96000000008</v>
      </c>
      <c r="AE498" s="405">
        <f>AA498/(AD498)</f>
        <v>3.2498139419498877E-3</v>
      </c>
      <c r="AF498" s="413">
        <f>1-(1*AE498)</f>
        <v>0.9967501860580501</v>
      </c>
    </row>
    <row r="499" spans="1:32" s="498" customFormat="1" ht="41.25" customHeight="1">
      <c r="A499" s="480"/>
      <c r="B499" s="481"/>
      <c r="C499" s="539"/>
      <c r="D499" s="483"/>
      <c r="E499" s="484"/>
      <c r="F499" s="485"/>
      <c r="G499" s="486"/>
      <c r="H499" s="487"/>
      <c r="I499" s="488"/>
      <c r="J499" s="488"/>
      <c r="K499" s="487"/>
      <c r="L499" s="488"/>
      <c r="M499" s="488"/>
      <c r="N499" s="487"/>
      <c r="O499" s="488"/>
      <c r="P499" s="488"/>
      <c r="Q499" s="487"/>
      <c r="R499" s="488"/>
      <c r="S499" s="488"/>
      <c r="T499" s="480"/>
      <c r="U499" s="493"/>
      <c r="V499" s="1051"/>
      <c r="W499" s="494"/>
      <c r="X499" s="542"/>
    </row>
    <row r="500" spans="1:32" s="578" customFormat="1" ht="60">
      <c r="A500" s="1087">
        <v>109</v>
      </c>
      <c r="B500" s="523">
        <v>902033</v>
      </c>
      <c r="C500" s="867" t="s">
        <v>627</v>
      </c>
      <c r="D500" s="591">
        <v>41676</v>
      </c>
      <c r="E500" s="592" t="s">
        <v>1081</v>
      </c>
      <c r="F500" s="591">
        <v>41676</v>
      </c>
      <c r="G500" s="592" t="s">
        <v>451</v>
      </c>
      <c r="H500" s="593" t="s">
        <v>332</v>
      </c>
      <c r="I500" s="593"/>
      <c r="J500" s="593"/>
      <c r="K500" s="593" t="s">
        <v>332</v>
      </c>
      <c r="L500" s="593"/>
      <c r="M500" s="593"/>
      <c r="N500" s="593" t="s">
        <v>332</v>
      </c>
      <c r="O500" s="593"/>
      <c r="P500" s="593"/>
      <c r="Q500" s="593">
        <v>0.24652777777373558</v>
      </c>
      <c r="R500" s="422">
        <f t="shared" ref="R500" si="284">HOUR(Q500)</f>
        <v>5</v>
      </c>
      <c r="S500" s="422">
        <f t="shared" ref="S500:S502" si="285">MINUTE(Q500)</f>
        <v>55</v>
      </c>
      <c r="T500" s="594" t="s">
        <v>445</v>
      </c>
      <c r="U500" s="595" t="s">
        <v>1082</v>
      </c>
      <c r="V500" s="1050" t="s">
        <v>1083</v>
      </c>
      <c r="W500" s="868"/>
      <c r="X500" s="577"/>
      <c r="Y500" s="577"/>
    </row>
    <row r="501" spans="1:32" s="578" customFormat="1" ht="90">
      <c r="A501" s="1087"/>
      <c r="B501" s="523">
        <v>902036</v>
      </c>
      <c r="C501" s="867" t="s">
        <v>627</v>
      </c>
      <c r="D501" s="591">
        <v>41676</v>
      </c>
      <c r="E501" s="592" t="s">
        <v>451</v>
      </c>
      <c r="F501" s="591">
        <v>41678</v>
      </c>
      <c r="G501" s="592" t="s">
        <v>1084</v>
      </c>
      <c r="H501" s="593" t="s">
        <v>332</v>
      </c>
      <c r="I501" s="593"/>
      <c r="J501" s="593"/>
      <c r="K501" s="593" t="s">
        <v>332</v>
      </c>
      <c r="L501" s="593"/>
      <c r="M501" s="593"/>
      <c r="N501" s="593" t="s">
        <v>332</v>
      </c>
      <c r="O501" s="593"/>
      <c r="P501" s="593"/>
      <c r="Q501" s="593">
        <v>1.8791666666729725</v>
      </c>
      <c r="R501" s="422">
        <v>45</v>
      </c>
      <c r="S501" s="422">
        <f t="shared" si="285"/>
        <v>6</v>
      </c>
      <c r="T501" s="594" t="s">
        <v>323</v>
      </c>
      <c r="U501" s="595" t="s">
        <v>1085</v>
      </c>
      <c r="V501" s="1050"/>
      <c r="W501" s="868" t="s">
        <v>1086</v>
      </c>
      <c r="X501" s="577"/>
      <c r="Y501" s="577"/>
    </row>
    <row r="502" spans="1:32" s="578" customFormat="1" ht="120">
      <c r="A502" s="1087"/>
      <c r="B502" s="523">
        <v>902063</v>
      </c>
      <c r="C502" s="590" t="s">
        <v>627</v>
      </c>
      <c r="D502" s="591">
        <v>41681</v>
      </c>
      <c r="E502" s="592" t="s">
        <v>1087</v>
      </c>
      <c r="F502" s="591">
        <v>41697</v>
      </c>
      <c r="G502" s="592" t="s">
        <v>1088</v>
      </c>
      <c r="H502" s="593" t="str">
        <f>IF((RIGHT(T502,1)="T"),(F502+G502)-(D502+E502),"-")</f>
        <v>-</v>
      </c>
      <c r="I502" s="593"/>
      <c r="J502" s="593"/>
      <c r="K502" s="593" t="str">
        <f>IF((RIGHT(T502,1)="U"),(F502+G502)-(D502+E502),"-")</f>
        <v>-</v>
      </c>
      <c r="L502" s="593"/>
      <c r="M502" s="593"/>
      <c r="N502" s="593" t="str">
        <f>IF((RIGHT(T502,1)="C"),(F502+G502)-(D502+E502),"-")</f>
        <v>-</v>
      </c>
      <c r="O502" s="593"/>
      <c r="P502" s="593"/>
      <c r="Q502" s="593">
        <f>IF((RIGHT(T502,1)="D"),(F502+G502)-(D502+E502),"-")</f>
        <v>15.878472222218988</v>
      </c>
      <c r="R502" s="422">
        <v>381</v>
      </c>
      <c r="S502" s="422">
        <f t="shared" si="285"/>
        <v>5</v>
      </c>
      <c r="T502" s="594" t="s">
        <v>323</v>
      </c>
      <c r="U502" s="595" t="s">
        <v>718</v>
      </c>
      <c r="V502" s="1050" t="s">
        <v>1089</v>
      </c>
      <c r="W502" s="868" t="s">
        <v>1090</v>
      </c>
      <c r="X502" s="577"/>
      <c r="Y502" s="577"/>
    </row>
    <row r="503" spans="1:32" ht="41.25" customHeight="1">
      <c r="A503" s="362"/>
      <c r="B503" s="363"/>
      <c r="C503" s="364" t="s">
        <v>324</v>
      </c>
      <c r="D503" s="365"/>
      <c r="E503" s="366"/>
      <c r="F503" s="367"/>
      <c r="G503" s="368"/>
      <c r="H503" s="369">
        <f t="shared" ref="H503:S503" si="286">SUM(H500:H502)</f>
        <v>0</v>
      </c>
      <c r="I503" s="457">
        <f t="shared" si="286"/>
        <v>0</v>
      </c>
      <c r="J503" s="457">
        <f t="shared" si="286"/>
        <v>0</v>
      </c>
      <c r="K503" s="369">
        <f t="shared" si="286"/>
        <v>0</v>
      </c>
      <c r="L503" s="457">
        <f t="shared" si="286"/>
        <v>0</v>
      </c>
      <c r="M503" s="457">
        <f t="shared" si="286"/>
        <v>0</v>
      </c>
      <c r="N503" s="369">
        <f t="shared" si="286"/>
        <v>0</v>
      </c>
      <c r="O503" s="457">
        <f t="shared" si="286"/>
        <v>0</v>
      </c>
      <c r="P503" s="457">
        <f t="shared" si="286"/>
        <v>0</v>
      </c>
      <c r="Q503" s="369">
        <f t="shared" si="286"/>
        <v>18.004166666665697</v>
      </c>
      <c r="R503" s="457">
        <f t="shared" si="286"/>
        <v>431</v>
      </c>
      <c r="S503" s="457">
        <f t="shared" si="286"/>
        <v>66</v>
      </c>
      <c r="T503" s="362"/>
      <c r="U503" s="370"/>
      <c r="V503" s="1047"/>
      <c r="W503" s="371"/>
      <c r="X503" s="372"/>
      <c r="Y503" s="373"/>
    </row>
    <row r="504" spans="1:32" s="343" customFormat="1" ht="41.25" customHeight="1">
      <c r="A504" s="345"/>
      <c r="B504" s="398"/>
      <c r="C504" s="392" t="s">
        <v>377</v>
      </c>
      <c r="D504" s="399"/>
      <c r="E504" s="400"/>
      <c r="F504" s="401"/>
      <c r="G504" s="402"/>
      <c r="H504" s="403"/>
      <c r="I504" s="404"/>
      <c r="J504" s="405">
        <f>I503+J503/60</f>
        <v>0</v>
      </c>
      <c r="K504" s="406"/>
      <c r="L504" s="408"/>
      <c r="M504" s="405">
        <f>L503+M503/60</f>
        <v>0</v>
      </c>
      <c r="N504" s="407"/>
      <c r="O504" s="408"/>
      <c r="P504" s="405">
        <f>O503+P503/60</f>
        <v>0</v>
      </c>
      <c r="Q504" s="407"/>
      <c r="R504" s="408"/>
      <c r="S504" s="405">
        <f>R503+S503/60</f>
        <v>432.1</v>
      </c>
      <c r="T504" s="345"/>
      <c r="U504" s="409"/>
      <c r="V504" s="1048"/>
      <c r="W504" s="410"/>
      <c r="X504" s="411">
        <v>229.74</v>
      </c>
      <c r="Y504" s="412">
        <v>4</v>
      </c>
      <c r="Z504" s="405">
        <f>J504</f>
        <v>0</v>
      </c>
      <c r="AA504" s="405">
        <f>X504*Y504*Z504</f>
        <v>0</v>
      </c>
      <c r="AB504" s="405">
        <f>($AB$4-M504-P504)</f>
        <v>672</v>
      </c>
      <c r="AC504" s="412">
        <f>X504*Y504</f>
        <v>918.96</v>
      </c>
      <c r="AD504" s="412">
        <f>AB504*AC504</f>
        <v>617541.12</v>
      </c>
      <c r="AE504" s="405">
        <f>AA504/(AD504)</f>
        <v>0</v>
      </c>
      <c r="AF504" s="413">
        <f>1-(1*AE504)</f>
        <v>1</v>
      </c>
    </row>
    <row r="505" spans="1:32" s="498" customFormat="1" ht="41.25" customHeight="1">
      <c r="A505" s="480"/>
      <c r="B505" s="481"/>
      <c r="C505" s="482"/>
      <c r="D505" s="483"/>
      <c r="E505" s="484"/>
      <c r="F505" s="485"/>
      <c r="G505" s="486"/>
      <c r="H505" s="487"/>
      <c r="I505" s="488"/>
      <c r="J505" s="489"/>
      <c r="K505" s="490"/>
      <c r="L505" s="491"/>
      <c r="M505" s="489"/>
      <c r="N505" s="492"/>
      <c r="O505" s="491"/>
      <c r="P505" s="489"/>
      <c r="Q505" s="492"/>
      <c r="R505" s="491"/>
      <c r="S505" s="489"/>
      <c r="T505" s="480"/>
      <c r="U505" s="493"/>
      <c r="V505" s="1051"/>
      <c r="W505" s="494"/>
      <c r="X505" s="495"/>
      <c r="Y505" s="495"/>
      <c r="Z505" s="496"/>
      <c r="AA505" s="496"/>
      <c r="AB505" s="496"/>
      <c r="AC505" s="495"/>
      <c r="AD505" s="495"/>
      <c r="AE505" s="496"/>
      <c r="AF505" s="497"/>
    </row>
    <row r="506" spans="1:32" s="432" customFormat="1" ht="30">
      <c r="A506" s="427"/>
      <c r="B506" s="427"/>
      <c r="C506" s="428"/>
      <c r="D506" s="427"/>
      <c r="E506" s="427"/>
      <c r="F506" s="427"/>
      <c r="G506" s="427"/>
      <c r="H506" s="427"/>
      <c r="I506" s="429"/>
      <c r="J506" s="429"/>
      <c r="K506" s="427"/>
      <c r="L506" s="430"/>
      <c r="M506" s="430"/>
      <c r="N506" s="427"/>
      <c r="O506" s="429"/>
      <c r="P506" s="429"/>
      <c r="Q506" s="427"/>
      <c r="R506" s="429"/>
      <c r="S506" s="429"/>
      <c r="T506" s="427"/>
      <c r="U506" s="431" t="s">
        <v>400</v>
      </c>
      <c r="V506" s="1066"/>
      <c r="W506" s="431"/>
      <c r="AA506" s="433">
        <f>SUM(AA9:AA505)</f>
        <v>38156.717850000001</v>
      </c>
      <c r="AD506" s="433">
        <f>SUM(AD9:AD505)</f>
        <v>28053704.864299998</v>
      </c>
    </row>
    <row r="507" spans="1:32" s="432" customFormat="1" ht="30">
      <c r="A507" s="427"/>
      <c r="B507" s="427"/>
      <c r="C507" s="428"/>
      <c r="D507" s="427"/>
      <c r="E507" s="427"/>
      <c r="F507" s="427"/>
      <c r="G507" s="427"/>
      <c r="H507" s="427"/>
      <c r="I507" s="429"/>
      <c r="J507" s="429"/>
      <c r="K507" s="427"/>
      <c r="L507" s="430"/>
      <c r="M507" s="430"/>
      <c r="N507" s="427"/>
      <c r="O507" s="429"/>
      <c r="P507" s="429"/>
      <c r="Q507" s="427"/>
      <c r="R507" s="429"/>
      <c r="S507" s="429"/>
      <c r="T507" s="427"/>
      <c r="U507" s="431"/>
      <c r="V507" s="1066"/>
      <c r="W507" s="431"/>
      <c r="AA507" s="433"/>
      <c r="AD507" s="434">
        <f>AA506/AD506</f>
        <v>1.3601311496848562E-3</v>
      </c>
    </row>
    <row r="508" spans="1:32" s="432" customFormat="1" ht="37.5">
      <c r="A508" s="427"/>
      <c r="B508" s="427"/>
      <c r="C508" s="428"/>
      <c r="D508" s="427"/>
      <c r="E508" s="427"/>
      <c r="F508" s="427"/>
      <c r="G508" s="427"/>
      <c r="H508" s="427"/>
      <c r="I508" s="429"/>
      <c r="J508" s="429"/>
      <c r="K508" s="427"/>
      <c r="L508" s="430"/>
      <c r="M508" s="430"/>
      <c r="N508" s="427"/>
      <c r="O508" s="429"/>
      <c r="P508" s="429"/>
      <c r="Q508" s="427"/>
      <c r="R508" s="429"/>
      <c r="S508" s="429"/>
      <c r="T508" s="427"/>
      <c r="U508" s="431"/>
      <c r="V508" s="1066"/>
      <c r="W508" s="431"/>
      <c r="AA508" s="433"/>
      <c r="AD508" s="837">
        <f>1-AD507</f>
        <v>0.99863986885031519</v>
      </c>
    </row>
    <row r="509" spans="1:32" s="343" customFormat="1" ht="41.25" customHeight="1">
      <c r="A509" s="345"/>
      <c r="B509" s="398"/>
      <c r="C509" s="392"/>
      <c r="D509" s="399"/>
      <c r="E509" s="400"/>
      <c r="F509" s="401"/>
      <c r="G509" s="402"/>
      <c r="H509" s="403"/>
      <c r="I509" s="404"/>
      <c r="J509" s="415"/>
      <c r="K509" s="406"/>
      <c r="L509" s="408"/>
      <c r="M509" s="415"/>
      <c r="N509" s="407"/>
      <c r="O509" s="408"/>
      <c r="P509" s="415"/>
      <c r="Q509" s="407"/>
      <c r="R509" s="408"/>
      <c r="S509" s="415"/>
      <c r="T509" s="345"/>
      <c r="U509" s="409"/>
      <c r="V509" s="1048"/>
      <c r="W509" s="410"/>
      <c r="X509" s="416"/>
      <c r="Y509" s="416"/>
      <c r="Z509" s="417"/>
      <c r="AA509" s="417"/>
      <c r="AB509" s="417"/>
      <c r="AC509" s="416"/>
      <c r="AD509" s="416"/>
      <c r="AE509" s="417"/>
      <c r="AF509" s="418"/>
    </row>
    <row r="510" spans="1:32" s="575" customFormat="1" ht="30">
      <c r="A510" s="453">
        <v>106</v>
      </c>
      <c r="B510" s="523"/>
      <c r="C510" s="590" t="s">
        <v>485</v>
      </c>
      <c r="D510" s="591"/>
      <c r="E510" s="592"/>
      <c r="F510" s="591"/>
      <c r="G510" s="592"/>
      <c r="H510" s="593"/>
      <c r="I510" s="593"/>
      <c r="J510" s="593"/>
      <c r="K510" s="593"/>
      <c r="L510" s="593"/>
      <c r="M510" s="593"/>
      <c r="N510" s="593"/>
      <c r="O510" s="422"/>
      <c r="P510" s="422"/>
      <c r="Q510" s="593"/>
      <c r="R510" s="593"/>
      <c r="S510" s="593"/>
      <c r="T510" s="594"/>
      <c r="U510" s="595"/>
      <c r="V510" s="1050"/>
      <c r="W510" s="523"/>
      <c r="X510" s="572"/>
      <c r="Y510" s="573"/>
    </row>
    <row r="511" spans="1:32" ht="30">
      <c r="A511" s="362"/>
      <c r="B511" s="363"/>
      <c r="C511" s="364" t="s">
        <v>324</v>
      </c>
      <c r="D511" s="365"/>
      <c r="E511" s="366"/>
      <c r="F511" s="367"/>
      <c r="G511" s="368"/>
      <c r="H511" s="369">
        <f t="shared" ref="H511:S511" si="287">SUM(H510:H510)</f>
        <v>0</v>
      </c>
      <c r="I511" s="457">
        <f t="shared" si="287"/>
        <v>0</v>
      </c>
      <c r="J511" s="457">
        <f t="shared" si="287"/>
        <v>0</v>
      </c>
      <c r="K511" s="369">
        <f t="shared" si="287"/>
        <v>0</v>
      </c>
      <c r="L511" s="457">
        <f t="shared" si="287"/>
        <v>0</v>
      </c>
      <c r="M511" s="457">
        <f t="shared" si="287"/>
        <v>0</v>
      </c>
      <c r="N511" s="369">
        <f t="shared" si="287"/>
        <v>0</v>
      </c>
      <c r="O511" s="457">
        <f t="shared" si="287"/>
        <v>0</v>
      </c>
      <c r="P511" s="457">
        <f t="shared" si="287"/>
        <v>0</v>
      </c>
      <c r="Q511" s="369">
        <f t="shared" si="287"/>
        <v>0</v>
      </c>
      <c r="R511" s="457">
        <f t="shared" si="287"/>
        <v>0</v>
      </c>
      <c r="S511" s="457">
        <f t="shared" si="287"/>
        <v>0</v>
      </c>
      <c r="T511" s="362"/>
      <c r="U511" s="370"/>
      <c r="V511" s="1047"/>
      <c r="W511" s="371"/>
      <c r="X511" s="372"/>
      <c r="Y511" s="373"/>
    </row>
    <row r="512" spans="1:32" s="343" customFormat="1" ht="41.25" customHeight="1">
      <c r="A512" s="345"/>
      <c r="B512" s="398"/>
      <c r="C512" s="392" t="s">
        <v>377</v>
      </c>
      <c r="D512" s="399"/>
      <c r="E512" s="400"/>
      <c r="F512" s="401"/>
      <c r="G512" s="402"/>
      <c r="H512" s="403"/>
      <c r="I512" s="404"/>
      <c r="J512" s="405">
        <f>I510+J510/60</f>
        <v>0</v>
      </c>
      <c r="K512" s="406"/>
      <c r="L512" s="408"/>
      <c r="M512" s="405">
        <f>L510+M510/60</f>
        <v>0</v>
      </c>
      <c r="N512" s="407"/>
      <c r="O512" s="408"/>
      <c r="P512" s="405">
        <f>O510+P510/60</f>
        <v>0</v>
      </c>
      <c r="Q512" s="407"/>
      <c r="R512" s="408"/>
      <c r="S512" s="405">
        <f>R510+S510/60</f>
        <v>0</v>
      </c>
      <c r="T512" s="345"/>
      <c r="U512" s="409"/>
      <c r="V512" s="1048"/>
      <c r="W512" s="410"/>
      <c r="X512" s="411">
        <v>129.435</v>
      </c>
      <c r="Y512" s="412">
        <v>4</v>
      </c>
      <c r="Z512" s="405">
        <f>J512</f>
        <v>0</v>
      </c>
      <c r="AA512" s="405">
        <f>X512*Y512*Z512</f>
        <v>0</v>
      </c>
      <c r="AB512" s="405">
        <f>($AB$4-M512-P512)</f>
        <v>672</v>
      </c>
      <c r="AC512" s="412">
        <f>X512*Y512</f>
        <v>517.74</v>
      </c>
      <c r="AD512" s="412">
        <f>AB512*AC512</f>
        <v>347921.28</v>
      </c>
      <c r="AE512" s="405">
        <f>AA512/(AD512)</f>
        <v>0</v>
      </c>
      <c r="AF512" s="413">
        <f>1-(1*AE512)</f>
        <v>1</v>
      </c>
    </row>
    <row r="513" spans="1:32" s="498" customFormat="1" ht="41.25" customHeight="1">
      <c r="A513" s="480"/>
      <c r="B513" s="481"/>
      <c r="C513" s="482"/>
      <c r="D513" s="483"/>
      <c r="E513" s="484"/>
      <c r="F513" s="485"/>
      <c r="G513" s="486"/>
      <c r="H513" s="487"/>
      <c r="I513" s="488"/>
      <c r="J513" s="489"/>
      <c r="K513" s="490"/>
      <c r="L513" s="491"/>
      <c r="M513" s="489"/>
      <c r="N513" s="492"/>
      <c r="O513" s="491"/>
      <c r="P513" s="489"/>
      <c r="Q513" s="492"/>
      <c r="R513" s="491"/>
      <c r="S513" s="489"/>
      <c r="T513" s="480"/>
      <c r="U513" s="493"/>
      <c r="V513" s="1051"/>
      <c r="W513" s="494"/>
      <c r="X513" s="495"/>
      <c r="Y513" s="495"/>
      <c r="Z513" s="496"/>
      <c r="AA513" s="496"/>
      <c r="AB513" s="496"/>
      <c r="AC513" s="495"/>
      <c r="AD513" s="495"/>
      <c r="AE513" s="496"/>
      <c r="AF513" s="497"/>
    </row>
    <row r="514" spans="1:32" s="578" customFormat="1" ht="180">
      <c r="A514" s="453">
        <v>107</v>
      </c>
      <c r="B514" s="540">
        <v>902159</v>
      </c>
      <c r="C514" s="596" t="s">
        <v>1034</v>
      </c>
      <c r="D514" s="802">
        <v>41698</v>
      </c>
      <c r="E514" s="871" t="s">
        <v>1035</v>
      </c>
      <c r="F514" s="802">
        <v>41698</v>
      </c>
      <c r="G514" s="803" t="s">
        <v>1036</v>
      </c>
      <c r="H514" s="804" t="s">
        <v>332</v>
      </c>
      <c r="I514" s="804"/>
      <c r="J514" s="804"/>
      <c r="K514" s="804" t="s">
        <v>332</v>
      </c>
      <c r="L514" s="804"/>
      <c r="M514" s="804"/>
      <c r="N514" s="804">
        <v>0.20277777777777781</v>
      </c>
      <c r="O514" s="422">
        <f t="shared" ref="O514" si="288">HOUR(N514)</f>
        <v>4</v>
      </c>
      <c r="P514" s="422">
        <f t="shared" ref="P514" si="289">MINUTE(N514)</f>
        <v>52</v>
      </c>
      <c r="Q514" s="804" t="s">
        <v>332</v>
      </c>
      <c r="R514" s="804"/>
      <c r="S514" s="804"/>
      <c r="T514" s="600" t="s">
        <v>541</v>
      </c>
      <c r="U514" s="596" t="s">
        <v>1037</v>
      </c>
      <c r="V514" s="1057"/>
      <c r="W514" s="540" t="s">
        <v>1038</v>
      </c>
      <c r="X514" s="577"/>
      <c r="Y514" s="577"/>
    </row>
    <row r="515" spans="1:32" ht="30">
      <c r="A515" s="362"/>
      <c r="B515" s="363"/>
      <c r="C515" s="364" t="s">
        <v>324</v>
      </c>
      <c r="D515" s="365"/>
      <c r="E515" s="366"/>
      <c r="F515" s="367"/>
      <c r="G515" s="368"/>
      <c r="H515" s="369">
        <f>SUM(H514:H514)</f>
        <v>0</v>
      </c>
      <c r="I515" s="457">
        <f t="shared" ref="I515:P515" si="290">SUM(I514:I514)</f>
        <v>0</v>
      </c>
      <c r="J515" s="457">
        <f t="shared" si="290"/>
        <v>0</v>
      </c>
      <c r="K515" s="369">
        <f t="shared" si="290"/>
        <v>0</v>
      </c>
      <c r="L515" s="457">
        <f t="shared" si="290"/>
        <v>0</v>
      </c>
      <c r="M515" s="457">
        <f t="shared" si="290"/>
        <v>0</v>
      </c>
      <c r="N515" s="369">
        <f t="shared" si="290"/>
        <v>0.20277777777777781</v>
      </c>
      <c r="O515" s="457">
        <f t="shared" si="290"/>
        <v>4</v>
      </c>
      <c r="P515" s="457">
        <f t="shared" si="290"/>
        <v>52</v>
      </c>
      <c r="Q515" s="369">
        <f>SUM(Q514:Q514)</f>
        <v>0</v>
      </c>
      <c r="R515" s="457">
        <f>SUM(R514:R514)</f>
        <v>0</v>
      </c>
      <c r="S515" s="457">
        <f>SUM(S514:S514)</f>
        <v>0</v>
      </c>
      <c r="T515" s="362"/>
      <c r="U515" s="370"/>
      <c r="V515" s="1047"/>
      <c r="W515" s="371"/>
      <c r="X515" s="372"/>
      <c r="Y515" s="373"/>
    </row>
    <row r="516" spans="1:32" s="343" customFormat="1" ht="41.25" customHeight="1">
      <c r="A516" s="345"/>
      <c r="B516" s="398"/>
      <c r="C516" s="392" t="s">
        <v>377</v>
      </c>
      <c r="D516" s="399"/>
      <c r="E516" s="400"/>
      <c r="F516" s="401"/>
      <c r="G516" s="402"/>
      <c r="H516" s="403"/>
      <c r="I516" s="404"/>
      <c r="J516" s="405">
        <f>I515+J515/60</f>
        <v>0</v>
      </c>
      <c r="K516" s="406"/>
      <c r="L516" s="408"/>
      <c r="M516" s="405">
        <f>L515+M515/60</f>
        <v>0</v>
      </c>
      <c r="N516" s="407"/>
      <c r="O516" s="408"/>
      <c r="P516" s="405">
        <f>O515+P515/60</f>
        <v>4.8666666666666671</v>
      </c>
      <c r="Q516" s="407"/>
      <c r="R516" s="408"/>
      <c r="S516" s="405">
        <f>R515+S515/60</f>
        <v>0</v>
      </c>
      <c r="T516" s="345"/>
      <c r="U516" s="409"/>
      <c r="V516" s="1048"/>
      <c r="W516" s="410"/>
      <c r="X516" s="411">
        <v>127.934</v>
      </c>
      <c r="Y516" s="412">
        <v>4</v>
      </c>
      <c r="Z516" s="405">
        <f>J516</f>
        <v>0</v>
      </c>
      <c r="AA516" s="405">
        <f>X516*Y516*Z516</f>
        <v>0</v>
      </c>
      <c r="AB516" s="405">
        <f>($AB$4-M516-P516)</f>
        <v>667.13333333333333</v>
      </c>
      <c r="AC516" s="412">
        <f>X516*Y516</f>
        <v>511.73599999999999</v>
      </c>
      <c r="AD516" s="412">
        <f>AB516*AC516</f>
        <v>341396.14346666663</v>
      </c>
      <c r="AE516" s="405">
        <f>AA516/(AD516)</f>
        <v>0</v>
      </c>
      <c r="AF516" s="413">
        <f>1-(1*AE516)</f>
        <v>1</v>
      </c>
    </row>
    <row r="517" spans="1:32" s="343" customFormat="1" ht="41.25" customHeight="1">
      <c r="A517" s="345"/>
      <c r="B517" s="398"/>
      <c r="C517" s="421"/>
      <c r="D517" s="399"/>
      <c r="E517" s="400"/>
      <c r="F517" s="401"/>
      <c r="G517" s="402"/>
      <c r="H517" s="403"/>
      <c r="I517" s="404"/>
      <c r="J517" s="404"/>
      <c r="K517" s="403"/>
      <c r="L517" s="404"/>
      <c r="M517" s="404"/>
      <c r="N517" s="403"/>
      <c r="O517" s="404"/>
      <c r="P517" s="404"/>
      <c r="Q517" s="403"/>
      <c r="R517" s="404"/>
      <c r="S517" s="404"/>
      <c r="T517" s="345"/>
      <c r="U517" s="409"/>
      <c r="V517" s="1048"/>
      <c r="W517" s="410"/>
      <c r="X517" s="419"/>
    </row>
    <row r="518" spans="1:32" ht="48.75">
      <c r="A518" s="1090"/>
      <c r="B518" s="1090"/>
      <c r="C518" s="1090" t="s">
        <v>356</v>
      </c>
      <c r="D518" s="1090"/>
      <c r="E518" s="1090"/>
      <c r="F518" s="1090"/>
      <c r="G518" s="1090"/>
      <c r="H518" s="1091"/>
      <c r="I518" s="1092"/>
      <c r="J518" s="1092"/>
      <c r="K518" s="1091"/>
      <c r="L518" s="1092"/>
      <c r="M518" s="1092"/>
      <c r="N518" s="1091"/>
      <c r="O518" s="1092"/>
      <c r="P518" s="1092"/>
      <c r="Q518" s="1091"/>
      <c r="R518" s="1092"/>
      <c r="S518" s="1092"/>
      <c r="T518" s="1090"/>
      <c r="U518" s="1090"/>
      <c r="V518" s="351"/>
      <c r="W518" s="352"/>
      <c r="X518" s="380"/>
      <c r="Y518" s="380"/>
      <c r="Z518" s="380"/>
      <c r="AA518" s="380"/>
      <c r="AB518" s="380"/>
      <c r="AC518" s="380"/>
      <c r="AD518" s="380"/>
    </row>
    <row r="519" spans="1:32" s="514" customFormat="1" ht="30">
      <c r="A519" s="398">
        <v>1</v>
      </c>
      <c r="B519" s="523"/>
      <c r="C519" s="590" t="s">
        <v>486</v>
      </c>
      <c r="D519" s="591"/>
      <c r="E519" s="592"/>
      <c r="F519" s="591"/>
      <c r="G519" s="592"/>
      <c r="H519" s="593"/>
      <c r="I519" s="422"/>
      <c r="J519" s="422"/>
      <c r="K519" s="593"/>
      <c r="L519" s="593"/>
      <c r="M519" s="593"/>
      <c r="N519" s="593"/>
      <c r="O519" s="593"/>
      <c r="P519" s="593"/>
      <c r="Q519" s="593"/>
      <c r="R519" s="593"/>
      <c r="S519" s="593"/>
      <c r="T519" s="594"/>
      <c r="U519" s="595"/>
      <c r="V519" s="1050"/>
      <c r="W519" s="523"/>
    </row>
    <row r="520" spans="1:32" ht="30">
      <c r="A520" s="362"/>
      <c r="B520" s="363"/>
      <c r="C520" s="364" t="s">
        <v>324</v>
      </c>
      <c r="D520" s="365"/>
      <c r="E520" s="366"/>
      <c r="F520" s="367"/>
      <c r="G520" s="368"/>
      <c r="H520" s="369">
        <f t="shared" ref="H520:S520" si="291">SUM(H519:H519)</f>
        <v>0</v>
      </c>
      <c r="I520" s="457">
        <f t="shared" si="291"/>
        <v>0</v>
      </c>
      <c r="J520" s="457">
        <f t="shared" si="291"/>
        <v>0</v>
      </c>
      <c r="K520" s="369">
        <f t="shared" si="291"/>
        <v>0</v>
      </c>
      <c r="L520" s="457">
        <f t="shared" si="291"/>
        <v>0</v>
      </c>
      <c r="M520" s="457">
        <f t="shared" si="291"/>
        <v>0</v>
      </c>
      <c r="N520" s="369">
        <f t="shared" si="291"/>
        <v>0</v>
      </c>
      <c r="O520" s="457">
        <f t="shared" si="291"/>
        <v>0</v>
      </c>
      <c r="P520" s="457">
        <f t="shared" si="291"/>
        <v>0</v>
      </c>
      <c r="Q520" s="369">
        <f t="shared" si="291"/>
        <v>0</v>
      </c>
      <c r="R520" s="457">
        <f t="shared" si="291"/>
        <v>0</v>
      </c>
      <c r="S520" s="457">
        <f t="shared" si="291"/>
        <v>0</v>
      </c>
      <c r="T520" s="362"/>
      <c r="U520" s="370"/>
      <c r="V520" s="1047"/>
      <c r="W520" s="371"/>
      <c r="X520" s="372"/>
      <c r="Y520" s="373"/>
    </row>
    <row r="521" spans="1:32" s="343" customFormat="1" ht="41.25" customHeight="1">
      <c r="A521" s="345"/>
      <c r="B521" s="398"/>
      <c r="C521" s="392" t="s">
        <v>377</v>
      </c>
      <c r="D521" s="399"/>
      <c r="E521" s="400"/>
      <c r="F521" s="401"/>
      <c r="G521" s="402"/>
      <c r="H521" s="403"/>
      <c r="I521" s="404"/>
      <c r="J521" s="405">
        <f>I519+J519/60</f>
        <v>0</v>
      </c>
      <c r="K521" s="406"/>
      <c r="L521" s="408"/>
      <c r="M521" s="405">
        <f>L519+M519/60</f>
        <v>0</v>
      </c>
      <c r="N521" s="407"/>
      <c r="O521" s="408"/>
      <c r="P521" s="405">
        <f>O519+P519/60</f>
        <v>0</v>
      </c>
      <c r="Q521" s="407"/>
      <c r="R521" s="408"/>
      <c r="S521" s="405">
        <f>R519+S519/60</f>
        <v>0</v>
      </c>
      <c r="T521" s="345"/>
      <c r="U521" s="409"/>
      <c r="V521" s="1048"/>
      <c r="W521" s="410"/>
      <c r="X521" s="411">
        <v>315</v>
      </c>
      <c r="Y521" s="412">
        <v>2.5</v>
      </c>
      <c r="Z521" s="405">
        <f>J521</f>
        <v>0</v>
      </c>
      <c r="AA521" s="405">
        <f>X521*Y521*Z521</f>
        <v>0</v>
      </c>
      <c r="AB521" s="405">
        <f>($AB$4-M521-P521)</f>
        <v>672</v>
      </c>
      <c r="AC521" s="412">
        <f>X521*Y521</f>
        <v>787.5</v>
      </c>
      <c r="AD521" s="412">
        <f>AB521*AC521</f>
        <v>529200</v>
      </c>
      <c r="AE521" s="405">
        <f>AA521/(AD521)</f>
        <v>0</v>
      </c>
      <c r="AF521" s="413">
        <f>1-(1*AE521)</f>
        <v>1</v>
      </c>
    </row>
    <row r="522" spans="1:32" s="498" customFormat="1" ht="41.25" customHeight="1">
      <c r="A522" s="480"/>
      <c r="B522" s="481"/>
      <c r="C522" s="482"/>
      <c r="D522" s="483"/>
      <c r="E522" s="484"/>
      <c r="F522" s="485"/>
      <c r="G522" s="486"/>
      <c r="H522" s="487"/>
      <c r="I522" s="488"/>
      <c r="J522" s="489"/>
      <c r="K522" s="490"/>
      <c r="L522" s="491"/>
      <c r="M522" s="489"/>
      <c r="N522" s="492"/>
      <c r="O522" s="491"/>
      <c r="P522" s="489"/>
      <c r="Q522" s="492"/>
      <c r="R522" s="491"/>
      <c r="S522" s="489"/>
      <c r="T522" s="480"/>
      <c r="U522" s="493"/>
      <c r="V522" s="1051"/>
      <c r="W522" s="494"/>
      <c r="X522" s="495"/>
      <c r="Y522" s="495"/>
      <c r="Z522" s="496"/>
      <c r="AA522" s="496"/>
      <c r="AB522" s="496"/>
      <c r="AC522" s="495"/>
      <c r="AD522" s="495"/>
      <c r="AE522" s="496"/>
      <c r="AF522" s="497"/>
    </row>
    <row r="523" spans="1:32" s="343" customFormat="1" ht="66" customHeight="1">
      <c r="A523" s="398">
        <v>2</v>
      </c>
      <c r="B523" s="523"/>
      <c r="C523" s="590" t="s">
        <v>487</v>
      </c>
      <c r="D523" s="591"/>
      <c r="E523" s="592"/>
      <c r="F523" s="591"/>
      <c r="G523" s="592"/>
      <c r="H523" s="593"/>
      <c r="I523" s="422"/>
      <c r="J523" s="422"/>
      <c r="K523" s="593"/>
      <c r="L523" s="593"/>
      <c r="M523" s="593"/>
      <c r="N523" s="593"/>
      <c r="O523" s="593"/>
      <c r="P523" s="593"/>
      <c r="Q523" s="593"/>
      <c r="R523" s="593"/>
      <c r="S523" s="593"/>
      <c r="T523" s="594"/>
      <c r="U523" s="595"/>
      <c r="V523" s="1050"/>
      <c r="W523" s="523"/>
    </row>
    <row r="524" spans="1:32" ht="30">
      <c r="A524" s="362"/>
      <c r="B524" s="363"/>
      <c r="C524" s="364" t="s">
        <v>324</v>
      </c>
      <c r="D524" s="365"/>
      <c r="E524" s="366"/>
      <c r="F524" s="367"/>
      <c r="G524" s="368"/>
      <c r="H524" s="369">
        <f t="shared" ref="H524:S524" si="292">SUM(H523:H523)</f>
        <v>0</v>
      </c>
      <c r="I524" s="457">
        <f t="shared" si="292"/>
        <v>0</v>
      </c>
      <c r="J524" s="457">
        <f t="shared" si="292"/>
        <v>0</v>
      </c>
      <c r="K524" s="369">
        <f t="shared" si="292"/>
        <v>0</v>
      </c>
      <c r="L524" s="457">
        <f t="shared" si="292"/>
        <v>0</v>
      </c>
      <c r="M524" s="457">
        <f t="shared" si="292"/>
        <v>0</v>
      </c>
      <c r="N524" s="369">
        <f t="shared" si="292"/>
        <v>0</v>
      </c>
      <c r="O524" s="457">
        <f t="shared" si="292"/>
        <v>0</v>
      </c>
      <c r="P524" s="457">
        <f t="shared" si="292"/>
        <v>0</v>
      </c>
      <c r="Q524" s="369">
        <f t="shared" si="292"/>
        <v>0</v>
      </c>
      <c r="R524" s="457">
        <f t="shared" si="292"/>
        <v>0</v>
      </c>
      <c r="S524" s="457">
        <f t="shared" si="292"/>
        <v>0</v>
      </c>
      <c r="T524" s="362"/>
      <c r="U524" s="370"/>
      <c r="V524" s="1047"/>
      <c r="W524" s="371"/>
      <c r="X524" s="372"/>
      <c r="Y524" s="373"/>
    </row>
    <row r="525" spans="1:32" s="343" customFormat="1" ht="41.25" customHeight="1">
      <c r="A525" s="345"/>
      <c r="B525" s="398"/>
      <c r="C525" s="392" t="s">
        <v>377</v>
      </c>
      <c r="D525" s="399"/>
      <c r="E525" s="400"/>
      <c r="F525" s="401"/>
      <c r="G525" s="402"/>
      <c r="H525" s="403"/>
      <c r="I525" s="404"/>
      <c r="J525" s="405">
        <f>I524+J524/60</f>
        <v>0</v>
      </c>
      <c r="K525" s="406"/>
      <c r="L525" s="408"/>
      <c r="M525" s="405">
        <f>L521+M521/60</f>
        <v>0</v>
      </c>
      <c r="N525" s="407"/>
      <c r="O525" s="408"/>
      <c r="P525" s="405">
        <f>O521+P521/60</f>
        <v>0</v>
      </c>
      <c r="Q525" s="407"/>
      <c r="R525" s="408"/>
      <c r="S525" s="405">
        <f>R521+S521/60</f>
        <v>0</v>
      </c>
      <c r="T525" s="345"/>
      <c r="U525" s="409"/>
      <c r="V525" s="1048"/>
      <c r="W525" s="410"/>
      <c r="X525" s="411">
        <v>315</v>
      </c>
      <c r="Y525" s="412">
        <v>2.5</v>
      </c>
      <c r="Z525" s="405">
        <f>J525</f>
        <v>0</v>
      </c>
      <c r="AA525" s="405">
        <f>X525*Y525*Z525</f>
        <v>0</v>
      </c>
      <c r="AB525" s="405">
        <f>($AB$4-M525-P525)</f>
        <v>672</v>
      </c>
      <c r="AC525" s="412">
        <f>X525*Y525</f>
        <v>787.5</v>
      </c>
      <c r="AD525" s="412">
        <f>AB525*AC525</f>
        <v>529200</v>
      </c>
      <c r="AE525" s="405">
        <f>AA525/(AD525)</f>
        <v>0</v>
      </c>
      <c r="AF525" s="413">
        <f>1-(1*AE525)</f>
        <v>1</v>
      </c>
    </row>
    <row r="526" spans="1:32" s="498" customFormat="1" ht="41.25" customHeight="1">
      <c r="A526" s="480"/>
      <c r="B526" s="481"/>
      <c r="C526" s="482"/>
      <c r="D526" s="483"/>
      <c r="E526" s="484"/>
      <c r="F526" s="485"/>
      <c r="G526" s="486"/>
      <c r="H526" s="487"/>
      <c r="I526" s="488"/>
      <c r="J526" s="489"/>
      <c r="K526" s="490"/>
      <c r="L526" s="491"/>
      <c r="M526" s="489"/>
      <c r="N526" s="492"/>
      <c r="O526" s="491"/>
      <c r="P526" s="489"/>
      <c r="Q526" s="492"/>
      <c r="R526" s="491"/>
      <c r="S526" s="489"/>
      <c r="T526" s="480"/>
      <c r="U526" s="493"/>
      <c r="V526" s="1051"/>
      <c r="W526" s="494"/>
      <c r="X526" s="495"/>
      <c r="Y526" s="495"/>
      <c r="Z526" s="496"/>
      <c r="AA526" s="496"/>
      <c r="AB526" s="496"/>
      <c r="AC526" s="495"/>
      <c r="AD526" s="495"/>
      <c r="AE526" s="496"/>
      <c r="AF526" s="497"/>
    </row>
    <row r="527" spans="1:32" s="343" customFormat="1" ht="30">
      <c r="A527" s="398">
        <v>3</v>
      </c>
      <c r="B527" s="398"/>
      <c r="C527" s="438" t="s">
        <v>401</v>
      </c>
      <c r="D527" s="398"/>
      <c r="E527" s="398"/>
      <c r="F527" s="398"/>
      <c r="G527" s="398"/>
      <c r="H527" s="549" t="s">
        <v>332</v>
      </c>
      <c r="I527" s="550"/>
      <c r="J527" s="550"/>
      <c r="K527" s="549" t="s">
        <v>332</v>
      </c>
      <c r="L527" s="550"/>
      <c r="M527" s="550"/>
      <c r="N527" s="549" t="s">
        <v>332</v>
      </c>
      <c r="O527" s="550"/>
      <c r="P527" s="550"/>
      <c r="Q527" s="549" t="s">
        <v>332</v>
      </c>
      <c r="R527" s="550"/>
      <c r="S527" s="550"/>
      <c r="T527" s="398"/>
      <c r="U527" s="420"/>
      <c r="V527" s="1067"/>
      <c r="W527" s="420"/>
    </row>
    <row r="528" spans="1:32" s="343" customFormat="1" ht="41.25" customHeight="1">
      <c r="A528" s="345"/>
      <c r="B528" s="398"/>
      <c r="C528" s="392" t="s">
        <v>377</v>
      </c>
      <c r="D528" s="399"/>
      <c r="E528" s="400"/>
      <c r="F528" s="401"/>
      <c r="G528" s="402"/>
      <c r="H528" s="403"/>
      <c r="I528" s="404"/>
      <c r="J528" s="405">
        <f>I527+J527/60</f>
        <v>0</v>
      </c>
      <c r="K528" s="406"/>
      <c r="L528" s="408"/>
      <c r="M528" s="405">
        <f>L527+M527/60</f>
        <v>0</v>
      </c>
      <c r="N528" s="407"/>
      <c r="O528" s="408"/>
      <c r="P528" s="405">
        <f>O527+P527/60</f>
        <v>0</v>
      </c>
      <c r="Q528" s="407"/>
      <c r="R528" s="408"/>
      <c r="S528" s="405">
        <f>R527+S527/60</f>
        <v>0</v>
      </c>
      <c r="T528" s="345"/>
      <c r="U528" s="409"/>
      <c r="V528" s="1048"/>
      <c r="W528" s="410"/>
      <c r="X528" s="411">
        <v>315</v>
      </c>
      <c r="Y528" s="412">
        <v>2.5</v>
      </c>
      <c r="Z528" s="405">
        <f>J528</f>
        <v>0</v>
      </c>
      <c r="AA528" s="405">
        <f>X528*Y528*Z528</f>
        <v>0</v>
      </c>
      <c r="AB528" s="405">
        <f>($AB$4-M528-P528)</f>
        <v>672</v>
      </c>
      <c r="AC528" s="412">
        <f>X528*Y528</f>
        <v>787.5</v>
      </c>
      <c r="AD528" s="412">
        <f>AB528*AC528</f>
        <v>529200</v>
      </c>
      <c r="AE528" s="405">
        <f>AA528/(AD528)</f>
        <v>0</v>
      </c>
      <c r="AF528" s="413">
        <f>1-(1*AE528)</f>
        <v>1</v>
      </c>
    </row>
    <row r="529" spans="1:32" s="498" customFormat="1" ht="51.75" customHeight="1">
      <c r="A529" s="481"/>
      <c r="B529" s="481"/>
      <c r="C529" s="554"/>
      <c r="D529" s="481"/>
      <c r="E529" s="481"/>
      <c r="F529" s="481"/>
      <c r="G529" s="481"/>
      <c r="H529" s="481"/>
      <c r="I529" s="555"/>
      <c r="J529" s="555"/>
      <c r="K529" s="481"/>
      <c r="L529" s="555"/>
      <c r="M529" s="555"/>
      <c r="N529" s="481"/>
      <c r="O529" s="555"/>
      <c r="P529" s="555"/>
      <c r="Q529" s="481"/>
      <c r="R529" s="555"/>
      <c r="S529" s="555"/>
      <c r="T529" s="481"/>
      <c r="U529" s="541"/>
      <c r="V529" s="1068"/>
      <c r="W529" s="541"/>
    </row>
    <row r="530" spans="1:32" s="343" customFormat="1" ht="30">
      <c r="A530" s="398">
        <v>4</v>
      </c>
      <c r="B530" s="398"/>
      <c r="C530" s="438" t="s">
        <v>402</v>
      </c>
      <c r="D530" s="398"/>
      <c r="E530" s="398"/>
      <c r="F530" s="398"/>
      <c r="G530" s="398"/>
      <c r="H530" s="549" t="s">
        <v>332</v>
      </c>
      <c r="I530" s="550"/>
      <c r="J530" s="550"/>
      <c r="K530" s="549" t="s">
        <v>332</v>
      </c>
      <c r="L530" s="550"/>
      <c r="M530" s="550"/>
      <c r="N530" s="549" t="s">
        <v>332</v>
      </c>
      <c r="O530" s="550"/>
      <c r="P530" s="550"/>
      <c r="Q530" s="549" t="s">
        <v>332</v>
      </c>
      <c r="R530" s="550"/>
      <c r="S530" s="437"/>
      <c r="T530" s="398"/>
      <c r="U530" s="420"/>
      <c r="V530" s="1067"/>
      <c r="W530" s="420"/>
    </row>
    <row r="531" spans="1:32" s="343" customFormat="1" ht="41.25" customHeight="1">
      <c r="A531" s="345"/>
      <c r="B531" s="398"/>
      <c r="C531" s="392" t="s">
        <v>377</v>
      </c>
      <c r="D531" s="399"/>
      <c r="E531" s="400"/>
      <c r="F531" s="401"/>
      <c r="G531" s="402"/>
      <c r="H531" s="403"/>
      <c r="I531" s="404"/>
      <c r="J531" s="405">
        <f>I530+J530/60</f>
        <v>0</v>
      </c>
      <c r="K531" s="406"/>
      <c r="L531" s="408"/>
      <c r="M531" s="405">
        <f>L530+M530/60</f>
        <v>0</v>
      </c>
      <c r="N531" s="407"/>
      <c r="O531" s="408"/>
      <c r="P531" s="405">
        <f>O530+P530/60</f>
        <v>0</v>
      </c>
      <c r="Q531" s="407"/>
      <c r="R531" s="408"/>
      <c r="S531" s="405">
        <f>R530+S530/60</f>
        <v>0</v>
      </c>
      <c r="T531" s="345"/>
      <c r="U531" s="409"/>
      <c r="V531" s="1048"/>
      <c r="W531" s="410"/>
      <c r="X531" s="411">
        <v>315</v>
      </c>
      <c r="Y531" s="412">
        <v>2.5</v>
      </c>
      <c r="Z531" s="405">
        <f>J531</f>
        <v>0</v>
      </c>
      <c r="AA531" s="405">
        <f>X531*Y531*Z531</f>
        <v>0</v>
      </c>
      <c r="AB531" s="405">
        <f>($AB$4-M531-P531)</f>
        <v>672</v>
      </c>
      <c r="AC531" s="412">
        <f>X531*Y531</f>
        <v>787.5</v>
      </c>
      <c r="AD531" s="412">
        <f>AB531*AC531</f>
        <v>529200</v>
      </c>
      <c r="AE531" s="405">
        <f>AA531/(AD531)</f>
        <v>0</v>
      </c>
      <c r="AF531" s="413">
        <f>1-(1*AE531)</f>
        <v>1</v>
      </c>
    </row>
    <row r="532" spans="1:32" s="498" customFormat="1" ht="60.75" customHeight="1">
      <c r="A532" s="481"/>
      <c r="B532" s="481"/>
      <c r="C532" s="554"/>
      <c r="D532" s="481"/>
      <c r="E532" s="481"/>
      <c r="F532" s="481"/>
      <c r="G532" s="481"/>
      <c r="H532" s="481"/>
      <c r="I532" s="555"/>
      <c r="J532" s="555"/>
      <c r="K532" s="481"/>
      <c r="L532" s="555"/>
      <c r="M532" s="555"/>
      <c r="N532" s="481"/>
      <c r="O532" s="555"/>
      <c r="P532" s="555"/>
      <c r="Q532" s="481"/>
      <c r="R532" s="555"/>
      <c r="S532" s="555"/>
      <c r="T532" s="481"/>
      <c r="U532" s="541"/>
      <c r="V532" s="1068"/>
      <c r="W532" s="541"/>
    </row>
    <row r="533" spans="1:32" s="425" customFormat="1" ht="90">
      <c r="A533" s="439">
        <v>5</v>
      </c>
      <c r="B533" s="523">
        <v>902043</v>
      </c>
      <c r="C533" s="590" t="s">
        <v>403</v>
      </c>
      <c r="D533" s="591">
        <v>41677</v>
      </c>
      <c r="E533" s="592" t="s">
        <v>634</v>
      </c>
      <c r="F533" s="591">
        <v>41677</v>
      </c>
      <c r="G533" s="592" t="s">
        <v>1107</v>
      </c>
      <c r="H533" s="593">
        <v>6.4583333332848269E-2</v>
      </c>
      <c r="I533" s="422">
        <f t="shared" ref="I533" si="293">HOUR(H533)</f>
        <v>1</v>
      </c>
      <c r="J533" s="422">
        <f t="shared" ref="J533" si="294">MINUTE(H533)</f>
        <v>33</v>
      </c>
      <c r="K533" s="593" t="s">
        <v>332</v>
      </c>
      <c r="L533" s="593"/>
      <c r="M533" s="593"/>
      <c r="N533" s="593" t="s">
        <v>332</v>
      </c>
      <c r="O533" s="593"/>
      <c r="P533" s="593"/>
      <c r="Q533" s="593" t="s">
        <v>332</v>
      </c>
      <c r="R533" s="593"/>
      <c r="S533" s="593"/>
      <c r="T533" s="594" t="s">
        <v>322</v>
      </c>
      <c r="U533" s="595" t="s">
        <v>1108</v>
      </c>
      <c r="V533" s="1050" t="s">
        <v>1109</v>
      </c>
      <c r="W533" s="866" t="s">
        <v>1110</v>
      </c>
    </row>
    <row r="534" spans="1:32" ht="41.25" customHeight="1">
      <c r="A534" s="362"/>
      <c r="B534" s="363"/>
      <c r="C534" s="364" t="s">
        <v>324</v>
      </c>
      <c r="D534" s="365"/>
      <c r="E534" s="366"/>
      <c r="F534" s="367"/>
      <c r="G534" s="368"/>
      <c r="H534" s="369">
        <f>SUM(H533)</f>
        <v>6.4583333332848269E-2</v>
      </c>
      <c r="I534" s="457">
        <f t="shared" ref="I534:S534" si="295">SUM(I533)</f>
        <v>1</v>
      </c>
      <c r="J534" s="457">
        <f t="shared" si="295"/>
        <v>33</v>
      </c>
      <c r="K534" s="369">
        <f t="shared" si="295"/>
        <v>0</v>
      </c>
      <c r="L534" s="457">
        <f t="shared" si="295"/>
        <v>0</v>
      </c>
      <c r="M534" s="457">
        <f t="shared" si="295"/>
        <v>0</v>
      </c>
      <c r="N534" s="369">
        <f>SUM(N533)</f>
        <v>0</v>
      </c>
      <c r="O534" s="457">
        <f t="shared" si="295"/>
        <v>0</v>
      </c>
      <c r="P534" s="457">
        <f t="shared" si="295"/>
        <v>0</v>
      </c>
      <c r="Q534" s="369">
        <f t="shared" si="295"/>
        <v>0</v>
      </c>
      <c r="R534" s="457">
        <f t="shared" si="295"/>
        <v>0</v>
      </c>
      <c r="S534" s="457">
        <f t="shared" si="295"/>
        <v>0</v>
      </c>
      <c r="T534" s="551"/>
      <c r="U534" s="552"/>
      <c r="V534" s="1069"/>
      <c r="W534" s="553"/>
      <c r="X534" s="372"/>
      <c r="Y534" s="373"/>
    </row>
    <row r="535" spans="1:32" s="343" customFormat="1" ht="41.25" customHeight="1">
      <c r="A535" s="345"/>
      <c r="B535" s="398"/>
      <c r="C535" s="392" t="s">
        <v>377</v>
      </c>
      <c r="D535" s="399"/>
      <c r="E535" s="400"/>
      <c r="F535" s="401"/>
      <c r="G535" s="402"/>
      <c r="H535" s="403"/>
      <c r="I535" s="404"/>
      <c r="J535" s="405">
        <f>I534+J534/60</f>
        <v>1.55</v>
      </c>
      <c r="K535" s="406"/>
      <c r="L535" s="408"/>
      <c r="M535" s="405">
        <f>L534+M534/60</f>
        <v>0</v>
      </c>
      <c r="N535" s="407"/>
      <c r="O535" s="408"/>
      <c r="P535" s="405">
        <f>O534+P534/60</f>
        <v>0</v>
      </c>
      <c r="Q535" s="407"/>
      <c r="R535" s="408"/>
      <c r="S535" s="405">
        <f>R534+S534/60</f>
        <v>0</v>
      </c>
      <c r="T535" s="345"/>
      <c r="U535" s="409"/>
      <c r="V535" s="1048"/>
      <c r="W535" s="410"/>
      <c r="X535" s="411">
        <v>315</v>
      </c>
      <c r="Y535" s="412">
        <v>2.5</v>
      </c>
      <c r="Z535" s="405">
        <f>J535</f>
        <v>1.55</v>
      </c>
      <c r="AA535" s="405">
        <f>X535*Y535*Z535</f>
        <v>1220.625</v>
      </c>
      <c r="AB535" s="405">
        <f>($AB$4-M535-P535)</f>
        <v>672</v>
      </c>
      <c r="AC535" s="412">
        <f>X535*Y535</f>
        <v>787.5</v>
      </c>
      <c r="AD535" s="412">
        <f>AB535*AC535</f>
        <v>529200</v>
      </c>
      <c r="AE535" s="405">
        <f>AA535/(AD535)</f>
        <v>2.3065476190476191E-3</v>
      </c>
      <c r="AF535" s="413">
        <f>1-(1*AE535)</f>
        <v>0.99769345238095242</v>
      </c>
    </row>
    <row r="536" spans="1:32" s="566" customFormat="1" ht="51" customHeight="1">
      <c r="A536" s="556"/>
      <c r="B536" s="480"/>
      <c r="C536" s="554"/>
      <c r="D536" s="557"/>
      <c r="E536" s="558"/>
      <c r="F536" s="557"/>
      <c r="G536" s="558"/>
      <c r="H536" s="559"/>
      <c r="I536" s="560"/>
      <c r="J536" s="560"/>
      <c r="K536" s="561"/>
      <c r="L536" s="562"/>
      <c r="M536" s="562"/>
      <c r="N536" s="563"/>
      <c r="O536" s="564"/>
      <c r="P536" s="564"/>
      <c r="Q536" s="565"/>
      <c r="R536" s="555"/>
      <c r="S536" s="555"/>
      <c r="T536" s="481"/>
      <c r="U536" s="539"/>
      <c r="V536" s="1070"/>
      <c r="W536" s="539"/>
    </row>
    <row r="537" spans="1:32" s="578" customFormat="1" ht="30">
      <c r="A537" s="453">
        <v>6</v>
      </c>
      <c r="B537" s="586"/>
      <c r="C537" s="581" t="s">
        <v>450</v>
      </c>
      <c r="D537" s="580"/>
      <c r="E537" s="582"/>
      <c r="F537" s="580"/>
      <c r="G537" s="582"/>
      <c r="H537" s="583"/>
      <c r="I537" s="422"/>
      <c r="J537" s="422"/>
      <c r="K537" s="583"/>
      <c r="L537" s="583"/>
      <c r="M537" s="583"/>
      <c r="N537" s="583"/>
      <c r="O537" s="583"/>
      <c r="P537" s="583"/>
      <c r="Q537" s="583"/>
      <c r="R537" s="583"/>
      <c r="S537" s="583"/>
      <c r="T537" s="584"/>
      <c r="U537" s="585"/>
      <c r="V537" s="1065"/>
      <c r="W537" s="586"/>
      <c r="X537" s="577"/>
      <c r="Y537" s="577"/>
    </row>
    <row r="538" spans="1:32" ht="41.25" customHeight="1">
      <c r="A538" s="362"/>
      <c r="B538" s="363"/>
      <c r="C538" s="364" t="s">
        <v>324</v>
      </c>
      <c r="D538" s="365"/>
      <c r="E538" s="366"/>
      <c r="F538" s="367"/>
      <c r="G538" s="368"/>
      <c r="H538" s="369">
        <f>SUM(H537)</f>
        <v>0</v>
      </c>
      <c r="I538" s="457">
        <f t="shared" ref="I538:S538" si="296">SUM(I537)</f>
        <v>0</v>
      </c>
      <c r="J538" s="457">
        <f t="shared" si="296"/>
        <v>0</v>
      </c>
      <c r="K538" s="369">
        <f t="shared" si="296"/>
        <v>0</v>
      </c>
      <c r="L538" s="457">
        <f t="shared" si="296"/>
        <v>0</v>
      </c>
      <c r="M538" s="457">
        <f t="shared" si="296"/>
        <v>0</v>
      </c>
      <c r="N538" s="369">
        <f t="shared" si="296"/>
        <v>0</v>
      </c>
      <c r="O538" s="457">
        <f t="shared" si="296"/>
        <v>0</v>
      </c>
      <c r="P538" s="457">
        <f t="shared" si="296"/>
        <v>0</v>
      </c>
      <c r="Q538" s="369">
        <f t="shared" si="296"/>
        <v>0</v>
      </c>
      <c r="R538" s="457">
        <f t="shared" si="296"/>
        <v>0</v>
      </c>
      <c r="S538" s="457">
        <f t="shared" si="296"/>
        <v>0</v>
      </c>
      <c r="T538" s="551"/>
      <c r="U538" s="552"/>
      <c r="V538" s="1069"/>
      <c r="W538" s="553"/>
      <c r="X538" s="372"/>
      <c r="Y538" s="373"/>
    </row>
    <row r="539" spans="1:32" s="343" customFormat="1" ht="41.25" customHeight="1">
      <c r="A539" s="345"/>
      <c r="B539" s="398"/>
      <c r="C539" s="392" t="s">
        <v>377</v>
      </c>
      <c r="D539" s="399"/>
      <c r="E539" s="400"/>
      <c r="F539" s="401"/>
      <c r="G539" s="402"/>
      <c r="H539" s="403"/>
      <c r="I539" s="404"/>
      <c r="J539" s="405">
        <f>I537+J537/60</f>
        <v>0</v>
      </c>
      <c r="K539" s="406"/>
      <c r="L539" s="408"/>
      <c r="M539" s="405">
        <f>L537+M537/60</f>
        <v>0</v>
      </c>
      <c r="N539" s="407"/>
      <c r="O539" s="408"/>
      <c r="P539" s="405">
        <f>O537+P537/60</f>
        <v>0</v>
      </c>
      <c r="Q539" s="407"/>
      <c r="R539" s="408"/>
      <c r="S539" s="405">
        <f>R537+S537/60</f>
        <v>0</v>
      </c>
      <c r="T539" s="345"/>
      <c r="U539" s="409"/>
      <c r="V539" s="1048"/>
      <c r="W539" s="410"/>
      <c r="X539" s="411">
        <v>315</v>
      </c>
      <c r="Y539" s="412">
        <v>2.5</v>
      </c>
      <c r="Z539" s="405">
        <f>J539</f>
        <v>0</v>
      </c>
      <c r="AA539" s="405">
        <f>X539*Y539*Z539</f>
        <v>0</v>
      </c>
      <c r="AB539" s="405">
        <f>($AB$4-M539-P539)</f>
        <v>672</v>
      </c>
      <c r="AC539" s="412">
        <f>X539*Y539</f>
        <v>787.5</v>
      </c>
      <c r="AD539" s="412">
        <f>AB539*AC539</f>
        <v>529200</v>
      </c>
      <c r="AE539" s="405">
        <f>AA539/(AD539)</f>
        <v>0</v>
      </c>
      <c r="AF539" s="413">
        <f>1-(1*AE539)</f>
        <v>1</v>
      </c>
    </row>
    <row r="540" spans="1:32" s="498" customFormat="1" ht="41.25" customHeight="1">
      <c r="A540" s="480"/>
      <c r="B540" s="481"/>
      <c r="C540" s="482"/>
      <c r="D540" s="483"/>
      <c r="E540" s="484"/>
      <c r="F540" s="485"/>
      <c r="G540" s="486"/>
      <c r="H540" s="487"/>
      <c r="I540" s="488"/>
      <c r="J540" s="489"/>
      <c r="K540" s="490"/>
      <c r="L540" s="491"/>
      <c r="M540" s="489"/>
      <c r="N540" s="492"/>
      <c r="O540" s="491"/>
      <c r="P540" s="489"/>
      <c r="Q540" s="492"/>
      <c r="R540" s="491"/>
      <c r="S540" s="489"/>
      <c r="T540" s="480"/>
      <c r="U540" s="493"/>
      <c r="V540" s="1051"/>
      <c r="W540" s="494"/>
      <c r="X540" s="495"/>
      <c r="Y540" s="495"/>
      <c r="Z540" s="496"/>
      <c r="AA540" s="496"/>
      <c r="AB540" s="496"/>
      <c r="AC540" s="495"/>
      <c r="AD540" s="495"/>
      <c r="AE540" s="496"/>
      <c r="AF540" s="497"/>
    </row>
    <row r="541" spans="1:32" s="578" customFormat="1" ht="30">
      <c r="A541" s="453">
        <v>7</v>
      </c>
      <c r="B541" s="586"/>
      <c r="C541" s="581" t="s">
        <v>404</v>
      </c>
      <c r="D541" s="580"/>
      <c r="E541" s="582"/>
      <c r="F541" s="580"/>
      <c r="G541" s="582"/>
      <c r="H541" s="583"/>
      <c r="I541" s="583"/>
      <c r="J541" s="583"/>
      <c r="K541" s="583"/>
      <c r="L541" s="583"/>
      <c r="M541" s="583"/>
      <c r="N541" s="583"/>
      <c r="O541" s="422"/>
      <c r="P541" s="422"/>
      <c r="Q541" s="583"/>
      <c r="R541" s="583"/>
      <c r="S541" s="583"/>
      <c r="T541" s="584"/>
      <c r="U541" s="585"/>
      <c r="V541" s="1065"/>
      <c r="W541" s="586"/>
      <c r="X541" s="577"/>
      <c r="Y541" s="577"/>
    </row>
    <row r="542" spans="1:32" ht="41.25" customHeight="1">
      <c r="A542" s="362"/>
      <c r="B542" s="363"/>
      <c r="C542" s="364" t="s">
        <v>324</v>
      </c>
      <c r="D542" s="365"/>
      <c r="E542" s="366"/>
      <c r="F542" s="367"/>
      <c r="G542" s="368"/>
      <c r="H542" s="369">
        <f>SUM(H541)</f>
        <v>0</v>
      </c>
      <c r="I542" s="457">
        <f t="shared" ref="I542:S542" si="297">SUM(I541)</f>
        <v>0</v>
      </c>
      <c r="J542" s="457">
        <f t="shared" si="297"/>
        <v>0</v>
      </c>
      <c r="K542" s="369">
        <f t="shared" si="297"/>
        <v>0</v>
      </c>
      <c r="L542" s="457">
        <f t="shared" si="297"/>
        <v>0</v>
      </c>
      <c r="M542" s="457">
        <f t="shared" si="297"/>
        <v>0</v>
      </c>
      <c r="N542" s="369">
        <f t="shared" si="297"/>
        <v>0</v>
      </c>
      <c r="O542" s="457">
        <f t="shared" si="297"/>
        <v>0</v>
      </c>
      <c r="P542" s="457">
        <f t="shared" si="297"/>
        <v>0</v>
      </c>
      <c r="Q542" s="369">
        <f t="shared" si="297"/>
        <v>0</v>
      </c>
      <c r="R542" s="457">
        <f t="shared" si="297"/>
        <v>0</v>
      </c>
      <c r="S542" s="457">
        <f t="shared" si="297"/>
        <v>0</v>
      </c>
      <c r="T542" s="551"/>
      <c r="U542" s="552"/>
      <c r="V542" s="1069"/>
      <c r="W542" s="553"/>
      <c r="X542" s="372"/>
      <c r="Y542" s="373"/>
    </row>
    <row r="543" spans="1:32" s="343" customFormat="1" ht="41.25" customHeight="1">
      <c r="A543" s="345"/>
      <c r="B543" s="398"/>
      <c r="C543" s="392" t="s">
        <v>377</v>
      </c>
      <c r="D543" s="399"/>
      <c r="E543" s="400"/>
      <c r="F543" s="401"/>
      <c r="G543" s="402"/>
      <c r="H543" s="403"/>
      <c r="I543" s="404"/>
      <c r="J543" s="405">
        <f>I541+J541/60</f>
        <v>0</v>
      </c>
      <c r="K543" s="406"/>
      <c r="L543" s="408"/>
      <c r="M543" s="405">
        <f>L541+M541/60</f>
        <v>0</v>
      </c>
      <c r="N543" s="407"/>
      <c r="O543" s="408"/>
      <c r="P543" s="405">
        <f>O541+P541/60</f>
        <v>0</v>
      </c>
      <c r="Q543" s="407"/>
      <c r="R543" s="408"/>
      <c r="S543" s="405">
        <f>R541+S541/60</f>
        <v>0</v>
      </c>
      <c r="T543" s="345"/>
      <c r="U543" s="409"/>
      <c r="V543" s="1048"/>
      <c r="W543" s="410"/>
      <c r="X543" s="411">
        <v>315</v>
      </c>
      <c r="Y543" s="412">
        <v>2.5</v>
      </c>
      <c r="Z543" s="405">
        <f>J543</f>
        <v>0</v>
      </c>
      <c r="AA543" s="405">
        <f>X543*Y543*Z543</f>
        <v>0</v>
      </c>
      <c r="AB543" s="405">
        <f>($AB$4-M543-P543)</f>
        <v>672</v>
      </c>
      <c r="AC543" s="412">
        <f>X543*Y543</f>
        <v>787.5</v>
      </c>
      <c r="AD543" s="412">
        <f>AB543*AC543</f>
        <v>529200</v>
      </c>
      <c r="AE543" s="405">
        <f>AA543/(AD543)</f>
        <v>0</v>
      </c>
      <c r="AF543" s="413">
        <f>1-(1*AE543)</f>
        <v>1</v>
      </c>
    </row>
    <row r="544" spans="1:32" s="498" customFormat="1" ht="41.25" customHeight="1">
      <c r="A544" s="480"/>
      <c r="B544" s="481"/>
      <c r="C544" s="482"/>
      <c r="D544" s="483"/>
      <c r="E544" s="484"/>
      <c r="F544" s="485"/>
      <c r="G544" s="486"/>
      <c r="H544" s="487"/>
      <c r="I544" s="488"/>
      <c r="J544" s="489"/>
      <c r="K544" s="490"/>
      <c r="L544" s="491"/>
      <c r="M544" s="489"/>
      <c r="N544" s="492"/>
      <c r="O544" s="491"/>
      <c r="P544" s="489"/>
      <c r="Q544" s="492"/>
      <c r="R544" s="491"/>
      <c r="S544" s="489"/>
      <c r="T544" s="480"/>
      <c r="U544" s="493"/>
      <c r="V544" s="1051"/>
      <c r="W544" s="494"/>
      <c r="X544" s="495"/>
      <c r="Y544" s="495"/>
      <c r="Z544" s="496"/>
      <c r="AA544" s="496"/>
      <c r="AB544" s="496"/>
      <c r="AC544" s="495"/>
      <c r="AD544" s="495"/>
      <c r="AE544" s="496"/>
      <c r="AF544" s="497"/>
    </row>
    <row r="545" spans="1:32" s="578" customFormat="1" ht="30">
      <c r="A545" s="453">
        <v>8</v>
      </c>
      <c r="B545" s="586"/>
      <c r="C545" s="581" t="s">
        <v>357</v>
      </c>
      <c r="D545" s="580"/>
      <c r="E545" s="582"/>
      <c r="F545" s="580"/>
      <c r="G545" s="582"/>
      <c r="H545" s="583"/>
      <c r="I545" s="583"/>
      <c r="J545" s="583"/>
      <c r="K545" s="583"/>
      <c r="L545" s="583"/>
      <c r="M545" s="583"/>
      <c r="N545" s="583"/>
      <c r="O545" s="422"/>
      <c r="P545" s="422"/>
      <c r="Q545" s="583"/>
      <c r="R545" s="583"/>
      <c r="S545" s="583"/>
      <c r="T545" s="584"/>
      <c r="U545" s="585"/>
      <c r="V545" s="1065"/>
      <c r="W545" s="586"/>
      <c r="X545" s="577"/>
      <c r="Y545" s="577"/>
    </row>
    <row r="546" spans="1:32" ht="41.25" customHeight="1">
      <c r="A546" s="362"/>
      <c r="B546" s="363"/>
      <c r="C546" s="364" t="s">
        <v>324</v>
      </c>
      <c r="D546" s="365"/>
      <c r="E546" s="366"/>
      <c r="F546" s="367"/>
      <c r="G546" s="368"/>
      <c r="H546" s="369">
        <f>SUM(H545)</f>
        <v>0</v>
      </c>
      <c r="I546" s="457">
        <f t="shared" ref="I546:S546" si="298">SUM(I545)</f>
        <v>0</v>
      </c>
      <c r="J546" s="457">
        <f t="shared" si="298"/>
        <v>0</v>
      </c>
      <c r="K546" s="369">
        <f t="shared" si="298"/>
        <v>0</v>
      </c>
      <c r="L546" s="457">
        <f t="shared" si="298"/>
        <v>0</v>
      </c>
      <c r="M546" s="457">
        <f t="shared" si="298"/>
        <v>0</v>
      </c>
      <c r="N546" s="369">
        <f t="shared" si="298"/>
        <v>0</v>
      </c>
      <c r="O546" s="457">
        <f t="shared" si="298"/>
        <v>0</v>
      </c>
      <c r="P546" s="457">
        <f t="shared" si="298"/>
        <v>0</v>
      </c>
      <c r="Q546" s="369">
        <f t="shared" si="298"/>
        <v>0</v>
      </c>
      <c r="R546" s="457">
        <f t="shared" si="298"/>
        <v>0</v>
      </c>
      <c r="S546" s="457">
        <f t="shared" si="298"/>
        <v>0</v>
      </c>
      <c r="T546" s="551"/>
      <c r="U546" s="552"/>
      <c r="V546" s="1069"/>
      <c r="W546" s="553"/>
      <c r="X546" s="372"/>
      <c r="Y546" s="373"/>
    </row>
    <row r="547" spans="1:32" s="343" customFormat="1" ht="41.25" customHeight="1">
      <c r="A547" s="345"/>
      <c r="B547" s="398"/>
      <c r="C547" s="392" t="s">
        <v>377</v>
      </c>
      <c r="D547" s="399"/>
      <c r="E547" s="400"/>
      <c r="F547" s="401"/>
      <c r="G547" s="402"/>
      <c r="H547" s="403"/>
      <c r="I547" s="404"/>
      <c r="J547" s="405">
        <f>I545+J545/60</f>
        <v>0</v>
      </c>
      <c r="K547" s="406"/>
      <c r="L547" s="408"/>
      <c r="M547" s="405">
        <f>L545+M545/60</f>
        <v>0</v>
      </c>
      <c r="N547" s="407"/>
      <c r="O547" s="408"/>
      <c r="P547" s="405">
        <f>O545+P545/60</f>
        <v>0</v>
      </c>
      <c r="Q547" s="407"/>
      <c r="R547" s="408"/>
      <c r="S547" s="405">
        <f>R545+S545/60</f>
        <v>0</v>
      </c>
      <c r="T547" s="345"/>
      <c r="U547" s="409"/>
      <c r="V547" s="1048"/>
      <c r="W547" s="410"/>
      <c r="X547" s="411">
        <v>315</v>
      </c>
      <c r="Y547" s="412">
        <v>2.5</v>
      </c>
      <c r="Z547" s="405">
        <f>J547</f>
        <v>0</v>
      </c>
      <c r="AA547" s="405">
        <f>X547*Y547*Z547</f>
        <v>0</v>
      </c>
      <c r="AB547" s="405">
        <f>($AB$4-M547-P547)</f>
        <v>672</v>
      </c>
      <c r="AC547" s="412">
        <f>X547*Y547</f>
        <v>787.5</v>
      </c>
      <c r="AD547" s="412">
        <f>AB547*AC547</f>
        <v>529200</v>
      </c>
      <c r="AE547" s="405">
        <f>AA547/(AD547)</f>
        <v>0</v>
      </c>
      <c r="AF547" s="413">
        <f>1-(1*AE547)</f>
        <v>1</v>
      </c>
    </row>
    <row r="548" spans="1:32" s="512" customFormat="1" ht="41.25" customHeight="1">
      <c r="A548" s="499"/>
      <c r="B548" s="500"/>
      <c r="C548" s="501"/>
      <c r="D548" s="502"/>
      <c r="E548" s="503"/>
      <c r="F548" s="504"/>
      <c r="G548" s="505"/>
      <c r="H548" s="506"/>
      <c r="I548" s="507"/>
      <c r="J548" s="507"/>
      <c r="K548" s="506"/>
      <c r="L548" s="507"/>
      <c r="M548" s="507"/>
      <c r="N548" s="506"/>
      <c r="O548" s="507"/>
      <c r="P548" s="507"/>
      <c r="Q548" s="506"/>
      <c r="R548" s="507"/>
      <c r="S548" s="507"/>
      <c r="T548" s="499"/>
      <c r="U548" s="508"/>
      <c r="V548" s="1052"/>
      <c r="W548" s="509"/>
      <c r="X548" s="510"/>
      <c r="Y548" s="511"/>
    </row>
    <row r="549" spans="1:32" s="343" customFormat="1" ht="51.75" customHeight="1">
      <c r="A549" s="391">
        <v>9</v>
      </c>
      <c r="B549" s="523"/>
      <c r="C549" s="595" t="s">
        <v>529</v>
      </c>
      <c r="D549" s="591"/>
      <c r="E549" s="592"/>
      <c r="F549" s="598"/>
      <c r="G549" s="592"/>
      <c r="H549" s="593"/>
      <c r="I549" s="593"/>
      <c r="J549" s="593"/>
      <c r="K549" s="593"/>
      <c r="L549" s="593"/>
      <c r="M549" s="593"/>
      <c r="N549" s="593"/>
      <c r="O549" s="593"/>
      <c r="P549" s="593"/>
      <c r="Q549" s="593"/>
      <c r="R549" s="422"/>
      <c r="S549" s="422"/>
      <c r="T549" s="594"/>
      <c r="U549" s="595"/>
      <c r="V549" s="1050"/>
      <c r="W549" s="523"/>
    </row>
    <row r="550" spans="1:32" ht="41.25" customHeight="1">
      <c r="A550" s="362"/>
      <c r="B550" s="363"/>
      <c r="C550" s="364" t="s">
        <v>324</v>
      </c>
      <c r="D550" s="365"/>
      <c r="E550" s="366"/>
      <c r="F550" s="367"/>
      <c r="G550" s="368"/>
      <c r="H550" s="369">
        <f>SUM(H549)</f>
        <v>0</v>
      </c>
      <c r="I550" s="457">
        <f t="shared" ref="I550:S550" si="299">SUM(I549)</f>
        <v>0</v>
      </c>
      <c r="J550" s="457">
        <f t="shared" si="299"/>
        <v>0</v>
      </c>
      <c r="K550" s="369">
        <f t="shared" si="299"/>
        <v>0</v>
      </c>
      <c r="L550" s="457">
        <f t="shared" si="299"/>
        <v>0</v>
      </c>
      <c r="M550" s="457">
        <f t="shared" si="299"/>
        <v>0</v>
      </c>
      <c r="N550" s="369">
        <f t="shared" si="299"/>
        <v>0</v>
      </c>
      <c r="O550" s="457">
        <f t="shared" si="299"/>
        <v>0</v>
      </c>
      <c r="P550" s="457">
        <f t="shared" si="299"/>
        <v>0</v>
      </c>
      <c r="Q550" s="369">
        <f t="shared" si="299"/>
        <v>0</v>
      </c>
      <c r="R550" s="457">
        <f t="shared" si="299"/>
        <v>0</v>
      </c>
      <c r="S550" s="457">
        <f t="shared" si="299"/>
        <v>0</v>
      </c>
      <c r="T550" s="551"/>
      <c r="U550" s="552"/>
      <c r="V550" s="1069"/>
      <c r="W550" s="553"/>
      <c r="X550" s="372"/>
      <c r="Y550" s="373"/>
    </row>
    <row r="551" spans="1:32" s="343" customFormat="1" ht="41.25" customHeight="1">
      <c r="A551" s="345"/>
      <c r="B551" s="398"/>
      <c r="C551" s="392" t="s">
        <v>377</v>
      </c>
      <c r="D551" s="399"/>
      <c r="E551" s="400"/>
      <c r="F551" s="401"/>
      <c r="G551" s="402"/>
      <c r="H551" s="403"/>
      <c r="I551" s="404"/>
      <c r="J551" s="405">
        <f>I549+J549/60</f>
        <v>0</v>
      </c>
      <c r="K551" s="406"/>
      <c r="L551" s="408"/>
      <c r="M551" s="405">
        <f>L549+M549/60</f>
        <v>0</v>
      </c>
      <c r="N551" s="407"/>
      <c r="O551" s="408"/>
      <c r="P551" s="405">
        <f>O549+P549/60</f>
        <v>0</v>
      </c>
      <c r="Q551" s="407"/>
      <c r="R551" s="408"/>
      <c r="S551" s="405">
        <f>R549+S549/60</f>
        <v>0</v>
      </c>
      <c r="T551" s="345"/>
      <c r="U551" s="409"/>
      <c r="V551" s="1048"/>
      <c r="W551" s="410"/>
      <c r="X551" s="411">
        <v>315</v>
      </c>
      <c r="Y551" s="412">
        <v>2.5</v>
      </c>
      <c r="Z551" s="405">
        <f>J551</f>
        <v>0</v>
      </c>
      <c r="AA551" s="405">
        <f>X551*Y551*Z551</f>
        <v>0</v>
      </c>
      <c r="AB551" s="405">
        <f>($AB$4-M551-P551)</f>
        <v>672</v>
      </c>
      <c r="AC551" s="412">
        <f>X551*Y551</f>
        <v>787.5</v>
      </c>
      <c r="AD551" s="412">
        <f>AB551*AC551</f>
        <v>529200</v>
      </c>
      <c r="AE551" s="405">
        <f>AA551/(AD551)</f>
        <v>0</v>
      </c>
      <c r="AF551" s="413">
        <f>1-(1*AE551)</f>
        <v>1</v>
      </c>
    </row>
    <row r="552" spans="1:32" s="498" customFormat="1" ht="30">
      <c r="A552" s="534"/>
      <c r="B552" s="534"/>
      <c r="C552" s="554"/>
      <c r="D552" s="534"/>
      <c r="E552" s="534"/>
      <c r="F552" s="534"/>
      <c r="G552" s="534"/>
      <c r="H552" s="534"/>
      <c r="I552" s="536"/>
      <c r="J552" s="536"/>
      <c r="K552" s="534"/>
      <c r="L552" s="536"/>
      <c r="M552" s="536"/>
      <c r="N552" s="534"/>
      <c r="O552" s="536"/>
      <c r="P552" s="536"/>
      <c r="Q552" s="534"/>
      <c r="R552" s="537"/>
      <c r="S552" s="537"/>
      <c r="T552" s="534"/>
      <c r="U552" s="538"/>
      <c r="V552" s="1056"/>
      <c r="W552" s="535"/>
    </row>
    <row r="553" spans="1:32" s="343" customFormat="1" ht="42" customHeight="1">
      <c r="A553" s="391">
        <v>10</v>
      </c>
      <c r="B553" s="523"/>
      <c r="C553" s="595" t="s">
        <v>531</v>
      </c>
      <c r="D553" s="591"/>
      <c r="E553" s="592"/>
      <c r="F553" s="598"/>
      <c r="G553" s="592"/>
      <c r="H553" s="593"/>
      <c r="I553" s="593"/>
      <c r="J553" s="593"/>
      <c r="K553" s="593"/>
      <c r="L553" s="593"/>
      <c r="M553" s="593"/>
      <c r="N553" s="593"/>
      <c r="O553" s="593"/>
      <c r="P553" s="593"/>
      <c r="Q553" s="593"/>
      <c r="R553" s="422"/>
      <c r="S553" s="422"/>
      <c r="T553" s="594"/>
      <c r="U553" s="595"/>
      <c r="V553" s="1050"/>
      <c r="W553" s="523"/>
    </row>
    <row r="554" spans="1:32" ht="41.25" customHeight="1">
      <c r="A554" s="362"/>
      <c r="B554" s="363"/>
      <c r="C554" s="364" t="s">
        <v>324</v>
      </c>
      <c r="D554" s="365"/>
      <c r="E554" s="366"/>
      <c r="F554" s="367"/>
      <c r="G554" s="368"/>
      <c r="H554" s="369">
        <f>SUM(H553)</f>
        <v>0</v>
      </c>
      <c r="I554" s="457">
        <f t="shared" ref="I554:S554" si="300">SUM(I553)</f>
        <v>0</v>
      </c>
      <c r="J554" s="457">
        <f t="shared" si="300"/>
        <v>0</v>
      </c>
      <c r="K554" s="369">
        <f t="shared" si="300"/>
        <v>0</v>
      </c>
      <c r="L554" s="457">
        <f t="shared" si="300"/>
        <v>0</v>
      </c>
      <c r="M554" s="457">
        <f t="shared" si="300"/>
        <v>0</v>
      </c>
      <c r="N554" s="369">
        <f t="shared" si="300"/>
        <v>0</v>
      </c>
      <c r="O554" s="457">
        <f t="shared" si="300"/>
        <v>0</v>
      </c>
      <c r="P554" s="457">
        <f t="shared" si="300"/>
        <v>0</v>
      </c>
      <c r="Q554" s="369">
        <f t="shared" si="300"/>
        <v>0</v>
      </c>
      <c r="R554" s="457">
        <f t="shared" si="300"/>
        <v>0</v>
      </c>
      <c r="S554" s="457">
        <f t="shared" si="300"/>
        <v>0</v>
      </c>
      <c r="T554" s="551"/>
      <c r="U554" s="552"/>
      <c r="V554" s="1069"/>
      <c r="W554" s="553"/>
      <c r="X554" s="372"/>
      <c r="Y554" s="373"/>
    </row>
    <row r="555" spans="1:32" s="343" customFormat="1" ht="41.25" customHeight="1">
      <c r="A555" s="345"/>
      <c r="B555" s="398"/>
      <c r="C555" s="392" t="s">
        <v>377</v>
      </c>
      <c r="D555" s="399"/>
      <c r="E555" s="400"/>
      <c r="F555" s="401"/>
      <c r="G555" s="402"/>
      <c r="H555" s="403"/>
      <c r="I555" s="404"/>
      <c r="J555" s="405">
        <f>I551+J551/60</f>
        <v>0</v>
      </c>
      <c r="K555" s="406"/>
      <c r="L555" s="408"/>
      <c r="M555" s="405">
        <f>L551+M551/60</f>
        <v>0</v>
      </c>
      <c r="N555" s="407"/>
      <c r="O555" s="408"/>
      <c r="P555" s="405">
        <f>O551+P551/60</f>
        <v>0</v>
      </c>
      <c r="Q555" s="407"/>
      <c r="R555" s="408"/>
      <c r="S555" s="405">
        <f>R551+S551/60</f>
        <v>0</v>
      </c>
      <c r="T555" s="345"/>
      <c r="U555" s="409"/>
      <c r="V555" s="1048"/>
      <c r="W555" s="410"/>
      <c r="X555" s="411">
        <v>315</v>
      </c>
      <c r="Y555" s="412">
        <v>2.5</v>
      </c>
      <c r="Z555" s="405">
        <f>J555</f>
        <v>0</v>
      </c>
      <c r="AA555" s="405">
        <f>X555*Y555*Z555</f>
        <v>0</v>
      </c>
      <c r="AB555" s="405">
        <f>($AB$4-M555-P555)</f>
        <v>672</v>
      </c>
      <c r="AC555" s="412">
        <f>X555*Y555</f>
        <v>787.5</v>
      </c>
      <c r="AD555" s="412">
        <f>AB555*AC555</f>
        <v>529200</v>
      </c>
      <c r="AE555" s="405">
        <f>AA555/(AD555)</f>
        <v>0</v>
      </c>
      <c r="AF555" s="413">
        <f>1-(1*AE555)</f>
        <v>1</v>
      </c>
    </row>
    <row r="556" spans="1:32" s="498" customFormat="1" ht="40.5" customHeight="1">
      <c r="A556" s="534"/>
      <c r="B556" s="534"/>
      <c r="C556" s="554"/>
      <c r="D556" s="534"/>
      <c r="E556" s="534"/>
      <c r="F556" s="534"/>
      <c r="G556" s="534"/>
      <c r="H556" s="534"/>
      <c r="I556" s="537"/>
      <c r="J556" s="537"/>
      <c r="K556" s="534"/>
      <c r="L556" s="537"/>
      <c r="M556" s="537"/>
      <c r="N556" s="534"/>
      <c r="O556" s="537"/>
      <c r="P556" s="537"/>
      <c r="Q556" s="534"/>
      <c r="R556" s="537"/>
      <c r="S556" s="537"/>
      <c r="T556" s="534"/>
      <c r="U556" s="538"/>
      <c r="V556" s="1056"/>
      <c r="W556" s="535"/>
    </row>
    <row r="557" spans="1:32" s="343" customFormat="1" ht="30">
      <c r="A557" s="391">
        <v>11</v>
      </c>
      <c r="B557" s="523"/>
      <c r="C557" s="590" t="s">
        <v>405</v>
      </c>
      <c r="D557" s="591"/>
      <c r="E557" s="592"/>
      <c r="F557" s="591"/>
      <c r="G557" s="592"/>
      <c r="H557" s="804"/>
      <c r="I557" s="422"/>
      <c r="J557" s="422"/>
      <c r="K557" s="593"/>
      <c r="L557" s="593"/>
      <c r="M557" s="593"/>
      <c r="N557" s="593"/>
      <c r="O557" s="593"/>
      <c r="P557" s="593"/>
      <c r="Q557" s="593"/>
      <c r="R557" s="593"/>
      <c r="S557" s="593"/>
      <c r="T557" s="594"/>
      <c r="U557" s="590"/>
      <c r="V557" s="1050"/>
      <c r="W557" s="523"/>
    </row>
    <row r="558" spans="1:32" ht="41.25" customHeight="1">
      <c r="A558" s="362"/>
      <c r="B558" s="363"/>
      <c r="C558" s="364" t="s">
        <v>324</v>
      </c>
      <c r="D558" s="365"/>
      <c r="E558" s="366"/>
      <c r="F558" s="367"/>
      <c r="G558" s="368"/>
      <c r="H558" s="369">
        <f>SUM(H557)</f>
        <v>0</v>
      </c>
      <c r="I558" s="457">
        <f t="shared" ref="I558:S558" si="301">SUM(I557)</f>
        <v>0</v>
      </c>
      <c r="J558" s="457">
        <f t="shared" si="301"/>
        <v>0</v>
      </c>
      <c r="K558" s="369">
        <f t="shared" si="301"/>
        <v>0</v>
      </c>
      <c r="L558" s="457">
        <f t="shared" si="301"/>
        <v>0</v>
      </c>
      <c r="M558" s="457">
        <f t="shared" si="301"/>
        <v>0</v>
      </c>
      <c r="N558" s="369">
        <f t="shared" si="301"/>
        <v>0</v>
      </c>
      <c r="O558" s="457">
        <f t="shared" si="301"/>
        <v>0</v>
      </c>
      <c r="P558" s="457">
        <f t="shared" si="301"/>
        <v>0</v>
      </c>
      <c r="Q558" s="369">
        <f t="shared" si="301"/>
        <v>0</v>
      </c>
      <c r="R558" s="457">
        <f t="shared" si="301"/>
        <v>0</v>
      </c>
      <c r="S558" s="457">
        <f t="shared" si="301"/>
        <v>0</v>
      </c>
      <c r="T558" s="551"/>
      <c r="U558" s="552"/>
      <c r="V558" s="1069"/>
      <c r="W558" s="553"/>
      <c r="X558" s="372"/>
      <c r="Y558" s="373"/>
    </row>
    <row r="559" spans="1:32" s="343" customFormat="1" ht="41.25" customHeight="1">
      <c r="A559" s="345"/>
      <c r="B559" s="398"/>
      <c r="C559" s="392" t="s">
        <v>377</v>
      </c>
      <c r="D559" s="399"/>
      <c r="E559" s="400"/>
      <c r="F559" s="401"/>
      <c r="G559" s="402"/>
      <c r="H559" s="403"/>
      <c r="I559" s="404"/>
      <c r="J559" s="405">
        <f>I558+J558/60</f>
        <v>0</v>
      </c>
      <c r="K559" s="406"/>
      <c r="L559" s="408"/>
      <c r="M559" s="405">
        <f>L558+M558/60</f>
        <v>0</v>
      </c>
      <c r="N559" s="407"/>
      <c r="O559" s="408"/>
      <c r="P559" s="405">
        <f>O558+P558/60</f>
        <v>0</v>
      </c>
      <c r="Q559" s="407"/>
      <c r="R559" s="408"/>
      <c r="S559" s="405">
        <f>R558+S558/60</f>
        <v>0</v>
      </c>
      <c r="T559" s="345"/>
      <c r="U559" s="409"/>
      <c r="V559" s="1048"/>
      <c r="W559" s="410"/>
      <c r="X559" s="411">
        <v>315</v>
      </c>
      <c r="Y559" s="412">
        <v>2.5</v>
      </c>
      <c r="Z559" s="405">
        <f>J559</f>
        <v>0</v>
      </c>
      <c r="AA559" s="405">
        <f>X559*Y559*Z559</f>
        <v>0</v>
      </c>
      <c r="AB559" s="405">
        <f>($AB$4-M559-P559)</f>
        <v>672</v>
      </c>
      <c r="AC559" s="412">
        <f>X559*Y559</f>
        <v>787.5</v>
      </c>
      <c r="AD559" s="412">
        <f>AB559*AC559</f>
        <v>529200</v>
      </c>
      <c r="AE559" s="405">
        <f>AA559/(AD559)</f>
        <v>0</v>
      </c>
      <c r="AF559" s="413">
        <f>1-(1*AE559)</f>
        <v>1</v>
      </c>
    </row>
    <row r="560" spans="1:32" s="498" customFormat="1" ht="30">
      <c r="A560" s="534"/>
      <c r="B560" s="534"/>
      <c r="C560" s="554"/>
      <c r="D560" s="534"/>
      <c r="E560" s="534"/>
      <c r="F560" s="534"/>
      <c r="G560" s="534"/>
      <c r="H560" s="534"/>
      <c r="I560" s="536"/>
      <c r="J560" s="536"/>
      <c r="K560" s="534"/>
      <c r="L560" s="536"/>
      <c r="M560" s="536"/>
      <c r="N560" s="534"/>
      <c r="O560" s="536"/>
      <c r="P560" s="536"/>
      <c r="Q560" s="534"/>
      <c r="R560" s="537"/>
      <c r="S560" s="537"/>
      <c r="T560" s="534"/>
      <c r="U560" s="538"/>
      <c r="V560" s="1056"/>
      <c r="W560" s="535"/>
    </row>
    <row r="561" spans="1:32" s="343" customFormat="1" ht="30">
      <c r="A561" s="391">
        <v>12</v>
      </c>
      <c r="B561" s="540">
        <v>902147</v>
      </c>
      <c r="C561" s="596" t="s">
        <v>406</v>
      </c>
      <c r="D561" s="802">
        <v>41697</v>
      </c>
      <c r="E561" s="803" t="s">
        <v>1103</v>
      </c>
      <c r="F561" s="802">
        <v>41697</v>
      </c>
      <c r="G561" s="803" t="s">
        <v>584</v>
      </c>
      <c r="H561" s="804">
        <v>0.16111111110512866</v>
      </c>
      <c r="I561" s="422">
        <f t="shared" ref="I561" si="302">HOUR(H561)</f>
        <v>3</v>
      </c>
      <c r="J561" s="422">
        <f t="shared" ref="J561" si="303">MINUTE(H561)</f>
        <v>52</v>
      </c>
      <c r="K561" s="804" t="s">
        <v>332</v>
      </c>
      <c r="L561" s="804"/>
      <c r="M561" s="804"/>
      <c r="N561" s="804" t="s">
        <v>332</v>
      </c>
      <c r="O561" s="804"/>
      <c r="P561" s="804"/>
      <c r="Q561" s="804" t="s">
        <v>332</v>
      </c>
      <c r="R561" s="804"/>
      <c r="S561" s="804"/>
      <c r="T561" s="600" t="s">
        <v>322</v>
      </c>
      <c r="U561" s="596" t="s">
        <v>1104</v>
      </c>
      <c r="V561" s="1057" t="s">
        <v>1105</v>
      </c>
      <c r="W561" s="540" t="s">
        <v>1106</v>
      </c>
    </row>
    <row r="562" spans="1:32" ht="41.25" customHeight="1">
      <c r="A562" s="362"/>
      <c r="B562" s="363"/>
      <c r="C562" s="364" t="s">
        <v>324</v>
      </c>
      <c r="D562" s="365"/>
      <c r="E562" s="366"/>
      <c r="F562" s="367"/>
      <c r="G562" s="368"/>
      <c r="H562" s="369">
        <f>SUM(H561)</f>
        <v>0.16111111110512866</v>
      </c>
      <c r="I562" s="457">
        <f t="shared" ref="I562:S562" si="304">SUM(I561)</f>
        <v>3</v>
      </c>
      <c r="J562" s="457">
        <f t="shared" si="304"/>
        <v>52</v>
      </c>
      <c r="K562" s="369">
        <f t="shared" si="304"/>
        <v>0</v>
      </c>
      <c r="L562" s="457">
        <f t="shared" si="304"/>
        <v>0</v>
      </c>
      <c r="M562" s="457">
        <f t="shared" si="304"/>
        <v>0</v>
      </c>
      <c r="N562" s="369">
        <f t="shared" si="304"/>
        <v>0</v>
      </c>
      <c r="O562" s="457">
        <f t="shared" si="304"/>
        <v>0</v>
      </c>
      <c r="P562" s="457">
        <f t="shared" si="304"/>
        <v>0</v>
      </c>
      <c r="Q562" s="369">
        <f t="shared" si="304"/>
        <v>0</v>
      </c>
      <c r="R562" s="457">
        <f t="shared" si="304"/>
        <v>0</v>
      </c>
      <c r="S562" s="457">
        <f t="shared" si="304"/>
        <v>0</v>
      </c>
      <c r="T562" s="551"/>
      <c r="U562" s="552"/>
      <c r="V562" s="1069"/>
      <c r="W562" s="553"/>
      <c r="X562" s="372"/>
      <c r="Y562" s="373"/>
    </row>
    <row r="563" spans="1:32" s="343" customFormat="1" ht="41.25" customHeight="1">
      <c r="A563" s="345"/>
      <c r="B563" s="398"/>
      <c r="C563" s="392" t="s">
        <v>377</v>
      </c>
      <c r="D563" s="399"/>
      <c r="E563" s="400"/>
      <c r="F563" s="401"/>
      <c r="G563" s="402"/>
      <c r="H563" s="403"/>
      <c r="I563" s="404"/>
      <c r="J563" s="405">
        <f>I562+J562/60</f>
        <v>3.8666666666666667</v>
      </c>
      <c r="K563" s="406"/>
      <c r="L563" s="408"/>
      <c r="M563" s="405">
        <f>L562+M562/60</f>
        <v>0</v>
      </c>
      <c r="N563" s="407"/>
      <c r="O563" s="408"/>
      <c r="P563" s="405">
        <f>O562+P562/60</f>
        <v>0</v>
      </c>
      <c r="Q563" s="407"/>
      <c r="R563" s="408"/>
      <c r="S563" s="405">
        <f>R562+S562/60</f>
        <v>0</v>
      </c>
      <c r="T563" s="345"/>
      <c r="U563" s="409"/>
      <c r="V563" s="1048"/>
      <c r="W563" s="410"/>
      <c r="X563" s="411">
        <v>315</v>
      </c>
      <c r="Y563" s="412">
        <v>2.5</v>
      </c>
      <c r="Z563" s="405">
        <f>J563</f>
        <v>3.8666666666666667</v>
      </c>
      <c r="AA563" s="405">
        <f>X563*Y563*Z563</f>
        <v>3045</v>
      </c>
      <c r="AB563" s="405">
        <f>($AB$4-M563-P563)</f>
        <v>672</v>
      </c>
      <c r="AC563" s="412">
        <f>X563*Y563</f>
        <v>787.5</v>
      </c>
      <c r="AD563" s="412">
        <f>AB563*AC563</f>
        <v>529200</v>
      </c>
      <c r="AE563" s="405">
        <f>AA563/(AD563)</f>
        <v>5.7539682539682543E-3</v>
      </c>
      <c r="AF563" s="413">
        <f>1-(1*AE563)</f>
        <v>0.99424603174603177</v>
      </c>
    </row>
    <row r="564" spans="1:32" s="498" customFormat="1" ht="30">
      <c r="A564" s="534"/>
      <c r="B564" s="534"/>
      <c r="C564" s="554"/>
      <c r="D564" s="534"/>
      <c r="E564" s="534"/>
      <c r="F564" s="534"/>
      <c r="G564" s="534"/>
      <c r="H564" s="534"/>
      <c r="I564" s="536"/>
      <c r="J564" s="536"/>
      <c r="K564" s="534"/>
      <c r="L564" s="536"/>
      <c r="M564" s="536"/>
      <c r="N564" s="534"/>
      <c r="O564" s="536"/>
      <c r="P564" s="536"/>
      <c r="Q564" s="534"/>
      <c r="R564" s="537"/>
      <c r="S564" s="537"/>
      <c r="T564" s="534"/>
      <c r="U564" s="538"/>
      <c r="V564" s="1056"/>
      <c r="W564" s="535"/>
    </row>
    <row r="565" spans="1:32" s="343" customFormat="1" ht="30">
      <c r="A565" s="391">
        <v>13</v>
      </c>
      <c r="B565" s="540">
        <v>902122</v>
      </c>
      <c r="C565" s="596" t="s">
        <v>407</v>
      </c>
      <c r="D565" s="802">
        <v>41695</v>
      </c>
      <c r="E565" s="803" t="s">
        <v>610</v>
      </c>
      <c r="F565" s="802">
        <v>41695</v>
      </c>
      <c r="G565" s="803" t="s">
        <v>1181</v>
      </c>
      <c r="H565" s="804">
        <v>0.16527777777810115</v>
      </c>
      <c r="I565" s="422">
        <f t="shared" ref="I565" si="305">HOUR(H565)</f>
        <v>3</v>
      </c>
      <c r="J565" s="422">
        <f t="shared" ref="J565" si="306">MINUTE(H565)</f>
        <v>58</v>
      </c>
      <c r="K565" s="804" t="s">
        <v>332</v>
      </c>
      <c r="L565" s="804"/>
      <c r="M565" s="804"/>
      <c r="N565" s="804" t="s">
        <v>332</v>
      </c>
      <c r="O565" s="804"/>
      <c r="P565" s="804"/>
      <c r="Q565" s="804" t="s">
        <v>332</v>
      </c>
      <c r="R565" s="804"/>
      <c r="S565" s="804"/>
      <c r="T565" s="600" t="s">
        <v>322</v>
      </c>
      <c r="U565" s="596" t="s">
        <v>1182</v>
      </c>
      <c r="V565" s="1057" t="s">
        <v>1183</v>
      </c>
      <c r="W565" s="600" t="s">
        <v>1184</v>
      </c>
    </row>
    <row r="566" spans="1:32" ht="41.25" customHeight="1">
      <c r="A566" s="362"/>
      <c r="B566" s="363"/>
      <c r="C566" s="364" t="s">
        <v>324</v>
      </c>
      <c r="D566" s="365"/>
      <c r="E566" s="366"/>
      <c r="F566" s="367"/>
      <c r="G566" s="368"/>
      <c r="H566" s="369">
        <f>SUM(H565)</f>
        <v>0.16527777777810115</v>
      </c>
      <c r="I566" s="457">
        <f t="shared" ref="I566:S566" si="307">SUM(I565)</f>
        <v>3</v>
      </c>
      <c r="J566" s="457">
        <f t="shared" si="307"/>
        <v>58</v>
      </c>
      <c r="K566" s="369">
        <f t="shared" si="307"/>
        <v>0</v>
      </c>
      <c r="L566" s="457">
        <f t="shared" si="307"/>
        <v>0</v>
      </c>
      <c r="M566" s="457">
        <f t="shared" si="307"/>
        <v>0</v>
      </c>
      <c r="N566" s="369">
        <f t="shared" si="307"/>
        <v>0</v>
      </c>
      <c r="O566" s="457">
        <f t="shared" si="307"/>
        <v>0</v>
      </c>
      <c r="P566" s="457">
        <f t="shared" si="307"/>
        <v>0</v>
      </c>
      <c r="Q566" s="369">
        <f t="shared" si="307"/>
        <v>0</v>
      </c>
      <c r="R566" s="457">
        <f t="shared" si="307"/>
        <v>0</v>
      </c>
      <c r="S566" s="457">
        <f t="shared" si="307"/>
        <v>0</v>
      </c>
      <c r="T566" s="551"/>
      <c r="U566" s="552"/>
      <c r="V566" s="1069"/>
      <c r="W566" s="553"/>
      <c r="X566" s="372"/>
      <c r="Y566" s="373"/>
    </row>
    <row r="567" spans="1:32" s="343" customFormat="1" ht="41.25" customHeight="1">
      <c r="A567" s="345"/>
      <c r="B567" s="398"/>
      <c r="C567" s="392" t="s">
        <v>377</v>
      </c>
      <c r="D567" s="399"/>
      <c r="E567" s="400"/>
      <c r="F567" s="401"/>
      <c r="G567" s="402"/>
      <c r="H567" s="403"/>
      <c r="I567" s="404"/>
      <c r="J567" s="405">
        <f>I566+J566/60</f>
        <v>3.9666666666666668</v>
      </c>
      <c r="K567" s="406"/>
      <c r="L567" s="408"/>
      <c r="M567" s="405">
        <f>L566+M566/60</f>
        <v>0</v>
      </c>
      <c r="N567" s="407"/>
      <c r="O567" s="408"/>
      <c r="P567" s="405">
        <f>O566+P566/60</f>
        <v>0</v>
      </c>
      <c r="Q567" s="407"/>
      <c r="R567" s="408"/>
      <c r="S567" s="405">
        <f>R566+S566/60</f>
        <v>0</v>
      </c>
      <c r="T567" s="345"/>
      <c r="U567" s="409"/>
      <c r="V567" s="1048"/>
      <c r="W567" s="410"/>
      <c r="X567" s="411">
        <v>315</v>
      </c>
      <c r="Y567" s="412">
        <v>2.5</v>
      </c>
      <c r="Z567" s="405">
        <f>J567</f>
        <v>3.9666666666666668</v>
      </c>
      <c r="AA567" s="405">
        <f>X567*Y567*Z567</f>
        <v>3123.75</v>
      </c>
      <c r="AB567" s="405">
        <f>($AB$4-M567-P567)</f>
        <v>672</v>
      </c>
      <c r="AC567" s="412">
        <f>X567*Y567</f>
        <v>787.5</v>
      </c>
      <c r="AD567" s="412">
        <f>AB567*AC567</f>
        <v>529200</v>
      </c>
      <c r="AE567" s="405">
        <f>AA567/(AD567)</f>
        <v>5.9027777777777776E-3</v>
      </c>
      <c r="AF567" s="413">
        <f>1-(1*AE567)</f>
        <v>0.99409722222222219</v>
      </c>
    </row>
    <row r="568" spans="1:32" s="498" customFormat="1" ht="30">
      <c r="A568" s="534"/>
      <c r="B568" s="534"/>
      <c r="C568" s="554"/>
      <c r="D568" s="534"/>
      <c r="E568" s="534"/>
      <c r="F568" s="534"/>
      <c r="G568" s="534"/>
      <c r="H568" s="534"/>
      <c r="I568" s="536"/>
      <c r="J568" s="536"/>
      <c r="K568" s="534"/>
      <c r="L568" s="536"/>
      <c r="M568" s="536"/>
      <c r="N568" s="534"/>
      <c r="O568" s="536"/>
      <c r="P568" s="536"/>
      <c r="Q568" s="534"/>
      <c r="R568" s="537"/>
      <c r="S568" s="537"/>
      <c r="T568" s="534"/>
      <c r="U568" s="538"/>
      <c r="V568" s="1056"/>
      <c r="W568" s="535"/>
    </row>
    <row r="569" spans="1:32" s="343" customFormat="1" ht="30">
      <c r="A569" s="391">
        <v>14</v>
      </c>
      <c r="B569" s="523"/>
      <c r="C569" s="590" t="s">
        <v>488</v>
      </c>
      <c r="D569" s="591"/>
      <c r="E569" s="592"/>
      <c r="F569" s="591"/>
      <c r="G569" s="592"/>
      <c r="H569" s="593"/>
      <c r="I569" s="422"/>
      <c r="J569" s="422"/>
      <c r="K569" s="593"/>
      <c r="L569" s="593"/>
      <c r="M569" s="593"/>
      <c r="N569" s="593"/>
      <c r="O569" s="593"/>
      <c r="P569" s="593"/>
      <c r="Q569" s="593"/>
      <c r="R569" s="593"/>
      <c r="S569" s="593"/>
      <c r="T569" s="594"/>
      <c r="U569" s="595"/>
      <c r="V569" s="1050"/>
      <c r="W569" s="523"/>
    </row>
    <row r="570" spans="1:32" ht="30">
      <c r="A570" s="362"/>
      <c r="B570" s="363"/>
      <c r="C570" s="364" t="s">
        <v>324</v>
      </c>
      <c r="D570" s="365"/>
      <c r="E570" s="366"/>
      <c r="F570" s="367"/>
      <c r="G570" s="368"/>
      <c r="H570" s="369">
        <f t="shared" ref="H570:S570" si="308">SUM(H569:H569)</f>
        <v>0</v>
      </c>
      <c r="I570" s="457">
        <f t="shared" si="308"/>
        <v>0</v>
      </c>
      <c r="J570" s="457">
        <f t="shared" si="308"/>
        <v>0</v>
      </c>
      <c r="K570" s="369">
        <f t="shared" si="308"/>
        <v>0</v>
      </c>
      <c r="L570" s="457">
        <f t="shared" si="308"/>
        <v>0</v>
      </c>
      <c r="M570" s="457">
        <f t="shared" si="308"/>
        <v>0</v>
      </c>
      <c r="N570" s="369">
        <f t="shared" si="308"/>
        <v>0</v>
      </c>
      <c r="O570" s="457">
        <f t="shared" si="308"/>
        <v>0</v>
      </c>
      <c r="P570" s="457">
        <f t="shared" si="308"/>
        <v>0</v>
      </c>
      <c r="Q570" s="369">
        <f t="shared" si="308"/>
        <v>0</v>
      </c>
      <c r="R570" s="457">
        <f t="shared" si="308"/>
        <v>0</v>
      </c>
      <c r="S570" s="457">
        <f t="shared" si="308"/>
        <v>0</v>
      </c>
      <c r="T570" s="362"/>
      <c r="U570" s="370"/>
      <c r="V570" s="1047"/>
      <c r="W570" s="371"/>
      <c r="X570" s="372"/>
      <c r="Y570" s="373"/>
    </row>
    <row r="571" spans="1:32" s="343" customFormat="1" ht="41.25" customHeight="1">
      <c r="A571" s="345"/>
      <c r="B571" s="398"/>
      <c r="C571" s="392" t="s">
        <v>377</v>
      </c>
      <c r="D571" s="399"/>
      <c r="E571" s="400"/>
      <c r="F571" s="401"/>
      <c r="G571" s="402"/>
      <c r="H571" s="403"/>
      <c r="I571" s="404"/>
      <c r="J571" s="405">
        <f>I569+J569/60</f>
        <v>0</v>
      </c>
      <c r="K571" s="406"/>
      <c r="L571" s="408"/>
      <c r="M571" s="405">
        <f>L569+M569/60</f>
        <v>0</v>
      </c>
      <c r="N571" s="407"/>
      <c r="O571" s="408"/>
      <c r="P571" s="405">
        <f>O569+P569/60</f>
        <v>0</v>
      </c>
      <c r="Q571" s="407"/>
      <c r="R571" s="408"/>
      <c r="S571" s="405">
        <f>R569+S569/60</f>
        <v>0</v>
      </c>
      <c r="T571" s="345"/>
      <c r="U571" s="409"/>
      <c r="V571" s="1048"/>
      <c r="W571" s="410"/>
      <c r="X571" s="411">
        <v>315</v>
      </c>
      <c r="Y571" s="412">
        <v>2.5</v>
      </c>
      <c r="Z571" s="405">
        <f>J571</f>
        <v>0</v>
      </c>
      <c r="AA571" s="405">
        <f>X571*Y571*Z571</f>
        <v>0</v>
      </c>
      <c r="AB571" s="405">
        <f>($AB$4-M571-P571)</f>
        <v>672</v>
      </c>
      <c r="AC571" s="412">
        <f>X571*Y571</f>
        <v>787.5</v>
      </c>
      <c r="AD571" s="412">
        <f>AB571*AC571</f>
        <v>529200</v>
      </c>
      <c r="AE571" s="405">
        <f>AA571/(AD571)</f>
        <v>0</v>
      </c>
      <c r="AF571" s="413">
        <f>1-(1*AE571)</f>
        <v>1</v>
      </c>
    </row>
    <row r="572" spans="1:32" s="498" customFormat="1" ht="30">
      <c r="A572" s="534"/>
      <c r="B572" s="534"/>
      <c r="C572" s="554"/>
      <c r="D572" s="534"/>
      <c r="E572" s="534"/>
      <c r="F572" s="534"/>
      <c r="G572" s="534"/>
      <c r="H572" s="534"/>
      <c r="I572" s="536"/>
      <c r="J572" s="536"/>
      <c r="K572" s="534"/>
      <c r="L572" s="536"/>
      <c r="M572" s="536"/>
      <c r="N572" s="534"/>
      <c r="O572" s="536"/>
      <c r="P572" s="536"/>
      <c r="Q572" s="534"/>
      <c r="R572" s="537"/>
      <c r="S572" s="537"/>
      <c r="T572" s="534"/>
      <c r="U572" s="538"/>
      <c r="V572" s="1056"/>
      <c r="W572" s="535"/>
    </row>
    <row r="573" spans="1:32" s="578" customFormat="1" ht="30">
      <c r="A573" s="453">
        <v>15</v>
      </c>
      <c r="B573" s="586"/>
      <c r="C573" s="581" t="s">
        <v>408</v>
      </c>
      <c r="D573" s="580"/>
      <c r="E573" s="582"/>
      <c r="F573" s="580"/>
      <c r="G573" s="582"/>
      <c r="H573" s="583"/>
      <c r="I573" s="422"/>
      <c r="J573" s="422"/>
      <c r="K573" s="583"/>
      <c r="L573" s="583"/>
      <c r="M573" s="583"/>
      <c r="N573" s="583"/>
      <c r="O573" s="583"/>
      <c r="P573" s="583"/>
      <c r="Q573" s="583"/>
      <c r="R573" s="583"/>
      <c r="S573" s="583"/>
      <c r="T573" s="584"/>
      <c r="U573" s="585"/>
      <c r="V573" s="1065"/>
      <c r="W573" s="586"/>
      <c r="X573" s="577"/>
      <c r="Y573" s="577"/>
    </row>
    <row r="574" spans="1:32" ht="41.25" customHeight="1">
      <c r="A574" s="362"/>
      <c r="B574" s="363"/>
      <c r="C574" s="364" t="s">
        <v>324</v>
      </c>
      <c r="D574" s="365"/>
      <c r="E574" s="366"/>
      <c r="F574" s="367"/>
      <c r="G574" s="368"/>
      <c r="H574" s="369">
        <f>SUM(H573)</f>
        <v>0</v>
      </c>
      <c r="I574" s="457">
        <f t="shared" ref="I574:S574" si="309">SUM(I573)</f>
        <v>0</v>
      </c>
      <c r="J574" s="457">
        <f t="shared" si="309"/>
        <v>0</v>
      </c>
      <c r="K574" s="369">
        <f t="shared" si="309"/>
        <v>0</v>
      </c>
      <c r="L574" s="457">
        <f t="shared" si="309"/>
        <v>0</v>
      </c>
      <c r="M574" s="457">
        <f t="shared" si="309"/>
        <v>0</v>
      </c>
      <c r="N574" s="369">
        <f t="shared" si="309"/>
        <v>0</v>
      </c>
      <c r="O574" s="457">
        <f t="shared" si="309"/>
        <v>0</v>
      </c>
      <c r="P574" s="457">
        <f t="shared" si="309"/>
        <v>0</v>
      </c>
      <c r="Q574" s="369">
        <f t="shared" si="309"/>
        <v>0</v>
      </c>
      <c r="R574" s="457">
        <f t="shared" si="309"/>
        <v>0</v>
      </c>
      <c r="S574" s="457">
        <f t="shared" si="309"/>
        <v>0</v>
      </c>
      <c r="T574" s="551"/>
      <c r="U574" s="552"/>
      <c r="V574" s="1069"/>
      <c r="W574" s="553"/>
      <c r="X574" s="372"/>
      <c r="Y574" s="373"/>
    </row>
    <row r="575" spans="1:32" s="343" customFormat="1" ht="41.25" customHeight="1">
      <c r="A575" s="345"/>
      <c r="B575" s="398"/>
      <c r="C575" s="392" t="s">
        <v>377</v>
      </c>
      <c r="D575" s="399"/>
      <c r="E575" s="400"/>
      <c r="F575" s="401"/>
      <c r="G575" s="402"/>
      <c r="H575" s="403"/>
      <c r="I575" s="404"/>
      <c r="J575" s="405">
        <f>I573+J573/60</f>
        <v>0</v>
      </c>
      <c r="K575" s="406"/>
      <c r="L575" s="408"/>
      <c r="M575" s="405">
        <f>L573+M573/60</f>
        <v>0</v>
      </c>
      <c r="N575" s="407"/>
      <c r="O575" s="408"/>
      <c r="P575" s="405">
        <f>O573+P573/60</f>
        <v>0</v>
      </c>
      <c r="Q575" s="407"/>
      <c r="R575" s="408"/>
      <c r="S575" s="405">
        <f>R573+S573/60</f>
        <v>0</v>
      </c>
      <c r="T575" s="345"/>
      <c r="U575" s="409"/>
      <c r="V575" s="1048"/>
      <c r="W575" s="410"/>
      <c r="X575" s="411">
        <v>315</v>
      </c>
      <c r="Y575" s="412">
        <v>2.5</v>
      </c>
      <c r="Z575" s="405">
        <f>J575</f>
        <v>0</v>
      </c>
      <c r="AA575" s="405">
        <f>X575*Y575*Z575</f>
        <v>0</v>
      </c>
      <c r="AB575" s="405">
        <f>($AB$4-M575-P575)</f>
        <v>672</v>
      </c>
      <c r="AC575" s="412">
        <f>X575*Y575</f>
        <v>787.5</v>
      </c>
      <c r="AD575" s="412">
        <f>AB575*AC575</f>
        <v>529200</v>
      </c>
      <c r="AE575" s="405">
        <f>AA575/(AD575)</f>
        <v>0</v>
      </c>
      <c r="AF575" s="413">
        <f>1-(1*AE575)</f>
        <v>1</v>
      </c>
    </row>
    <row r="576" spans="1:32" s="498" customFormat="1" ht="30">
      <c r="A576" s="534"/>
      <c r="B576" s="534"/>
      <c r="C576" s="554"/>
      <c r="D576" s="534"/>
      <c r="E576" s="534"/>
      <c r="F576" s="534"/>
      <c r="G576" s="534"/>
      <c r="H576" s="534"/>
      <c r="I576" s="536"/>
      <c r="J576" s="536"/>
      <c r="K576" s="534"/>
      <c r="L576" s="536"/>
      <c r="M576" s="536"/>
      <c r="N576" s="534"/>
      <c r="O576" s="536"/>
      <c r="P576" s="536"/>
      <c r="Q576" s="534"/>
      <c r="R576" s="536"/>
      <c r="S576" s="536"/>
      <c r="T576" s="534"/>
      <c r="U576" s="538"/>
      <c r="V576" s="1056"/>
      <c r="W576" s="535"/>
    </row>
    <row r="577" spans="1:32" s="578" customFormat="1" ht="30">
      <c r="A577" s="453">
        <v>16</v>
      </c>
      <c r="B577" s="586"/>
      <c r="C577" s="581" t="s">
        <v>409</v>
      </c>
      <c r="D577" s="580"/>
      <c r="E577" s="582"/>
      <c r="F577" s="580"/>
      <c r="G577" s="582"/>
      <c r="H577" s="583"/>
      <c r="I577" s="422"/>
      <c r="J577" s="422"/>
      <c r="K577" s="583"/>
      <c r="L577" s="583"/>
      <c r="M577" s="583"/>
      <c r="N577" s="583"/>
      <c r="O577" s="583"/>
      <c r="P577" s="583"/>
      <c r="Q577" s="583"/>
      <c r="R577" s="583"/>
      <c r="S577" s="583"/>
      <c r="T577" s="584"/>
      <c r="U577" s="585"/>
      <c r="V577" s="1065"/>
      <c r="W577" s="586"/>
      <c r="X577" s="577"/>
      <c r="Y577" s="577"/>
    </row>
    <row r="578" spans="1:32" ht="41.25" customHeight="1">
      <c r="A578" s="362"/>
      <c r="B578" s="363"/>
      <c r="C578" s="364" t="s">
        <v>324</v>
      </c>
      <c r="D578" s="365"/>
      <c r="E578" s="366"/>
      <c r="F578" s="367"/>
      <c r="G578" s="368"/>
      <c r="H578" s="369">
        <f>SUM(H577)</f>
        <v>0</v>
      </c>
      <c r="I578" s="457">
        <f t="shared" ref="I578:S578" si="310">SUM(I577)</f>
        <v>0</v>
      </c>
      <c r="J578" s="457">
        <f t="shared" si="310"/>
        <v>0</v>
      </c>
      <c r="K578" s="369">
        <f t="shared" si="310"/>
        <v>0</v>
      </c>
      <c r="L578" s="457">
        <f t="shared" si="310"/>
        <v>0</v>
      </c>
      <c r="M578" s="457">
        <f t="shared" si="310"/>
        <v>0</v>
      </c>
      <c r="N578" s="369">
        <f t="shared" si="310"/>
        <v>0</v>
      </c>
      <c r="O578" s="457">
        <f t="shared" si="310"/>
        <v>0</v>
      </c>
      <c r="P578" s="457">
        <f t="shared" si="310"/>
        <v>0</v>
      </c>
      <c r="Q578" s="369">
        <f t="shared" si="310"/>
        <v>0</v>
      </c>
      <c r="R578" s="457">
        <f t="shared" si="310"/>
        <v>0</v>
      </c>
      <c r="S578" s="457">
        <f t="shared" si="310"/>
        <v>0</v>
      </c>
      <c r="T578" s="551"/>
      <c r="U578" s="552"/>
      <c r="V578" s="1069"/>
      <c r="W578" s="553"/>
      <c r="X578" s="372"/>
      <c r="Y578" s="373"/>
    </row>
    <row r="579" spans="1:32" s="343" customFormat="1" ht="41.25" customHeight="1">
      <c r="A579" s="345"/>
      <c r="B579" s="398"/>
      <c r="C579" s="392" t="s">
        <v>377</v>
      </c>
      <c r="D579" s="399"/>
      <c r="E579" s="400"/>
      <c r="F579" s="401"/>
      <c r="G579" s="402"/>
      <c r="H579" s="403"/>
      <c r="I579" s="404"/>
      <c r="J579" s="405">
        <f>I577+J577/60</f>
        <v>0</v>
      </c>
      <c r="K579" s="406"/>
      <c r="L579" s="408"/>
      <c r="M579" s="405">
        <f>L577+M577/60</f>
        <v>0</v>
      </c>
      <c r="N579" s="407"/>
      <c r="O579" s="408"/>
      <c r="P579" s="405">
        <f>O577+P577/60</f>
        <v>0</v>
      </c>
      <c r="Q579" s="407"/>
      <c r="R579" s="408"/>
      <c r="S579" s="405">
        <f>R577+S577/60</f>
        <v>0</v>
      </c>
      <c r="T579" s="345"/>
      <c r="U579" s="409"/>
      <c r="V579" s="1048"/>
      <c r="W579" s="410"/>
      <c r="X579" s="411">
        <v>315</v>
      </c>
      <c r="Y579" s="412">
        <v>2.5</v>
      </c>
      <c r="Z579" s="405">
        <f>J579</f>
        <v>0</v>
      </c>
      <c r="AA579" s="405">
        <f>X579*Y579*Z579</f>
        <v>0</v>
      </c>
      <c r="AB579" s="405">
        <f>($AB$4-M579-P579)</f>
        <v>672</v>
      </c>
      <c r="AC579" s="412">
        <f>X579*Y579</f>
        <v>787.5</v>
      </c>
      <c r="AD579" s="412">
        <f>AB579*AC579</f>
        <v>529200</v>
      </c>
      <c r="AE579" s="405">
        <f>AA579/(AD579)</f>
        <v>0</v>
      </c>
      <c r="AF579" s="413">
        <f>1-(1*AE579)</f>
        <v>1</v>
      </c>
    </row>
    <row r="580" spans="1:32" s="498" customFormat="1" ht="30">
      <c r="A580" s="534"/>
      <c r="B580" s="534"/>
      <c r="C580" s="554"/>
      <c r="D580" s="534"/>
      <c r="E580" s="534"/>
      <c r="F580" s="534"/>
      <c r="G580" s="534"/>
      <c r="H580" s="534"/>
      <c r="I580" s="536"/>
      <c r="J580" s="536"/>
      <c r="K580" s="534"/>
      <c r="L580" s="536"/>
      <c r="M580" s="536"/>
      <c r="N580" s="534"/>
      <c r="O580" s="536"/>
      <c r="P580" s="536"/>
      <c r="Q580" s="534"/>
      <c r="R580" s="536"/>
      <c r="S580" s="536"/>
      <c r="T580" s="534"/>
      <c r="U580" s="538"/>
      <c r="V580" s="1056"/>
      <c r="W580" s="535"/>
    </row>
    <row r="581" spans="1:32" s="575" customFormat="1" ht="52.5" customHeight="1">
      <c r="A581" s="453">
        <v>17</v>
      </c>
      <c r="B581" s="540">
        <v>902158</v>
      </c>
      <c r="C581" s="596" t="s">
        <v>1119</v>
      </c>
      <c r="D581" s="802">
        <v>41698</v>
      </c>
      <c r="E581" s="803" t="s">
        <v>1120</v>
      </c>
      <c r="F581" s="802">
        <v>41698</v>
      </c>
      <c r="G581" s="803" t="s">
        <v>1121</v>
      </c>
      <c r="H581" s="804">
        <v>0.11111111110949423</v>
      </c>
      <c r="I581" s="422">
        <f t="shared" ref="I581" si="311">HOUR(H581)</f>
        <v>2</v>
      </c>
      <c r="J581" s="422">
        <f t="shared" ref="J581" si="312">MINUTE(H581)</f>
        <v>40</v>
      </c>
      <c r="K581" s="804" t="s">
        <v>332</v>
      </c>
      <c r="L581" s="804"/>
      <c r="M581" s="804"/>
      <c r="N581" s="804" t="s">
        <v>332</v>
      </c>
      <c r="O581" s="804"/>
      <c r="P581" s="804"/>
      <c r="Q581" s="804" t="s">
        <v>332</v>
      </c>
      <c r="R581" s="804"/>
      <c r="S581" s="804"/>
      <c r="T581" s="600" t="s">
        <v>322</v>
      </c>
      <c r="U581" s="596" t="s">
        <v>1104</v>
      </c>
      <c r="V581" s="1057" t="s">
        <v>1122</v>
      </c>
      <c r="W581" s="540" t="s">
        <v>1123</v>
      </c>
      <c r="X581" s="572"/>
      <c r="Y581" s="573"/>
    </row>
    <row r="582" spans="1:32" ht="41.25" customHeight="1">
      <c r="A582" s="362"/>
      <c r="B582" s="363"/>
      <c r="C582" s="364" t="s">
        <v>324</v>
      </c>
      <c r="D582" s="365"/>
      <c r="E582" s="366"/>
      <c r="F582" s="367"/>
      <c r="G582" s="368"/>
      <c r="H582" s="369">
        <f>SUM(H581)</f>
        <v>0.11111111110949423</v>
      </c>
      <c r="I582" s="457">
        <f t="shared" ref="I582:S582" si="313">SUM(I581)</f>
        <v>2</v>
      </c>
      <c r="J582" s="457">
        <f t="shared" si="313"/>
        <v>40</v>
      </c>
      <c r="K582" s="369">
        <f t="shared" si="313"/>
        <v>0</v>
      </c>
      <c r="L582" s="457">
        <f t="shared" si="313"/>
        <v>0</v>
      </c>
      <c r="M582" s="457">
        <f t="shared" si="313"/>
        <v>0</v>
      </c>
      <c r="N582" s="369">
        <f t="shared" si="313"/>
        <v>0</v>
      </c>
      <c r="O582" s="457">
        <f t="shared" si="313"/>
        <v>0</v>
      </c>
      <c r="P582" s="457">
        <f t="shared" si="313"/>
        <v>0</v>
      </c>
      <c r="Q582" s="369">
        <f t="shared" si="313"/>
        <v>0</v>
      </c>
      <c r="R582" s="457">
        <f t="shared" si="313"/>
        <v>0</v>
      </c>
      <c r="S582" s="457">
        <f t="shared" si="313"/>
        <v>0</v>
      </c>
      <c r="T582" s="551"/>
      <c r="U582" s="552"/>
      <c r="V582" s="1069"/>
      <c r="W582" s="553"/>
      <c r="X582" s="372"/>
      <c r="Y582" s="373"/>
    </row>
    <row r="583" spans="1:32" s="343" customFormat="1" ht="41.25" customHeight="1">
      <c r="A583" s="345"/>
      <c r="B583" s="398"/>
      <c r="C583" s="392" t="s">
        <v>377</v>
      </c>
      <c r="D583" s="399"/>
      <c r="E583" s="400"/>
      <c r="F583" s="401"/>
      <c r="G583" s="402"/>
      <c r="H583" s="403"/>
      <c r="I583" s="404"/>
      <c r="J583" s="405">
        <f>I582+J582/60</f>
        <v>2.6666666666666665</v>
      </c>
      <c r="K583" s="406"/>
      <c r="L583" s="408"/>
      <c r="M583" s="405">
        <f>L582+M582/60</f>
        <v>0</v>
      </c>
      <c r="N583" s="407"/>
      <c r="O583" s="408"/>
      <c r="P583" s="405">
        <f>O582+P582/60</f>
        <v>0</v>
      </c>
      <c r="Q583" s="407"/>
      <c r="R583" s="408"/>
      <c r="S583" s="405">
        <f>R582+S582/60</f>
        <v>0</v>
      </c>
      <c r="T583" s="345"/>
      <c r="U583" s="409"/>
      <c r="V583" s="1048"/>
      <c r="W583" s="410"/>
      <c r="X583" s="411">
        <v>315</v>
      </c>
      <c r="Y583" s="412">
        <v>2.5</v>
      </c>
      <c r="Z583" s="405">
        <f>J583</f>
        <v>2.6666666666666665</v>
      </c>
      <c r="AA583" s="405">
        <f>X583*Y583*Z583</f>
        <v>2100</v>
      </c>
      <c r="AB583" s="405">
        <f>($AB$4-M583-P583)</f>
        <v>672</v>
      </c>
      <c r="AC583" s="412">
        <f>X583*Y583</f>
        <v>787.5</v>
      </c>
      <c r="AD583" s="412">
        <f>AB583*AC583</f>
        <v>529200</v>
      </c>
      <c r="AE583" s="405">
        <f>AA583/(AD583)</f>
        <v>3.968253968253968E-3</v>
      </c>
      <c r="AF583" s="413">
        <f>1-(1*AE583)</f>
        <v>0.99603174603174605</v>
      </c>
    </row>
    <row r="584" spans="1:32" s="498" customFormat="1" ht="30">
      <c r="A584" s="534"/>
      <c r="B584" s="534"/>
      <c r="C584" s="554"/>
      <c r="D584" s="534"/>
      <c r="E584" s="534"/>
      <c r="F584" s="534"/>
      <c r="G584" s="534"/>
      <c r="H584" s="534"/>
      <c r="I584" s="536"/>
      <c r="J584" s="536"/>
      <c r="K584" s="534"/>
      <c r="L584" s="536"/>
      <c r="M584" s="536"/>
      <c r="N584" s="534"/>
      <c r="O584" s="536"/>
      <c r="P584" s="536"/>
      <c r="Q584" s="534"/>
      <c r="R584" s="537"/>
      <c r="S584" s="537"/>
      <c r="T584" s="534"/>
      <c r="U584" s="538"/>
      <c r="V584" s="1056"/>
      <c r="W584" s="535"/>
    </row>
    <row r="585" spans="1:32" s="343" customFormat="1" ht="60">
      <c r="A585" s="391">
        <v>18</v>
      </c>
      <c r="B585" s="523">
        <v>902112</v>
      </c>
      <c r="C585" s="590" t="s">
        <v>410</v>
      </c>
      <c r="D585" s="591">
        <v>41692</v>
      </c>
      <c r="E585" s="592" t="s">
        <v>1094</v>
      </c>
      <c r="F585" s="591">
        <v>41692</v>
      </c>
      <c r="G585" s="592" t="s">
        <v>519</v>
      </c>
      <c r="H585" s="593" t="s">
        <v>332</v>
      </c>
      <c r="I585" s="593"/>
      <c r="J585" s="593"/>
      <c r="K585" s="593" t="s">
        <v>332</v>
      </c>
      <c r="L585" s="593"/>
      <c r="M585" s="593"/>
      <c r="N585" s="593" t="s">
        <v>332</v>
      </c>
      <c r="O585" s="593"/>
      <c r="P585" s="593"/>
      <c r="Q585" s="593">
        <v>0.40694444444670808</v>
      </c>
      <c r="R585" s="422">
        <f t="shared" ref="R585" si="314">HOUR(Q585)</f>
        <v>9</v>
      </c>
      <c r="S585" s="422">
        <f t="shared" ref="S585" si="315">MINUTE(Q585)</f>
        <v>46</v>
      </c>
      <c r="T585" s="594" t="s">
        <v>445</v>
      </c>
      <c r="U585" s="590" t="s">
        <v>1095</v>
      </c>
      <c r="V585" s="1050" t="s">
        <v>1096</v>
      </c>
      <c r="W585" s="868" t="s">
        <v>1097</v>
      </c>
    </row>
    <row r="586" spans="1:32" ht="41.25" customHeight="1">
      <c r="A586" s="362"/>
      <c r="B586" s="363"/>
      <c r="C586" s="364" t="s">
        <v>324</v>
      </c>
      <c r="D586" s="365"/>
      <c r="E586" s="366"/>
      <c r="F586" s="367"/>
      <c r="G586" s="368"/>
      <c r="H586" s="369">
        <f>SUM(H585)</f>
        <v>0</v>
      </c>
      <c r="I586" s="457">
        <f t="shared" ref="I586:S586" si="316">SUM(I585)</f>
        <v>0</v>
      </c>
      <c r="J586" s="457">
        <f t="shared" si="316"/>
        <v>0</v>
      </c>
      <c r="K586" s="369">
        <f t="shared" si="316"/>
        <v>0</v>
      </c>
      <c r="L586" s="457">
        <f t="shared" si="316"/>
        <v>0</v>
      </c>
      <c r="M586" s="457">
        <f t="shared" si="316"/>
        <v>0</v>
      </c>
      <c r="N586" s="369">
        <f t="shared" si="316"/>
        <v>0</v>
      </c>
      <c r="O586" s="457">
        <f t="shared" si="316"/>
        <v>0</v>
      </c>
      <c r="P586" s="457">
        <f t="shared" si="316"/>
        <v>0</v>
      </c>
      <c r="Q586" s="369">
        <f t="shared" si="316"/>
        <v>0.40694444444670808</v>
      </c>
      <c r="R586" s="457">
        <f t="shared" si="316"/>
        <v>9</v>
      </c>
      <c r="S586" s="457">
        <f t="shared" si="316"/>
        <v>46</v>
      </c>
      <c r="T586" s="551"/>
      <c r="U586" s="552"/>
      <c r="V586" s="1069"/>
      <c r="W586" s="553"/>
      <c r="X586" s="372"/>
      <c r="Y586" s="373"/>
    </row>
    <row r="587" spans="1:32" s="343" customFormat="1" ht="41.25" customHeight="1">
      <c r="A587" s="345"/>
      <c r="B587" s="398"/>
      <c r="C587" s="392" t="s">
        <v>377</v>
      </c>
      <c r="D587" s="399"/>
      <c r="E587" s="400"/>
      <c r="F587" s="401"/>
      <c r="G587" s="402"/>
      <c r="H587" s="403"/>
      <c r="I587" s="404"/>
      <c r="J587" s="405">
        <f>I586+J586/60</f>
        <v>0</v>
      </c>
      <c r="K587" s="406"/>
      <c r="L587" s="408"/>
      <c r="M587" s="405">
        <f>L586+M586/60</f>
        <v>0</v>
      </c>
      <c r="N587" s="407"/>
      <c r="O587" s="408"/>
      <c r="P587" s="405">
        <f>O586+P586/60</f>
        <v>0</v>
      </c>
      <c r="Q587" s="407"/>
      <c r="R587" s="408"/>
      <c r="S587" s="405">
        <f>R586+S586/60</f>
        <v>9.7666666666666675</v>
      </c>
      <c r="T587" s="345"/>
      <c r="U587" s="409"/>
      <c r="V587" s="1048"/>
      <c r="W587" s="410"/>
      <c r="X587" s="411">
        <v>315</v>
      </c>
      <c r="Y587" s="412">
        <v>2.5</v>
      </c>
      <c r="Z587" s="405">
        <f>J587</f>
        <v>0</v>
      </c>
      <c r="AA587" s="405">
        <f>X587*Y587*Z587</f>
        <v>0</v>
      </c>
      <c r="AB587" s="405">
        <f>($AB$4-M587-P587)</f>
        <v>672</v>
      </c>
      <c r="AC587" s="412">
        <f>X587*Y587</f>
        <v>787.5</v>
      </c>
      <c r="AD587" s="412">
        <f>AB587*AC587</f>
        <v>529200</v>
      </c>
      <c r="AE587" s="405">
        <f>AA587/(AD587)</f>
        <v>0</v>
      </c>
      <c r="AF587" s="413">
        <f>1-(1*AE587)</f>
        <v>1</v>
      </c>
    </row>
    <row r="588" spans="1:32" s="498" customFormat="1" ht="30">
      <c r="A588" s="534"/>
      <c r="B588" s="534"/>
      <c r="C588" s="554"/>
      <c r="D588" s="534"/>
      <c r="E588" s="534"/>
      <c r="F588" s="534"/>
      <c r="G588" s="534"/>
      <c r="H588" s="534"/>
      <c r="I588" s="536"/>
      <c r="J588" s="536"/>
      <c r="K588" s="534"/>
      <c r="L588" s="536"/>
      <c r="M588" s="536"/>
      <c r="N588" s="534"/>
      <c r="O588" s="536"/>
      <c r="P588" s="536"/>
      <c r="Q588" s="534"/>
      <c r="R588" s="537"/>
      <c r="S588" s="537"/>
      <c r="T588" s="534"/>
      <c r="U588" s="538"/>
      <c r="V588" s="1056"/>
      <c r="W588" s="535"/>
    </row>
    <row r="589" spans="1:32" s="343" customFormat="1" ht="75" customHeight="1">
      <c r="A589" s="391">
        <v>19</v>
      </c>
      <c r="B589" s="523">
        <v>901206</v>
      </c>
      <c r="C589" s="595" t="s">
        <v>635</v>
      </c>
      <c r="D589" s="591">
        <v>41665</v>
      </c>
      <c r="E589" s="592" t="s">
        <v>636</v>
      </c>
      <c r="F589" s="591">
        <v>41680</v>
      </c>
      <c r="G589" s="592" t="s">
        <v>1091</v>
      </c>
      <c r="H589" s="593" t="s">
        <v>332</v>
      </c>
      <c r="I589" s="593"/>
      <c r="J589" s="593"/>
      <c r="K589" s="593" t="s">
        <v>332</v>
      </c>
      <c r="L589" s="593"/>
      <c r="M589" s="593"/>
      <c r="N589" s="593" t="s">
        <v>332</v>
      </c>
      <c r="O589" s="593"/>
      <c r="P589" s="593"/>
      <c r="Q589" s="593">
        <v>9.5694444444444446</v>
      </c>
      <c r="R589" s="422">
        <v>229</v>
      </c>
      <c r="S589" s="422">
        <f t="shared" ref="S589" si="317">MINUTE(Q589)</f>
        <v>40</v>
      </c>
      <c r="T589" s="594" t="s">
        <v>445</v>
      </c>
      <c r="U589" s="590" t="s">
        <v>637</v>
      </c>
      <c r="V589" s="1055" t="s">
        <v>1092</v>
      </c>
      <c r="W589" s="872" t="s">
        <v>1093</v>
      </c>
    </row>
    <row r="590" spans="1:32" ht="41.25" customHeight="1">
      <c r="A590" s="362"/>
      <c r="B590" s="363"/>
      <c r="C590" s="364" t="s">
        <v>324</v>
      </c>
      <c r="D590" s="365"/>
      <c r="E590" s="366"/>
      <c r="F590" s="367"/>
      <c r="G590" s="368"/>
      <c r="H590" s="369">
        <f>SUM(H589)</f>
        <v>0</v>
      </c>
      <c r="I590" s="457">
        <f t="shared" ref="I590:S590" si="318">SUM(I589)</f>
        <v>0</v>
      </c>
      <c r="J590" s="457">
        <f t="shared" si="318"/>
        <v>0</v>
      </c>
      <c r="K590" s="369">
        <f t="shared" si="318"/>
        <v>0</v>
      </c>
      <c r="L590" s="457">
        <f t="shared" si="318"/>
        <v>0</v>
      </c>
      <c r="M590" s="457">
        <f t="shared" si="318"/>
        <v>0</v>
      </c>
      <c r="N590" s="369">
        <f t="shared" si="318"/>
        <v>0</v>
      </c>
      <c r="O590" s="457">
        <f t="shared" si="318"/>
        <v>0</v>
      </c>
      <c r="P590" s="457">
        <f t="shared" si="318"/>
        <v>0</v>
      </c>
      <c r="Q590" s="369">
        <f t="shared" si="318"/>
        <v>9.5694444444444446</v>
      </c>
      <c r="R590" s="457">
        <f t="shared" si="318"/>
        <v>229</v>
      </c>
      <c r="S590" s="457">
        <f t="shared" si="318"/>
        <v>40</v>
      </c>
      <c r="T590" s="551"/>
      <c r="U590" s="552"/>
      <c r="V590" s="1069"/>
      <c r="W590" s="553"/>
      <c r="X590" s="372"/>
      <c r="Y590" s="373"/>
    </row>
    <row r="591" spans="1:32" s="343" customFormat="1" ht="41.25" customHeight="1">
      <c r="A591" s="345"/>
      <c r="B591" s="398"/>
      <c r="C591" s="392" t="s">
        <v>377</v>
      </c>
      <c r="D591" s="399"/>
      <c r="E591" s="400"/>
      <c r="F591" s="401"/>
      <c r="G591" s="402"/>
      <c r="H591" s="403"/>
      <c r="I591" s="404"/>
      <c r="J591" s="405">
        <f>I590+J590/60</f>
        <v>0</v>
      </c>
      <c r="K591" s="406"/>
      <c r="L591" s="408"/>
      <c r="M591" s="405">
        <f>L590+M590/60</f>
        <v>0</v>
      </c>
      <c r="N591" s="407"/>
      <c r="O591" s="408"/>
      <c r="P591" s="405">
        <f>O590+P590/60</f>
        <v>0</v>
      </c>
      <c r="Q591" s="407"/>
      <c r="R591" s="408"/>
      <c r="S591" s="405">
        <f>R590+S590/60</f>
        <v>229.66666666666666</v>
      </c>
      <c r="T591" s="345"/>
      <c r="U591" s="409"/>
      <c r="V591" s="1048"/>
      <c r="W591" s="410"/>
      <c r="X591" s="411">
        <v>315</v>
      </c>
      <c r="Y591" s="412">
        <v>2.5</v>
      </c>
      <c r="Z591" s="405">
        <f>J591</f>
        <v>0</v>
      </c>
      <c r="AA591" s="405">
        <f>X591*Y591*Z591</f>
        <v>0</v>
      </c>
      <c r="AB591" s="405">
        <f>($AB$4-M591-P591)</f>
        <v>672</v>
      </c>
      <c r="AC591" s="412">
        <f>X591*Y591</f>
        <v>787.5</v>
      </c>
      <c r="AD591" s="412">
        <f>AB591*AC591</f>
        <v>529200</v>
      </c>
      <c r="AE591" s="405">
        <f>AA591/(AD591)</f>
        <v>0</v>
      </c>
      <c r="AF591" s="413">
        <f>1-(1*AE591)</f>
        <v>1</v>
      </c>
    </row>
    <row r="592" spans="1:32" s="498" customFormat="1" ht="30">
      <c r="A592" s="534"/>
      <c r="B592" s="534"/>
      <c r="C592" s="554"/>
      <c r="D592" s="534"/>
      <c r="E592" s="534"/>
      <c r="F592" s="534"/>
      <c r="G592" s="534"/>
      <c r="H592" s="534"/>
      <c r="I592" s="536"/>
      <c r="J592" s="536"/>
      <c r="K592" s="534"/>
      <c r="L592" s="536"/>
      <c r="M592" s="536"/>
      <c r="N592" s="534"/>
      <c r="O592" s="536"/>
      <c r="P592" s="536"/>
      <c r="Q592" s="534"/>
      <c r="R592" s="537"/>
      <c r="S592" s="537"/>
      <c r="T592" s="534"/>
      <c r="U592" s="538"/>
      <c r="V592" s="1056"/>
      <c r="W592" s="535"/>
    </row>
    <row r="593" spans="1:32" s="343" customFormat="1" ht="30">
      <c r="A593" s="391">
        <v>20</v>
      </c>
      <c r="B593" s="391"/>
      <c r="C593" s="438" t="s">
        <v>411</v>
      </c>
      <c r="D593" s="391"/>
      <c r="E593" s="391"/>
      <c r="F593" s="391"/>
      <c r="G593" s="391"/>
      <c r="H593" s="391" t="s">
        <v>332</v>
      </c>
      <c r="I593" s="414"/>
      <c r="J593" s="414"/>
      <c r="K593" s="391" t="s">
        <v>332</v>
      </c>
      <c r="L593" s="414"/>
      <c r="M593" s="414"/>
      <c r="N593" s="391" t="s">
        <v>332</v>
      </c>
      <c r="O593" s="414"/>
      <c r="P593" s="414"/>
      <c r="Q593" s="391" t="s">
        <v>332</v>
      </c>
      <c r="R593" s="414"/>
      <c r="S593" s="414"/>
      <c r="T593" s="391"/>
      <c r="U593" s="396"/>
      <c r="V593" s="1062"/>
      <c r="W593" s="393"/>
    </row>
    <row r="594" spans="1:32" s="343" customFormat="1" ht="41.25" customHeight="1">
      <c r="A594" s="345"/>
      <c r="B594" s="398"/>
      <c r="C594" s="392" t="s">
        <v>377</v>
      </c>
      <c r="D594" s="399"/>
      <c r="E594" s="400"/>
      <c r="F594" s="401"/>
      <c r="G594" s="402"/>
      <c r="H594" s="403"/>
      <c r="I594" s="404"/>
      <c r="J594" s="405">
        <f>I593+J593/60</f>
        <v>0</v>
      </c>
      <c r="K594" s="406"/>
      <c r="L594" s="408"/>
      <c r="M594" s="405">
        <f>L593+M593/60</f>
        <v>0</v>
      </c>
      <c r="N594" s="407"/>
      <c r="O594" s="408"/>
      <c r="P594" s="405">
        <f>O593+P593/60</f>
        <v>0</v>
      </c>
      <c r="Q594" s="407"/>
      <c r="R594" s="408"/>
      <c r="S594" s="405">
        <f>R593+S593/60</f>
        <v>0</v>
      </c>
      <c r="T594" s="345"/>
      <c r="U594" s="409"/>
      <c r="V594" s="1048"/>
      <c r="W594" s="410"/>
      <c r="X594" s="411">
        <v>315</v>
      </c>
      <c r="Y594" s="412">
        <v>2.5</v>
      </c>
      <c r="Z594" s="405">
        <f>J594</f>
        <v>0</v>
      </c>
      <c r="AA594" s="405">
        <f>X594*Y594*Z594</f>
        <v>0</v>
      </c>
      <c r="AB594" s="405">
        <f>($AB$4-M594-P594)</f>
        <v>672</v>
      </c>
      <c r="AC594" s="412">
        <f>X594*Y594</f>
        <v>787.5</v>
      </c>
      <c r="AD594" s="412">
        <f>AB594*AC594</f>
        <v>529200</v>
      </c>
      <c r="AE594" s="405">
        <f>AA594/(AD594)</f>
        <v>0</v>
      </c>
      <c r="AF594" s="413">
        <f>1-(1*AE594)</f>
        <v>1</v>
      </c>
    </row>
    <row r="595" spans="1:32" s="498" customFormat="1" ht="30">
      <c r="A595" s="534"/>
      <c r="B595" s="534"/>
      <c r="C595" s="554"/>
      <c r="D595" s="534"/>
      <c r="E595" s="534"/>
      <c r="F595" s="534"/>
      <c r="G595" s="534"/>
      <c r="H595" s="534"/>
      <c r="I595" s="536"/>
      <c r="J595" s="536"/>
      <c r="K595" s="534"/>
      <c r="L595" s="536"/>
      <c r="M595" s="536"/>
      <c r="N595" s="534"/>
      <c r="O595" s="536"/>
      <c r="P595" s="536"/>
      <c r="Q595" s="534"/>
      <c r="R595" s="537"/>
      <c r="S595" s="537"/>
      <c r="T595" s="534"/>
      <c r="U595" s="538"/>
      <c r="V595" s="1056"/>
      <c r="W595" s="535"/>
    </row>
    <row r="596" spans="1:32" s="343" customFormat="1" ht="30">
      <c r="A596" s="391">
        <v>21</v>
      </c>
      <c r="B596" s="523"/>
      <c r="C596" s="595" t="s">
        <v>412</v>
      </c>
      <c r="D596" s="591"/>
      <c r="E596" s="592"/>
      <c r="F596" s="599"/>
      <c r="G596" s="592"/>
      <c r="H596" s="593"/>
      <c r="I596" s="593"/>
      <c r="J596" s="593"/>
      <c r="K596" s="593"/>
      <c r="L596" s="593"/>
      <c r="M596" s="593"/>
      <c r="N596" s="593"/>
      <c r="O596" s="593"/>
      <c r="P596" s="593"/>
      <c r="Q596" s="593"/>
      <c r="R596" s="422"/>
      <c r="S596" s="422"/>
      <c r="T596" s="594"/>
      <c r="U596" s="595"/>
      <c r="V596" s="1050"/>
      <c r="W596" s="523"/>
    </row>
    <row r="597" spans="1:32" s="343" customFormat="1" ht="41.25" customHeight="1">
      <c r="A597" s="345"/>
      <c r="B597" s="398"/>
      <c r="C597" s="392" t="s">
        <v>377</v>
      </c>
      <c r="D597" s="399"/>
      <c r="E597" s="400"/>
      <c r="F597" s="401"/>
      <c r="G597" s="402"/>
      <c r="H597" s="403"/>
      <c r="I597" s="404"/>
      <c r="J597" s="405">
        <f>I596+J596/60</f>
        <v>0</v>
      </c>
      <c r="K597" s="406"/>
      <c r="L597" s="408"/>
      <c r="M597" s="405">
        <f>L596+M596/60</f>
        <v>0</v>
      </c>
      <c r="N597" s="407"/>
      <c r="O597" s="408"/>
      <c r="P597" s="405">
        <f>O596+P596/60</f>
        <v>0</v>
      </c>
      <c r="Q597" s="407"/>
      <c r="R597" s="408"/>
      <c r="S597" s="405">
        <f>R596+S596/60</f>
        <v>0</v>
      </c>
      <c r="T597" s="345"/>
      <c r="U597" s="409"/>
      <c r="V597" s="1048"/>
      <c r="W597" s="410"/>
      <c r="X597" s="411">
        <v>315</v>
      </c>
      <c r="Y597" s="412">
        <v>2.5</v>
      </c>
      <c r="Z597" s="405">
        <f>J597</f>
        <v>0</v>
      </c>
      <c r="AA597" s="405">
        <f>X597*Y597*Z597</f>
        <v>0</v>
      </c>
      <c r="AB597" s="405">
        <f>($AB$4-M597-P597)</f>
        <v>672</v>
      </c>
      <c r="AC597" s="412">
        <f>X597*Y597</f>
        <v>787.5</v>
      </c>
      <c r="AD597" s="412">
        <f>AB597*AC597</f>
        <v>529200</v>
      </c>
      <c r="AE597" s="405">
        <f>AA597/(AD597)</f>
        <v>0</v>
      </c>
      <c r="AF597" s="413">
        <f>1-(1*AE597)</f>
        <v>1</v>
      </c>
    </row>
    <row r="598" spans="1:32" s="498" customFormat="1" ht="30">
      <c r="A598" s="534"/>
      <c r="B598" s="534"/>
      <c r="C598" s="554"/>
      <c r="D598" s="534"/>
      <c r="E598" s="534"/>
      <c r="F598" s="534"/>
      <c r="G598" s="534"/>
      <c r="H598" s="534"/>
      <c r="I598" s="536"/>
      <c r="J598" s="536"/>
      <c r="K598" s="534"/>
      <c r="L598" s="536"/>
      <c r="M598" s="536"/>
      <c r="N598" s="534"/>
      <c r="O598" s="536"/>
      <c r="P598" s="536"/>
      <c r="Q598" s="534"/>
      <c r="R598" s="537"/>
      <c r="S598" s="537"/>
      <c r="T598" s="534"/>
      <c r="U598" s="538"/>
      <c r="V598" s="1056"/>
      <c r="W598" s="535"/>
    </row>
    <row r="599" spans="1:32" s="578" customFormat="1" ht="30">
      <c r="A599" s="453">
        <v>22</v>
      </c>
      <c r="B599" s="586"/>
      <c r="C599" s="581" t="s">
        <v>413</v>
      </c>
      <c r="D599" s="580"/>
      <c r="E599" s="582"/>
      <c r="F599" s="580"/>
      <c r="G599" s="582"/>
      <c r="H599" s="583"/>
      <c r="I599" s="422"/>
      <c r="J599" s="422"/>
      <c r="K599" s="583"/>
      <c r="L599" s="583"/>
      <c r="M599" s="583"/>
      <c r="N599" s="583"/>
      <c r="O599" s="583"/>
      <c r="P599" s="583"/>
      <c r="Q599" s="583"/>
      <c r="R599" s="583"/>
      <c r="S599" s="583"/>
      <c r="T599" s="584"/>
      <c r="U599" s="585"/>
      <c r="V599" s="1065"/>
      <c r="W599" s="586"/>
      <c r="X599" s="577"/>
      <c r="Y599" s="577"/>
    </row>
    <row r="600" spans="1:32" ht="41.25" customHeight="1">
      <c r="A600" s="362"/>
      <c r="B600" s="363"/>
      <c r="C600" s="364" t="s">
        <v>324</v>
      </c>
      <c r="D600" s="365"/>
      <c r="E600" s="366"/>
      <c r="F600" s="367"/>
      <c r="G600" s="368"/>
      <c r="H600" s="369">
        <f>SUM(H599)</f>
        <v>0</v>
      </c>
      <c r="I600" s="457">
        <f t="shared" ref="I600:S600" si="319">SUM(I599)</f>
        <v>0</v>
      </c>
      <c r="J600" s="457">
        <f t="shared" si="319"/>
        <v>0</v>
      </c>
      <c r="K600" s="369">
        <f t="shared" si="319"/>
        <v>0</v>
      </c>
      <c r="L600" s="457">
        <f t="shared" si="319"/>
        <v>0</v>
      </c>
      <c r="M600" s="457">
        <f t="shared" si="319"/>
        <v>0</v>
      </c>
      <c r="N600" s="369">
        <f t="shared" si="319"/>
        <v>0</v>
      </c>
      <c r="O600" s="457">
        <f t="shared" si="319"/>
        <v>0</v>
      </c>
      <c r="P600" s="457">
        <f t="shared" si="319"/>
        <v>0</v>
      </c>
      <c r="Q600" s="369">
        <f t="shared" si="319"/>
        <v>0</v>
      </c>
      <c r="R600" s="457">
        <f t="shared" si="319"/>
        <v>0</v>
      </c>
      <c r="S600" s="457">
        <f t="shared" si="319"/>
        <v>0</v>
      </c>
      <c r="T600" s="551"/>
      <c r="U600" s="552"/>
      <c r="V600" s="1069"/>
      <c r="W600" s="553"/>
      <c r="X600" s="372"/>
      <c r="Y600" s="373"/>
    </row>
    <row r="601" spans="1:32" s="343" customFormat="1" ht="41.25" customHeight="1">
      <c r="A601" s="345"/>
      <c r="B601" s="398"/>
      <c r="C601" s="392" t="s">
        <v>377</v>
      </c>
      <c r="D601" s="399"/>
      <c r="E601" s="400"/>
      <c r="F601" s="401"/>
      <c r="G601" s="402"/>
      <c r="H601" s="403"/>
      <c r="I601" s="404"/>
      <c r="J601" s="405">
        <f>I599+J599/60</f>
        <v>0</v>
      </c>
      <c r="K601" s="406"/>
      <c r="L601" s="408"/>
      <c r="M601" s="405">
        <f>L599+M599/60</f>
        <v>0</v>
      </c>
      <c r="N601" s="407"/>
      <c r="O601" s="408"/>
      <c r="P601" s="405">
        <f>O599+P599/60</f>
        <v>0</v>
      </c>
      <c r="Q601" s="407"/>
      <c r="R601" s="408"/>
      <c r="S601" s="405">
        <f>R599+S599/60</f>
        <v>0</v>
      </c>
      <c r="T601" s="345"/>
      <c r="U601" s="409"/>
      <c r="V601" s="1048"/>
      <c r="W601" s="410"/>
      <c r="X601" s="411">
        <v>315</v>
      </c>
      <c r="Y601" s="412">
        <v>2.5</v>
      </c>
      <c r="Z601" s="405">
        <f>J601</f>
        <v>0</v>
      </c>
      <c r="AA601" s="405">
        <f>X601*Y601*Z601</f>
        <v>0</v>
      </c>
      <c r="AB601" s="405">
        <f>($AB$4-M601-P601)</f>
        <v>672</v>
      </c>
      <c r="AC601" s="412">
        <f>X601*Y601</f>
        <v>787.5</v>
      </c>
      <c r="AD601" s="412">
        <f>AB601*AC601</f>
        <v>529200</v>
      </c>
      <c r="AE601" s="405">
        <f>AA601/(AD601)</f>
        <v>0</v>
      </c>
      <c r="AF601" s="413">
        <f>1-(1*AE601)</f>
        <v>1</v>
      </c>
    </row>
    <row r="602" spans="1:32" s="498" customFormat="1" ht="30">
      <c r="A602" s="534"/>
      <c r="B602" s="534"/>
      <c r="C602" s="554"/>
      <c r="D602" s="534"/>
      <c r="E602" s="534"/>
      <c r="F602" s="534"/>
      <c r="G602" s="534"/>
      <c r="H602" s="534"/>
      <c r="I602" s="536"/>
      <c r="J602" s="536"/>
      <c r="K602" s="534"/>
      <c r="L602" s="536"/>
      <c r="M602" s="536"/>
      <c r="N602" s="534"/>
      <c r="O602" s="536"/>
      <c r="P602" s="536"/>
      <c r="Q602" s="534"/>
      <c r="R602" s="537"/>
      <c r="S602" s="537"/>
      <c r="T602" s="534"/>
      <c r="U602" s="538"/>
      <c r="V602" s="1056"/>
      <c r="W602" s="535"/>
    </row>
    <row r="603" spans="1:32" s="343" customFormat="1" ht="30">
      <c r="A603" s="391">
        <v>23</v>
      </c>
      <c r="B603" s="391"/>
      <c r="C603" s="438" t="s">
        <v>414</v>
      </c>
      <c r="D603" s="391"/>
      <c r="E603" s="391"/>
      <c r="F603" s="391"/>
      <c r="G603" s="391"/>
      <c r="H603" s="391" t="s">
        <v>332</v>
      </c>
      <c r="I603" s="414"/>
      <c r="J603" s="414"/>
      <c r="K603" s="391" t="s">
        <v>332</v>
      </c>
      <c r="L603" s="414"/>
      <c r="M603" s="414"/>
      <c r="N603" s="391" t="s">
        <v>332</v>
      </c>
      <c r="O603" s="414"/>
      <c r="P603" s="414"/>
      <c r="Q603" s="391" t="s">
        <v>332</v>
      </c>
      <c r="R603" s="414"/>
      <c r="S603" s="414"/>
      <c r="T603" s="391"/>
      <c r="U603" s="396"/>
      <c r="V603" s="1062"/>
      <c r="W603" s="393"/>
    </row>
    <row r="604" spans="1:32" s="343" customFormat="1" ht="41.25" customHeight="1">
      <c r="A604" s="345"/>
      <c r="B604" s="398"/>
      <c r="C604" s="392" t="s">
        <v>377</v>
      </c>
      <c r="D604" s="399"/>
      <c r="E604" s="400"/>
      <c r="F604" s="401"/>
      <c r="G604" s="402"/>
      <c r="H604" s="403"/>
      <c r="I604" s="404"/>
      <c r="J604" s="405">
        <f>I603+J603/60</f>
        <v>0</v>
      </c>
      <c r="K604" s="406"/>
      <c r="L604" s="408"/>
      <c r="M604" s="405">
        <f>L603+M603/60</f>
        <v>0</v>
      </c>
      <c r="N604" s="407"/>
      <c r="O604" s="408"/>
      <c r="P604" s="405">
        <f>O603+P603/60</f>
        <v>0</v>
      </c>
      <c r="Q604" s="407"/>
      <c r="R604" s="408"/>
      <c r="S604" s="405">
        <f>R603+S603/60</f>
        <v>0</v>
      </c>
      <c r="T604" s="345"/>
      <c r="U604" s="409"/>
      <c r="V604" s="1048"/>
      <c r="W604" s="410"/>
      <c r="X604" s="411">
        <v>315</v>
      </c>
      <c r="Y604" s="412">
        <v>2.5</v>
      </c>
      <c r="Z604" s="405">
        <f>J604</f>
        <v>0</v>
      </c>
      <c r="AA604" s="405">
        <f>X604*Y604*Z604</f>
        <v>0</v>
      </c>
      <c r="AB604" s="405">
        <f>($AB$4-M604-P604)</f>
        <v>672</v>
      </c>
      <c r="AC604" s="412">
        <f>X604*Y604</f>
        <v>787.5</v>
      </c>
      <c r="AD604" s="412">
        <f>AB604*AC604</f>
        <v>529200</v>
      </c>
      <c r="AE604" s="405">
        <f>AA604/(AD604)</f>
        <v>0</v>
      </c>
      <c r="AF604" s="413">
        <f>1-(1*AE604)</f>
        <v>1</v>
      </c>
    </row>
    <row r="605" spans="1:32" s="498" customFormat="1" ht="30">
      <c r="A605" s="534"/>
      <c r="B605" s="534"/>
      <c r="C605" s="554"/>
      <c r="D605" s="534"/>
      <c r="E605" s="534"/>
      <c r="F605" s="534"/>
      <c r="G605" s="534"/>
      <c r="H605" s="534"/>
      <c r="I605" s="536"/>
      <c r="J605" s="536"/>
      <c r="K605" s="534"/>
      <c r="L605" s="536"/>
      <c r="M605" s="536"/>
      <c r="N605" s="534"/>
      <c r="O605" s="536"/>
      <c r="P605" s="536"/>
      <c r="Q605" s="534"/>
      <c r="R605" s="537"/>
      <c r="S605" s="537"/>
      <c r="T605" s="534"/>
      <c r="U605" s="538"/>
      <c r="V605" s="1056"/>
      <c r="W605" s="535"/>
    </row>
    <row r="606" spans="1:32" s="343" customFormat="1" ht="69" customHeight="1">
      <c r="A606" s="391">
        <v>24</v>
      </c>
      <c r="B606" s="391"/>
      <c r="C606" s="438" t="s">
        <v>415</v>
      </c>
      <c r="D606" s="391"/>
      <c r="E606" s="391"/>
      <c r="F606" s="391"/>
      <c r="G606" s="391"/>
      <c r="H606" s="391" t="s">
        <v>332</v>
      </c>
      <c r="I606" s="414"/>
      <c r="J606" s="414"/>
      <c r="K606" s="391" t="s">
        <v>332</v>
      </c>
      <c r="L606" s="414"/>
      <c r="M606" s="414"/>
      <c r="N606" s="391" t="s">
        <v>332</v>
      </c>
      <c r="O606" s="414"/>
      <c r="P606" s="414"/>
      <c r="Q606" s="391" t="s">
        <v>332</v>
      </c>
      <c r="R606" s="414"/>
      <c r="S606" s="414"/>
      <c r="T606" s="391"/>
      <c r="U606" s="396"/>
      <c r="V606" s="1062"/>
      <c r="W606" s="393"/>
    </row>
    <row r="607" spans="1:32" s="343" customFormat="1" ht="41.25" customHeight="1">
      <c r="A607" s="345"/>
      <c r="B607" s="398"/>
      <c r="C607" s="392" t="s">
        <v>377</v>
      </c>
      <c r="D607" s="399"/>
      <c r="E607" s="400"/>
      <c r="F607" s="401"/>
      <c r="G607" s="402"/>
      <c r="H607" s="403"/>
      <c r="I607" s="404"/>
      <c r="J607" s="405">
        <f>I606+J606/60</f>
        <v>0</v>
      </c>
      <c r="K607" s="406"/>
      <c r="L607" s="408"/>
      <c r="M607" s="405">
        <f>L606+M606/60</f>
        <v>0</v>
      </c>
      <c r="N607" s="407"/>
      <c r="O607" s="408"/>
      <c r="P607" s="405">
        <f>O606+P606/60</f>
        <v>0</v>
      </c>
      <c r="Q607" s="407"/>
      <c r="R607" s="408"/>
      <c r="S607" s="405">
        <f>R606+S606/60</f>
        <v>0</v>
      </c>
      <c r="T607" s="345"/>
      <c r="U607" s="409"/>
      <c r="V607" s="1048"/>
      <c r="W607" s="410"/>
      <c r="X607" s="411">
        <v>315</v>
      </c>
      <c r="Y607" s="412">
        <v>2.5</v>
      </c>
      <c r="Z607" s="405">
        <f>J607</f>
        <v>0</v>
      </c>
      <c r="AA607" s="405">
        <f>X607*Y607*Z607</f>
        <v>0</v>
      </c>
      <c r="AB607" s="405">
        <f>($AB$4-M607-P607)</f>
        <v>672</v>
      </c>
      <c r="AC607" s="412">
        <f>X607*Y607</f>
        <v>787.5</v>
      </c>
      <c r="AD607" s="412">
        <f>AB607*AC607</f>
        <v>529200</v>
      </c>
      <c r="AE607" s="405">
        <f>AA607/(AD607)</f>
        <v>0</v>
      </c>
      <c r="AF607" s="413">
        <f>1-(1*AE607)</f>
        <v>1</v>
      </c>
    </row>
    <row r="608" spans="1:32" s="498" customFormat="1" ht="30">
      <c r="A608" s="534"/>
      <c r="B608" s="534"/>
      <c r="C608" s="554"/>
      <c r="D608" s="534"/>
      <c r="E608" s="534"/>
      <c r="F608" s="534"/>
      <c r="G608" s="534"/>
      <c r="H608" s="534"/>
      <c r="I608" s="536"/>
      <c r="J608" s="536"/>
      <c r="K608" s="534"/>
      <c r="L608" s="536"/>
      <c r="M608" s="536"/>
      <c r="N608" s="534"/>
      <c r="O608" s="536"/>
      <c r="P608" s="536"/>
      <c r="Q608" s="534"/>
      <c r="R608" s="537"/>
      <c r="S608" s="537"/>
      <c r="T608" s="534"/>
      <c r="U608" s="538"/>
      <c r="V608" s="1056"/>
      <c r="W608" s="535"/>
    </row>
    <row r="609" spans="1:32" s="343" customFormat="1" ht="30">
      <c r="A609" s="391">
        <v>25</v>
      </c>
      <c r="B609" s="523"/>
      <c r="C609" s="590" t="s">
        <v>638</v>
      </c>
      <c r="D609" s="591"/>
      <c r="E609" s="592"/>
      <c r="F609" s="591"/>
      <c r="G609" s="592"/>
      <c r="H609" s="804"/>
      <c r="I609" s="422"/>
      <c r="J609" s="422"/>
      <c r="K609" s="593"/>
      <c r="L609" s="593"/>
      <c r="M609" s="593"/>
      <c r="N609" s="593"/>
      <c r="O609" s="593"/>
      <c r="P609" s="593"/>
      <c r="Q609" s="593"/>
      <c r="R609" s="593"/>
      <c r="S609" s="593"/>
      <c r="T609" s="594"/>
      <c r="U609" s="590"/>
      <c r="V609" s="1050"/>
      <c r="W609" s="523"/>
    </row>
    <row r="610" spans="1:32" ht="41.25" customHeight="1">
      <c r="A610" s="362"/>
      <c r="B610" s="363"/>
      <c r="C610" s="364" t="s">
        <v>324</v>
      </c>
      <c r="D610" s="365"/>
      <c r="E610" s="366"/>
      <c r="F610" s="367"/>
      <c r="G610" s="368"/>
      <c r="H610" s="369">
        <f>SUM(H609)</f>
        <v>0</v>
      </c>
      <c r="I610" s="457">
        <f t="shared" ref="I610:S610" si="320">SUM(I609)</f>
        <v>0</v>
      </c>
      <c r="J610" s="457">
        <f t="shared" si="320"/>
        <v>0</v>
      </c>
      <c r="K610" s="369">
        <f t="shared" si="320"/>
        <v>0</v>
      </c>
      <c r="L610" s="457">
        <f t="shared" si="320"/>
        <v>0</v>
      </c>
      <c r="M610" s="457">
        <f t="shared" si="320"/>
        <v>0</v>
      </c>
      <c r="N610" s="369">
        <f t="shared" si="320"/>
        <v>0</v>
      </c>
      <c r="O610" s="457">
        <f t="shared" si="320"/>
        <v>0</v>
      </c>
      <c r="P610" s="457">
        <f t="shared" si="320"/>
        <v>0</v>
      </c>
      <c r="Q610" s="369">
        <f t="shared" si="320"/>
        <v>0</v>
      </c>
      <c r="R610" s="457">
        <f t="shared" si="320"/>
        <v>0</v>
      </c>
      <c r="S610" s="457">
        <f t="shared" si="320"/>
        <v>0</v>
      </c>
      <c r="T610" s="551"/>
      <c r="U610" s="552"/>
      <c r="V610" s="1069"/>
      <c r="W610" s="553"/>
      <c r="X610" s="372"/>
      <c r="Y610" s="373"/>
    </row>
    <row r="611" spans="1:32" s="343" customFormat="1" ht="41.25" customHeight="1">
      <c r="A611" s="345"/>
      <c r="B611" s="398"/>
      <c r="C611" s="392" t="s">
        <v>377</v>
      </c>
      <c r="D611" s="399"/>
      <c r="E611" s="400"/>
      <c r="F611" s="401"/>
      <c r="G611" s="402"/>
      <c r="H611" s="403"/>
      <c r="I611" s="404"/>
      <c r="J611" s="405">
        <f>I610+J610/60</f>
        <v>0</v>
      </c>
      <c r="K611" s="406"/>
      <c r="L611" s="408"/>
      <c r="M611" s="405">
        <f>L610+M610/60</f>
        <v>0</v>
      </c>
      <c r="N611" s="407"/>
      <c r="O611" s="408"/>
      <c r="P611" s="405">
        <f>O610+P610/60</f>
        <v>0</v>
      </c>
      <c r="Q611" s="407"/>
      <c r="R611" s="408"/>
      <c r="S611" s="405">
        <f>R610+S610/60</f>
        <v>0</v>
      </c>
      <c r="T611" s="345"/>
      <c r="U611" s="409"/>
      <c r="V611" s="1048"/>
      <c r="W611" s="410"/>
      <c r="X611" s="411">
        <v>315</v>
      </c>
      <c r="Y611" s="412">
        <v>2.5</v>
      </c>
      <c r="Z611" s="405">
        <f>J611</f>
        <v>0</v>
      </c>
      <c r="AA611" s="405">
        <f>X611*Y611*Z611</f>
        <v>0</v>
      </c>
      <c r="AB611" s="405">
        <f>($AB$4-M611-P611)</f>
        <v>672</v>
      </c>
      <c r="AC611" s="412">
        <f>X611*Y611</f>
        <v>787.5</v>
      </c>
      <c r="AD611" s="412">
        <f>AB611*AC611</f>
        <v>529200</v>
      </c>
      <c r="AE611" s="405">
        <f>AA611/(AD611)</f>
        <v>0</v>
      </c>
      <c r="AF611" s="413">
        <f>1-(1*AE611)</f>
        <v>1</v>
      </c>
    </row>
    <row r="612" spans="1:32" s="498" customFormat="1" ht="41.25" customHeight="1">
      <c r="A612" s="480"/>
      <c r="B612" s="481"/>
      <c r="C612" s="482"/>
      <c r="D612" s="483"/>
      <c r="E612" s="484"/>
      <c r="F612" s="485"/>
      <c r="G612" s="486"/>
      <c r="H612" s="487"/>
      <c r="I612" s="488"/>
      <c r="J612" s="489"/>
      <c r="K612" s="490"/>
      <c r="L612" s="491"/>
      <c r="M612" s="489"/>
      <c r="N612" s="492"/>
      <c r="O612" s="491"/>
      <c r="P612" s="489"/>
      <c r="Q612" s="492"/>
      <c r="R612" s="491"/>
      <c r="S612" s="489"/>
      <c r="T612" s="480"/>
      <c r="U612" s="493"/>
      <c r="V612" s="1051"/>
      <c r="W612" s="494"/>
      <c r="X612" s="495"/>
      <c r="Y612" s="495"/>
      <c r="Z612" s="496"/>
      <c r="AA612" s="496"/>
      <c r="AB612" s="496"/>
      <c r="AC612" s="495"/>
      <c r="AD612" s="495"/>
      <c r="AE612" s="496"/>
      <c r="AF612" s="497"/>
    </row>
    <row r="613" spans="1:32" s="578" customFormat="1" ht="30">
      <c r="A613" s="453">
        <v>26</v>
      </c>
      <c r="B613" s="523"/>
      <c r="C613" s="590" t="s">
        <v>416</v>
      </c>
      <c r="D613" s="591"/>
      <c r="E613" s="592"/>
      <c r="F613" s="591"/>
      <c r="G613" s="592"/>
      <c r="H613" s="593"/>
      <c r="I613" s="593"/>
      <c r="J613" s="593"/>
      <c r="K613" s="593"/>
      <c r="L613" s="593"/>
      <c r="M613" s="593"/>
      <c r="N613" s="593"/>
      <c r="O613" s="593"/>
      <c r="P613" s="593"/>
      <c r="Q613" s="593"/>
      <c r="R613" s="422"/>
      <c r="S613" s="422"/>
      <c r="T613" s="594"/>
      <c r="U613" s="595"/>
      <c r="V613" s="1050"/>
      <c r="W613" s="523"/>
      <c r="X613" s="577"/>
      <c r="Y613" s="577"/>
    </row>
    <row r="614" spans="1:32" ht="41.25" customHeight="1">
      <c r="A614" s="362"/>
      <c r="B614" s="363"/>
      <c r="C614" s="364" t="s">
        <v>324</v>
      </c>
      <c r="D614" s="365"/>
      <c r="E614" s="366"/>
      <c r="F614" s="367"/>
      <c r="G614" s="368"/>
      <c r="H614" s="369">
        <f>SUM(H613)</f>
        <v>0</v>
      </c>
      <c r="I614" s="457">
        <f t="shared" ref="I614:S614" si="321">SUM(I613)</f>
        <v>0</v>
      </c>
      <c r="J614" s="457">
        <f t="shared" si="321"/>
        <v>0</v>
      </c>
      <c r="K614" s="369">
        <f t="shared" si="321"/>
        <v>0</v>
      </c>
      <c r="L614" s="457">
        <f t="shared" si="321"/>
        <v>0</v>
      </c>
      <c r="M614" s="457">
        <f t="shared" si="321"/>
        <v>0</v>
      </c>
      <c r="N614" s="369">
        <f t="shared" si="321"/>
        <v>0</v>
      </c>
      <c r="O614" s="457">
        <f t="shared" si="321"/>
        <v>0</v>
      </c>
      <c r="P614" s="457">
        <f t="shared" si="321"/>
        <v>0</v>
      </c>
      <c r="Q614" s="369">
        <f t="shared" si="321"/>
        <v>0</v>
      </c>
      <c r="R614" s="457">
        <f t="shared" si="321"/>
        <v>0</v>
      </c>
      <c r="S614" s="457">
        <f t="shared" si="321"/>
        <v>0</v>
      </c>
      <c r="T614" s="551"/>
      <c r="U614" s="552"/>
      <c r="V614" s="1069"/>
      <c r="W614" s="553"/>
      <c r="X614" s="372"/>
      <c r="Y614" s="373"/>
    </row>
    <row r="615" spans="1:32" s="343" customFormat="1" ht="41.25" customHeight="1">
      <c r="A615" s="345"/>
      <c r="B615" s="398"/>
      <c r="C615" s="392" t="s">
        <v>377</v>
      </c>
      <c r="D615" s="399"/>
      <c r="E615" s="400"/>
      <c r="F615" s="401"/>
      <c r="G615" s="402"/>
      <c r="H615" s="403"/>
      <c r="I615" s="404"/>
      <c r="J615" s="405">
        <f>I613+J613/60</f>
        <v>0</v>
      </c>
      <c r="K615" s="406"/>
      <c r="L615" s="408"/>
      <c r="M615" s="405">
        <f>L613+M613/60</f>
        <v>0</v>
      </c>
      <c r="N615" s="407"/>
      <c r="O615" s="408"/>
      <c r="P615" s="405">
        <f>O613+P613/60</f>
        <v>0</v>
      </c>
      <c r="Q615" s="407"/>
      <c r="R615" s="408"/>
      <c r="S615" s="405">
        <f>R613+S613/60</f>
        <v>0</v>
      </c>
      <c r="T615" s="345"/>
      <c r="U615" s="409"/>
      <c r="V615" s="1048"/>
      <c r="W615" s="410"/>
      <c r="X615" s="411">
        <v>1000</v>
      </c>
      <c r="Y615" s="412">
        <v>2.5</v>
      </c>
      <c r="Z615" s="405">
        <f>J615</f>
        <v>0</v>
      </c>
      <c r="AA615" s="405">
        <f>X615*Y615*Z615</f>
        <v>0</v>
      </c>
      <c r="AB615" s="405">
        <f>($AB$4-M615-P615)</f>
        <v>672</v>
      </c>
      <c r="AC615" s="412">
        <f>X615*Y615</f>
        <v>2500</v>
      </c>
      <c r="AD615" s="412">
        <f>AB615*AC615</f>
        <v>1680000</v>
      </c>
      <c r="AE615" s="405">
        <f>AA615/(AD615)</f>
        <v>0</v>
      </c>
      <c r="AF615" s="413">
        <f>1-(1*AE615)</f>
        <v>1</v>
      </c>
    </row>
    <row r="616" spans="1:32" s="498" customFormat="1" ht="30">
      <c r="A616" s="534"/>
      <c r="B616" s="534"/>
      <c r="C616" s="567"/>
      <c r="D616" s="534"/>
      <c r="E616" s="534"/>
      <c r="F616" s="534"/>
      <c r="G616" s="534"/>
      <c r="H616" s="534"/>
      <c r="I616" s="536"/>
      <c r="J616" s="536"/>
      <c r="K616" s="534"/>
      <c r="L616" s="536"/>
      <c r="M616" s="536"/>
      <c r="N616" s="534"/>
      <c r="O616" s="536"/>
      <c r="P616" s="536"/>
      <c r="Q616" s="534"/>
      <c r="R616" s="537"/>
      <c r="S616" s="537"/>
      <c r="T616" s="534"/>
      <c r="U616" s="538"/>
      <c r="V616" s="1056"/>
      <c r="W616" s="535"/>
    </row>
    <row r="617" spans="1:32" s="379" customFormat="1" ht="40.5" customHeight="1">
      <c r="A617" s="354">
        <v>27</v>
      </c>
      <c r="B617" s="523"/>
      <c r="C617" s="590" t="s">
        <v>640</v>
      </c>
      <c r="D617" s="591"/>
      <c r="E617" s="592"/>
      <c r="F617" s="591"/>
      <c r="G617" s="592"/>
      <c r="H617" s="804"/>
      <c r="I617" s="422"/>
      <c r="J617" s="422"/>
      <c r="K617" s="593"/>
      <c r="L617" s="593"/>
      <c r="M617" s="593"/>
      <c r="N617" s="593"/>
      <c r="O617" s="593"/>
      <c r="P617" s="593"/>
      <c r="Q617" s="593"/>
      <c r="R617" s="593"/>
      <c r="S617" s="593"/>
      <c r="T617" s="594"/>
      <c r="U617" s="590"/>
      <c r="V617" s="1050"/>
      <c r="W617" s="523"/>
    </row>
    <row r="618" spans="1:32" ht="41.25" customHeight="1">
      <c r="A618" s="362"/>
      <c r="B618" s="363"/>
      <c r="C618" s="364" t="s">
        <v>324</v>
      </c>
      <c r="D618" s="365"/>
      <c r="E618" s="366"/>
      <c r="F618" s="367"/>
      <c r="G618" s="368"/>
      <c r="H618" s="369">
        <f>SUM(H617)</f>
        <v>0</v>
      </c>
      <c r="I618" s="457">
        <f t="shared" ref="I618:S618" si="322">SUM(I617)</f>
        <v>0</v>
      </c>
      <c r="J618" s="457">
        <f t="shared" si="322"/>
        <v>0</v>
      </c>
      <c r="K618" s="369">
        <f t="shared" si="322"/>
        <v>0</v>
      </c>
      <c r="L618" s="457">
        <f t="shared" si="322"/>
        <v>0</v>
      </c>
      <c r="M618" s="457">
        <f t="shared" si="322"/>
        <v>0</v>
      </c>
      <c r="N618" s="369">
        <f t="shared" si="322"/>
        <v>0</v>
      </c>
      <c r="O618" s="457">
        <f t="shared" si="322"/>
        <v>0</v>
      </c>
      <c r="P618" s="457">
        <f t="shared" si="322"/>
        <v>0</v>
      </c>
      <c r="Q618" s="369">
        <f t="shared" si="322"/>
        <v>0</v>
      </c>
      <c r="R618" s="457">
        <f t="shared" si="322"/>
        <v>0</v>
      </c>
      <c r="S618" s="457">
        <f t="shared" si="322"/>
        <v>0</v>
      </c>
      <c r="T618" s="551"/>
      <c r="U618" s="552"/>
      <c r="V618" s="1069"/>
      <c r="W618" s="553"/>
      <c r="X618" s="372"/>
      <c r="Y618" s="373"/>
    </row>
    <row r="619" spans="1:32" s="343" customFormat="1" ht="41.25" customHeight="1">
      <c r="A619" s="345"/>
      <c r="B619" s="398"/>
      <c r="C619" s="392" t="s">
        <v>377</v>
      </c>
      <c r="D619" s="399"/>
      <c r="E619" s="400"/>
      <c r="F619" s="401"/>
      <c r="G619" s="402"/>
      <c r="H619" s="403"/>
      <c r="I619" s="404"/>
      <c r="J619" s="405">
        <f>I618+J618/60</f>
        <v>0</v>
      </c>
      <c r="K619" s="406"/>
      <c r="L619" s="408"/>
      <c r="M619" s="405">
        <f>L618+M618/60</f>
        <v>0</v>
      </c>
      <c r="N619" s="407"/>
      <c r="O619" s="408"/>
      <c r="P619" s="405">
        <f>O618+P618/60</f>
        <v>0</v>
      </c>
      <c r="Q619" s="407"/>
      <c r="R619" s="408"/>
      <c r="S619" s="405">
        <f>R618+S618/60</f>
        <v>0</v>
      </c>
      <c r="T619" s="345"/>
      <c r="U619" s="409"/>
      <c r="V619" s="1048"/>
      <c r="W619" s="410"/>
      <c r="X619" s="411">
        <v>315</v>
      </c>
      <c r="Y619" s="412">
        <v>2.5</v>
      </c>
      <c r="Z619" s="405">
        <f>J619</f>
        <v>0</v>
      </c>
      <c r="AA619" s="405">
        <f>X619*Y619*Z619</f>
        <v>0</v>
      </c>
      <c r="AB619" s="405">
        <f>($AB$4-M619-P619)</f>
        <v>672</v>
      </c>
      <c r="AC619" s="412">
        <f>X619*Y619</f>
        <v>787.5</v>
      </c>
      <c r="AD619" s="412">
        <f>AB619*AC619</f>
        <v>529200</v>
      </c>
      <c r="AE619" s="405">
        <f>AA619/(AD619)</f>
        <v>0</v>
      </c>
      <c r="AF619" s="413">
        <f>1-(1*AE619)</f>
        <v>1</v>
      </c>
    </row>
    <row r="620" spans="1:32" s="512" customFormat="1" ht="41.25" customHeight="1">
      <c r="A620" s="499"/>
      <c r="B620" s="500"/>
      <c r="C620" s="501"/>
      <c r="D620" s="502"/>
      <c r="E620" s="503"/>
      <c r="F620" s="504"/>
      <c r="G620" s="505"/>
      <c r="H620" s="506"/>
      <c r="I620" s="507"/>
      <c r="J620" s="507"/>
      <c r="K620" s="506"/>
      <c r="L620" s="507"/>
      <c r="M620" s="507"/>
      <c r="N620" s="506"/>
      <c r="O620" s="507"/>
      <c r="P620" s="507"/>
      <c r="Q620" s="506"/>
      <c r="R620" s="507"/>
      <c r="S620" s="507"/>
      <c r="T620" s="499"/>
      <c r="U620" s="508"/>
      <c r="V620" s="1052"/>
      <c r="W620" s="509"/>
      <c r="X620" s="510"/>
      <c r="Y620" s="511"/>
    </row>
    <row r="621" spans="1:32" s="379" customFormat="1" ht="30">
      <c r="A621" s="354">
        <v>28</v>
      </c>
      <c r="B621" s="523"/>
      <c r="C621" s="590" t="s">
        <v>639</v>
      </c>
      <c r="D621" s="591"/>
      <c r="E621" s="592"/>
      <c r="F621" s="591"/>
      <c r="G621" s="592"/>
      <c r="H621" s="804"/>
      <c r="I621" s="422"/>
      <c r="J621" s="422"/>
      <c r="K621" s="593"/>
      <c r="L621" s="593"/>
      <c r="M621" s="593"/>
      <c r="N621" s="593"/>
      <c r="O621" s="593"/>
      <c r="P621" s="593"/>
      <c r="Q621" s="593"/>
      <c r="R621" s="593"/>
      <c r="S621" s="593"/>
      <c r="T621" s="594"/>
      <c r="U621" s="590"/>
      <c r="V621" s="1050"/>
      <c r="W621" s="523"/>
    </row>
    <row r="622" spans="1:32" ht="41.25" customHeight="1">
      <c r="A622" s="362"/>
      <c r="B622" s="363"/>
      <c r="C622" s="364" t="s">
        <v>324</v>
      </c>
      <c r="D622" s="365"/>
      <c r="E622" s="366"/>
      <c r="F622" s="367"/>
      <c r="G622" s="368"/>
      <c r="H622" s="369">
        <f>SUM(H621:H621)</f>
        <v>0</v>
      </c>
      <c r="I622" s="457">
        <f>SUM(I621:I621)</f>
        <v>0</v>
      </c>
      <c r="J622" s="457">
        <f>SUM(J621:J621)</f>
        <v>0</v>
      </c>
      <c r="K622" s="369">
        <f t="shared" ref="K622:S622" si="323">SUM(K621)</f>
        <v>0</v>
      </c>
      <c r="L622" s="457">
        <f t="shared" si="323"/>
        <v>0</v>
      </c>
      <c r="M622" s="457">
        <f t="shared" si="323"/>
        <v>0</v>
      </c>
      <c r="N622" s="369">
        <f t="shared" si="323"/>
        <v>0</v>
      </c>
      <c r="O622" s="457">
        <f t="shared" si="323"/>
        <v>0</v>
      </c>
      <c r="P622" s="457">
        <f t="shared" si="323"/>
        <v>0</v>
      </c>
      <c r="Q622" s="369">
        <f t="shared" si="323"/>
        <v>0</v>
      </c>
      <c r="R622" s="457">
        <f t="shared" si="323"/>
        <v>0</v>
      </c>
      <c r="S622" s="457">
        <f t="shared" si="323"/>
        <v>0</v>
      </c>
      <c r="T622" s="551"/>
      <c r="U622" s="552"/>
      <c r="V622" s="1069"/>
      <c r="W622" s="553"/>
      <c r="X622" s="372"/>
      <c r="Y622" s="373"/>
    </row>
    <row r="623" spans="1:32" s="343" customFormat="1" ht="41.25" customHeight="1">
      <c r="A623" s="345"/>
      <c r="B623" s="398"/>
      <c r="C623" s="392" t="s">
        <v>377</v>
      </c>
      <c r="D623" s="399"/>
      <c r="E623" s="400"/>
      <c r="F623" s="401"/>
      <c r="G623" s="402"/>
      <c r="H623" s="403"/>
      <c r="I623" s="404"/>
      <c r="J623" s="405">
        <f>I622+J622/60</f>
        <v>0</v>
      </c>
      <c r="K623" s="406"/>
      <c r="L623" s="408"/>
      <c r="M623" s="405">
        <f>L622+M622/60</f>
        <v>0</v>
      </c>
      <c r="N623" s="407"/>
      <c r="O623" s="408"/>
      <c r="P623" s="405">
        <f>O622+P622/60</f>
        <v>0</v>
      </c>
      <c r="Q623" s="407"/>
      <c r="R623" s="408"/>
      <c r="S623" s="405">
        <f>R622+S622/60</f>
        <v>0</v>
      </c>
      <c r="T623" s="345"/>
      <c r="U623" s="409"/>
      <c r="V623" s="1048"/>
      <c r="W623" s="410"/>
      <c r="X623" s="411">
        <v>315</v>
      </c>
      <c r="Y623" s="412">
        <v>2.5</v>
      </c>
      <c r="Z623" s="405">
        <f>J623</f>
        <v>0</v>
      </c>
      <c r="AA623" s="405">
        <f>X623*Y623*Z623</f>
        <v>0</v>
      </c>
      <c r="AB623" s="405">
        <f>($AB$4-M623-P623)</f>
        <v>672</v>
      </c>
      <c r="AC623" s="412">
        <f>X623*Y623</f>
        <v>787.5</v>
      </c>
      <c r="AD623" s="412">
        <f>AB623*AC623</f>
        <v>529200</v>
      </c>
      <c r="AE623" s="405">
        <f>AA623/(AD623)</f>
        <v>0</v>
      </c>
      <c r="AF623" s="413">
        <f>1-(1*AE623)</f>
        <v>1</v>
      </c>
    </row>
    <row r="624" spans="1:32" s="512" customFormat="1" ht="41.25" customHeight="1">
      <c r="A624" s="499"/>
      <c r="B624" s="500"/>
      <c r="C624" s="501"/>
      <c r="D624" s="502"/>
      <c r="E624" s="503"/>
      <c r="F624" s="504"/>
      <c r="G624" s="505"/>
      <c r="H624" s="506"/>
      <c r="I624" s="507"/>
      <c r="J624" s="507"/>
      <c r="K624" s="506"/>
      <c r="L624" s="507"/>
      <c r="M624" s="507"/>
      <c r="N624" s="506"/>
      <c r="O624" s="507"/>
      <c r="P624" s="507"/>
      <c r="Q624" s="506"/>
      <c r="R624" s="507"/>
      <c r="S624" s="507"/>
      <c r="T624" s="499"/>
      <c r="U624" s="508"/>
      <c r="V624" s="1052"/>
      <c r="W624" s="509"/>
      <c r="X624" s="510"/>
      <c r="Y624" s="511"/>
    </row>
    <row r="625" spans="1:32" s="578" customFormat="1" ht="30">
      <c r="A625" s="453">
        <v>29</v>
      </c>
      <c r="B625" s="586"/>
      <c r="C625" s="581" t="s">
        <v>417</v>
      </c>
      <c r="D625" s="580"/>
      <c r="E625" s="582"/>
      <c r="F625" s="580"/>
      <c r="G625" s="582"/>
      <c r="H625" s="583"/>
      <c r="I625" s="583"/>
      <c r="J625" s="583"/>
      <c r="K625" s="583"/>
      <c r="L625" s="422"/>
      <c r="M625" s="422"/>
      <c r="N625" s="583"/>
      <c r="O625" s="583"/>
      <c r="P625" s="583"/>
      <c r="Q625" s="583"/>
      <c r="R625" s="583"/>
      <c r="S625" s="583"/>
      <c r="T625" s="584"/>
      <c r="U625" s="585"/>
      <c r="V625" s="1065"/>
      <c r="W625" s="586"/>
      <c r="X625" s="577"/>
      <c r="Y625" s="577"/>
    </row>
    <row r="626" spans="1:32" ht="41.25" customHeight="1">
      <c r="A626" s="362"/>
      <c r="B626" s="363"/>
      <c r="C626" s="364" t="s">
        <v>324</v>
      </c>
      <c r="D626" s="365"/>
      <c r="E626" s="366"/>
      <c r="F626" s="367"/>
      <c r="G626" s="368"/>
      <c r="H626" s="369">
        <f>SUM(H625)</f>
        <v>0</v>
      </c>
      <c r="I626" s="457">
        <f t="shared" ref="I626:S626" si="324">SUM(I625)</f>
        <v>0</v>
      </c>
      <c r="J626" s="457">
        <f t="shared" si="324"/>
        <v>0</v>
      </c>
      <c r="K626" s="369">
        <f t="shared" si="324"/>
        <v>0</v>
      </c>
      <c r="L626" s="457">
        <f t="shared" si="324"/>
        <v>0</v>
      </c>
      <c r="M626" s="457">
        <f t="shared" si="324"/>
        <v>0</v>
      </c>
      <c r="N626" s="369">
        <f t="shared" si="324"/>
        <v>0</v>
      </c>
      <c r="O626" s="457">
        <f t="shared" si="324"/>
        <v>0</v>
      </c>
      <c r="P626" s="457">
        <f t="shared" si="324"/>
        <v>0</v>
      </c>
      <c r="Q626" s="369">
        <f t="shared" si="324"/>
        <v>0</v>
      </c>
      <c r="R626" s="457">
        <f t="shared" si="324"/>
        <v>0</v>
      </c>
      <c r="S626" s="457">
        <f t="shared" si="324"/>
        <v>0</v>
      </c>
      <c r="T626" s="551"/>
      <c r="U626" s="552"/>
      <c r="V626" s="1069"/>
      <c r="W626" s="553"/>
      <c r="X626" s="372"/>
      <c r="Y626" s="373"/>
    </row>
    <row r="627" spans="1:32" s="343" customFormat="1" ht="41.25" customHeight="1">
      <c r="A627" s="345"/>
      <c r="B627" s="398"/>
      <c r="C627" s="392" t="s">
        <v>377</v>
      </c>
      <c r="D627" s="399"/>
      <c r="E627" s="400"/>
      <c r="F627" s="401"/>
      <c r="G627" s="402"/>
      <c r="H627" s="403"/>
      <c r="I627" s="404"/>
      <c r="J627" s="405">
        <f>I625+J625/60</f>
        <v>0</v>
      </c>
      <c r="K627" s="406"/>
      <c r="L627" s="408"/>
      <c r="M627" s="405">
        <f>L625+M625/60</f>
        <v>0</v>
      </c>
      <c r="N627" s="407"/>
      <c r="O627" s="408"/>
      <c r="P627" s="405">
        <f>O625+P625/60</f>
        <v>0</v>
      </c>
      <c r="Q627" s="407"/>
      <c r="R627" s="408"/>
      <c r="S627" s="405">
        <f>R625+S625/60</f>
        <v>0</v>
      </c>
      <c r="T627" s="345"/>
      <c r="U627" s="409"/>
      <c r="V627" s="1048"/>
      <c r="W627" s="410"/>
      <c r="X627" s="411">
        <v>1000</v>
      </c>
      <c r="Y627" s="412">
        <v>2.5</v>
      </c>
      <c r="Z627" s="405">
        <f>J627</f>
        <v>0</v>
      </c>
      <c r="AA627" s="405">
        <f>X627*Y627*Z627</f>
        <v>0</v>
      </c>
      <c r="AB627" s="405">
        <f>($AB$4-M627-P627)</f>
        <v>672</v>
      </c>
      <c r="AC627" s="412">
        <f>X627*Y627</f>
        <v>2500</v>
      </c>
      <c r="AD627" s="412">
        <f>AB627*AC627</f>
        <v>1680000</v>
      </c>
      <c r="AE627" s="405">
        <f>AA627/(AD627)</f>
        <v>0</v>
      </c>
      <c r="AF627" s="413">
        <f>1-(1*AE627)</f>
        <v>1</v>
      </c>
    </row>
    <row r="628" spans="1:32" s="512" customFormat="1" ht="41.25" customHeight="1">
      <c r="A628" s="499"/>
      <c r="B628" s="500"/>
      <c r="C628" s="501"/>
      <c r="D628" s="502"/>
      <c r="E628" s="503"/>
      <c r="F628" s="504"/>
      <c r="G628" s="505"/>
      <c r="H628" s="506"/>
      <c r="I628" s="507"/>
      <c r="J628" s="507"/>
      <c r="K628" s="506"/>
      <c r="L628" s="507"/>
      <c r="M628" s="507"/>
      <c r="N628" s="506"/>
      <c r="O628" s="507"/>
      <c r="P628" s="507"/>
      <c r="Q628" s="506"/>
      <c r="R628" s="507"/>
      <c r="S628" s="507"/>
      <c r="T628" s="499"/>
      <c r="U628" s="508"/>
      <c r="V628" s="1052"/>
      <c r="W628" s="509"/>
      <c r="X628" s="510"/>
      <c r="Y628" s="511"/>
    </row>
    <row r="629" spans="1:32" s="343" customFormat="1" ht="30">
      <c r="A629" s="391">
        <v>30</v>
      </c>
      <c r="B629" s="391"/>
      <c r="C629" s="438" t="s">
        <v>418</v>
      </c>
      <c r="D629" s="391"/>
      <c r="E629" s="391"/>
      <c r="F629" s="391"/>
      <c r="G629" s="391"/>
      <c r="H629" s="359" t="s">
        <v>332</v>
      </c>
      <c r="I629" s="422"/>
      <c r="J629" s="422"/>
      <c r="K629" s="360" t="str">
        <f>IF((RIGHT(T629,1)="U"),(F629+G629)-(D629+E629),"-")</f>
        <v>-</v>
      </c>
      <c r="L629" s="460"/>
      <c r="M629" s="460"/>
      <c r="N629" s="360" t="str">
        <f>IF((RIGHT(T629,1)="C"),(F629+G629)-(D629+E629),"-")</f>
        <v>-</v>
      </c>
      <c r="O629" s="460"/>
      <c r="P629" s="460"/>
      <c r="Q629" s="360" t="str">
        <f>IF((RIGHT(T629,1)="D"),(F629+G629)-(D629+E629),"-")</f>
        <v>-</v>
      </c>
      <c r="R629" s="460"/>
      <c r="S629" s="414"/>
      <c r="T629" s="391"/>
      <c r="U629" s="396"/>
      <c r="V629" s="1062"/>
      <c r="W629" s="393"/>
    </row>
    <row r="630" spans="1:32" s="343" customFormat="1" ht="41.25" customHeight="1">
      <c r="A630" s="345"/>
      <c r="B630" s="398"/>
      <c r="C630" s="392" t="s">
        <v>377</v>
      </c>
      <c r="D630" s="399"/>
      <c r="E630" s="400"/>
      <c r="F630" s="401"/>
      <c r="G630" s="402"/>
      <c r="H630" s="403"/>
      <c r="I630" s="404"/>
      <c r="J630" s="405">
        <f>I629+J629/60</f>
        <v>0</v>
      </c>
      <c r="K630" s="406"/>
      <c r="L630" s="408"/>
      <c r="M630" s="405">
        <f>L629+M629/60</f>
        <v>0</v>
      </c>
      <c r="N630" s="407"/>
      <c r="O630" s="408"/>
      <c r="P630" s="405">
        <f>O629+P629/60</f>
        <v>0</v>
      </c>
      <c r="Q630" s="407"/>
      <c r="R630" s="408"/>
      <c r="S630" s="405">
        <f>R629+S629/60</f>
        <v>0</v>
      </c>
      <c r="T630" s="345"/>
      <c r="U630" s="409"/>
      <c r="V630" s="1048"/>
      <c r="W630" s="410"/>
      <c r="X630" s="411">
        <v>1000</v>
      </c>
      <c r="Y630" s="412">
        <v>2.5</v>
      </c>
      <c r="Z630" s="405">
        <f>J630</f>
        <v>0</v>
      </c>
      <c r="AA630" s="405">
        <f>X630*Y630*Z630</f>
        <v>0</v>
      </c>
      <c r="AB630" s="405">
        <f>($AB$4-M630-P630)</f>
        <v>672</v>
      </c>
      <c r="AC630" s="412">
        <f>X630*Y630</f>
        <v>2500</v>
      </c>
      <c r="AD630" s="412">
        <f>AB630*AC630</f>
        <v>1680000</v>
      </c>
      <c r="AE630" s="405">
        <f>AA630/(AD630)</f>
        <v>0</v>
      </c>
      <c r="AF630" s="413">
        <f>1-(1*AE630)</f>
        <v>1</v>
      </c>
    </row>
    <row r="631" spans="1:32" s="498" customFormat="1" ht="38.25" customHeight="1">
      <c r="A631" s="534"/>
      <c r="B631" s="534"/>
      <c r="C631" s="568"/>
      <c r="D631" s="534"/>
      <c r="E631" s="534"/>
      <c r="F631" s="534"/>
      <c r="G631" s="534"/>
      <c r="H631" s="534"/>
      <c r="I631" s="536"/>
      <c r="J631" s="536"/>
      <c r="K631" s="534"/>
      <c r="L631" s="536"/>
      <c r="M631" s="536"/>
      <c r="N631" s="534"/>
      <c r="O631" s="536"/>
      <c r="P631" s="536"/>
      <c r="Q631" s="534"/>
      <c r="R631" s="537"/>
      <c r="S631" s="537"/>
      <c r="T631" s="534"/>
      <c r="U631" s="538"/>
      <c r="V631" s="1056"/>
      <c r="W631" s="535"/>
    </row>
    <row r="632" spans="1:32" s="343" customFormat="1" ht="38.25" customHeight="1">
      <c r="A632" s="391">
        <v>31</v>
      </c>
      <c r="B632" s="391"/>
      <c r="C632" s="438" t="s">
        <v>419</v>
      </c>
      <c r="D632" s="468"/>
      <c r="E632" s="469"/>
      <c r="F632" s="468"/>
      <c r="G632" s="469"/>
      <c r="H632" s="545"/>
      <c r="I632" s="422"/>
      <c r="J632" s="422"/>
      <c r="K632" s="360"/>
      <c r="L632" s="460"/>
      <c r="M632" s="460"/>
      <c r="N632" s="360"/>
      <c r="O632" s="460"/>
      <c r="P632" s="460"/>
      <c r="Q632" s="360"/>
      <c r="R632" s="460"/>
      <c r="S632" s="394"/>
      <c r="T632" s="470"/>
      <c r="U632" s="471"/>
      <c r="V632" s="1061"/>
      <c r="W632" s="513"/>
    </row>
    <row r="633" spans="1:32" ht="41.25" customHeight="1">
      <c r="A633" s="362"/>
      <c r="B633" s="363"/>
      <c r="C633" s="364" t="s">
        <v>324</v>
      </c>
      <c r="D633" s="365"/>
      <c r="E633" s="366"/>
      <c r="F633" s="367"/>
      <c r="G633" s="368"/>
      <c r="H633" s="369">
        <f>SUM(H632)</f>
        <v>0</v>
      </c>
      <c r="I633" s="457">
        <f t="shared" ref="I633:S633" si="325">SUM(I632)</f>
        <v>0</v>
      </c>
      <c r="J633" s="457">
        <f t="shared" si="325"/>
        <v>0</v>
      </c>
      <c r="K633" s="369">
        <f t="shared" si="325"/>
        <v>0</v>
      </c>
      <c r="L633" s="457">
        <f t="shared" si="325"/>
        <v>0</v>
      </c>
      <c r="M633" s="457">
        <f t="shared" si="325"/>
        <v>0</v>
      </c>
      <c r="N633" s="369">
        <f t="shared" si="325"/>
        <v>0</v>
      </c>
      <c r="O633" s="457">
        <f t="shared" si="325"/>
        <v>0</v>
      </c>
      <c r="P633" s="457">
        <f t="shared" si="325"/>
        <v>0</v>
      </c>
      <c r="Q633" s="369">
        <f t="shared" si="325"/>
        <v>0</v>
      </c>
      <c r="R633" s="457">
        <f t="shared" si="325"/>
        <v>0</v>
      </c>
      <c r="S633" s="457">
        <f t="shared" si="325"/>
        <v>0</v>
      </c>
      <c r="T633" s="551"/>
      <c r="U633" s="552"/>
      <c r="V633" s="1069"/>
      <c r="W633" s="553"/>
      <c r="X633" s="372"/>
      <c r="Y633" s="373"/>
    </row>
    <row r="634" spans="1:32" s="343" customFormat="1" ht="41.25" customHeight="1">
      <c r="A634" s="345"/>
      <c r="B634" s="398"/>
      <c r="C634" s="392" t="s">
        <v>377</v>
      </c>
      <c r="D634" s="399"/>
      <c r="E634" s="400"/>
      <c r="F634" s="401"/>
      <c r="G634" s="402"/>
      <c r="H634" s="403"/>
      <c r="I634" s="404"/>
      <c r="J634" s="405">
        <f>I633+J633/60</f>
        <v>0</v>
      </c>
      <c r="K634" s="406"/>
      <c r="L634" s="408"/>
      <c r="M634" s="405">
        <f>L633+M633/60</f>
        <v>0</v>
      </c>
      <c r="N634" s="407"/>
      <c r="O634" s="408"/>
      <c r="P634" s="405">
        <f>O633+P633/60</f>
        <v>0</v>
      </c>
      <c r="Q634" s="407"/>
      <c r="R634" s="408"/>
      <c r="S634" s="405">
        <f>R633+S633/60</f>
        <v>0</v>
      </c>
      <c r="T634" s="345"/>
      <c r="U634" s="409"/>
      <c r="V634" s="1048"/>
      <c r="W634" s="410"/>
      <c r="X634" s="411">
        <v>315</v>
      </c>
      <c r="Y634" s="412">
        <v>2.5</v>
      </c>
      <c r="Z634" s="405">
        <f>J634</f>
        <v>0</v>
      </c>
      <c r="AA634" s="405">
        <f>X634*Y634*Z634</f>
        <v>0</v>
      </c>
      <c r="AB634" s="405">
        <f>($AB$4-M634-P634)</f>
        <v>672</v>
      </c>
      <c r="AC634" s="412">
        <f>X634*Y634</f>
        <v>787.5</v>
      </c>
      <c r="AD634" s="412">
        <f>AB634*AC634</f>
        <v>529200</v>
      </c>
      <c r="AE634" s="405">
        <f>AA634/(AD634)</f>
        <v>0</v>
      </c>
      <c r="AF634" s="413">
        <f>1-(1*AE634)</f>
        <v>1</v>
      </c>
    </row>
    <row r="635" spans="1:32" s="498" customFormat="1" ht="42" customHeight="1">
      <c r="A635" s="534"/>
      <c r="B635" s="534"/>
      <c r="C635" s="568"/>
      <c r="D635" s="534"/>
      <c r="E635" s="534"/>
      <c r="F635" s="534"/>
      <c r="G635" s="534"/>
      <c r="H635" s="534"/>
      <c r="I635" s="536"/>
      <c r="J635" s="536"/>
      <c r="K635" s="534"/>
      <c r="L635" s="536"/>
      <c r="M635" s="536"/>
      <c r="N635" s="534"/>
      <c r="O635" s="536"/>
      <c r="P635" s="536"/>
      <c r="Q635" s="534"/>
      <c r="R635" s="537"/>
      <c r="S635" s="537"/>
      <c r="T635" s="534"/>
      <c r="U635" s="538"/>
      <c r="V635" s="1056"/>
      <c r="W635" s="535"/>
    </row>
    <row r="636" spans="1:32" s="575" customFormat="1" ht="30">
      <c r="A636" s="453">
        <v>32</v>
      </c>
      <c r="B636" s="523"/>
      <c r="C636" s="590" t="s">
        <v>420</v>
      </c>
      <c r="D636" s="591"/>
      <c r="E636" s="592"/>
      <c r="F636" s="591"/>
      <c r="G636" s="592"/>
      <c r="H636" s="593"/>
      <c r="I636" s="593"/>
      <c r="J636" s="593"/>
      <c r="K636" s="593"/>
      <c r="L636" s="593"/>
      <c r="M636" s="593"/>
      <c r="N636" s="593"/>
      <c r="O636" s="593"/>
      <c r="P636" s="593"/>
      <c r="Q636" s="804"/>
      <c r="R636" s="422"/>
      <c r="S636" s="422"/>
      <c r="T636" s="594"/>
      <c r="U636" s="590"/>
      <c r="V636" s="1050"/>
      <c r="W636" s="523"/>
      <c r="X636" s="572"/>
      <c r="Y636" s="573"/>
    </row>
    <row r="637" spans="1:32" ht="41.25" customHeight="1">
      <c r="A637" s="362"/>
      <c r="B637" s="363"/>
      <c r="C637" s="364" t="s">
        <v>324</v>
      </c>
      <c r="D637" s="365"/>
      <c r="E637" s="366"/>
      <c r="F637" s="367"/>
      <c r="G637" s="368"/>
      <c r="H637" s="369">
        <f>SUM(H636)</f>
        <v>0</v>
      </c>
      <c r="I637" s="457">
        <f t="shared" ref="I637:S637" si="326">SUM(I636)</f>
        <v>0</v>
      </c>
      <c r="J637" s="457">
        <f t="shared" si="326"/>
        <v>0</v>
      </c>
      <c r="K637" s="369">
        <f t="shared" si="326"/>
        <v>0</v>
      </c>
      <c r="L637" s="457">
        <f t="shared" si="326"/>
        <v>0</v>
      </c>
      <c r="M637" s="457">
        <f t="shared" si="326"/>
        <v>0</v>
      </c>
      <c r="N637" s="369">
        <f t="shared" si="326"/>
        <v>0</v>
      </c>
      <c r="O637" s="457">
        <f t="shared" si="326"/>
        <v>0</v>
      </c>
      <c r="P637" s="457">
        <f t="shared" si="326"/>
        <v>0</v>
      </c>
      <c r="Q637" s="369">
        <f t="shared" si="326"/>
        <v>0</v>
      </c>
      <c r="R637" s="457">
        <f t="shared" si="326"/>
        <v>0</v>
      </c>
      <c r="S637" s="457">
        <f t="shared" si="326"/>
        <v>0</v>
      </c>
      <c r="T637" s="551"/>
      <c r="U637" s="552"/>
      <c r="V637" s="1069"/>
      <c r="W637" s="553"/>
      <c r="X637" s="372"/>
      <c r="Y637" s="373"/>
    </row>
    <row r="638" spans="1:32" s="343" customFormat="1" ht="41.25" customHeight="1">
      <c r="A638" s="345"/>
      <c r="B638" s="398"/>
      <c r="C638" s="392" t="s">
        <v>377</v>
      </c>
      <c r="D638" s="399"/>
      <c r="E638" s="400"/>
      <c r="F638" s="401"/>
      <c r="G638" s="402"/>
      <c r="H638" s="403"/>
      <c r="I638" s="404"/>
      <c r="J638" s="405">
        <f>I637+J637/60</f>
        <v>0</v>
      </c>
      <c r="K638" s="406"/>
      <c r="L638" s="408"/>
      <c r="M638" s="405">
        <f>L637+M637/60</f>
        <v>0</v>
      </c>
      <c r="N638" s="407"/>
      <c r="O638" s="408"/>
      <c r="P638" s="405">
        <f>O637+P637/60</f>
        <v>0</v>
      </c>
      <c r="Q638" s="407"/>
      <c r="R638" s="408"/>
      <c r="S638" s="405">
        <f>R637+S637/60</f>
        <v>0</v>
      </c>
      <c r="T638" s="345"/>
      <c r="U638" s="409"/>
      <c r="V638" s="1048"/>
      <c r="W638" s="410"/>
      <c r="X638" s="411">
        <v>1000</v>
      </c>
      <c r="Y638" s="412">
        <v>2.5</v>
      </c>
      <c r="Z638" s="405">
        <f>J638</f>
        <v>0</v>
      </c>
      <c r="AA638" s="405">
        <f>X638*Y638*Z638</f>
        <v>0</v>
      </c>
      <c r="AB638" s="405">
        <f>($AB$4-M638-P638)</f>
        <v>672</v>
      </c>
      <c r="AC638" s="412">
        <f>X638*Y638</f>
        <v>2500</v>
      </c>
      <c r="AD638" s="412">
        <f>AB638*AC638</f>
        <v>1680000</v>
      </c>
      <c r="AE638" s="405">
        <f>AA638/(AD638)</f>
        <v>0</v>
      </c>
      <c r="AF638" s="413">
        <f>1-(1*AE638)</f>
        <v>1</v>
      </c>
    </row>
    <row r="639" spans="1:32" s="498" customFormat="1" ht="41.25" customHeight="1">
      <c r="A639" s="480"/>
      <c r="B639" s="481"/>
      <c r="C639" s="482"/>
      <c r="D639" s="483"/>
      <c r="E639" s="484"/>
      <c r="F639" s="485"/>
      <c r="G639" s="486"/>
      <c r="H639" s="487"/>
      <c r="I639" s="488"/>
      <c r="J639" s="489"/>
      <c r="K639" s="490"/>
      <c r="L639" s="491"/>
      <c r="M639" s="489"/>
      <c r="N639" s="492"/>
      <c r="O639" s="491"/>
      <c r="P639" s="489"/>
      <c r="Q639" s="492"/>
      <c r="R639" s="491"/>
      <c r="S639" s="489"/>
      <c r="T639" s="480"/>
      <c r="U639" s="493"/>
      <c r="V639" s="1051"/>
      <c r="W639" s="494"/>
      <c r="X639" s="495"/>
      <c r="Y639" s="495"/>
      <c r="Z639" s="496"/>
      <c r="AA639" s="496"/>
      <c r="AB639" s="496"/>
      <c r="AC639" s="495"/>
      <c r="AD639" s="495"/>
      <c r="AE639" s="496"/>
      <c r="AF639" s="497"/>
    </row>
    <row r="640" spans="1:32" s="343" customFormat="1" ht="60" customHeight="1">
      <c r="A640" s="345">
        <v>33</v>
      </c>
      <c r="B640" s="523"/>
      <c r="C640" s="590" t="s">
        <v>642</v>
      </c>
      <c r="D640" s="591"/>
      <c r="E640" s="592"/>
      <c r="F640" s="591"/>
      <c r="G640" s="592"/>
      <c r="H640" s="593"/>
      <c r="I640" s="593"/>
      <c r="J640" s="593"/>
      <c r="K640" s="593"/>
      <c r="L640" s="593"/>
      <c r="M640" s="593"/>
      <c r="N640" s="593"/>
      <c r="O640" s="593"/>
      <c r="P640" s="593"/>
      <c r="Q640" s="804"/>
      <c r="R640" s="422"/>
      <c r="S640" s="422"/>
      <c r="T640" s="594"/>
      <c r="U640" s="590"/>
      <c r="V640" s="1050"/>
      <c r="W640" s="523"/>
      <c r="X640" s="416"/>
      <c r="Y640" s="416"/>
      <c r="Z640" s="417"/>
      <c r="AA640" s="417"/>
      <c r="AB640" s="417"/>
      <c r="AC640" s="416"/>
      <c r="AD640" s="416"/>
      <c r="AE640" s="417"/>
      <c r="AF640" s="418"/>
    </row>
    <row r="641" spans="1:32" ht="30">
      <c r="A641" s="362"/>
      <c r="B641" s="363"/>
      <c r="C641" s="364" t="s">
        <v>324</v>
      </c>
      <c r="D641" s="365"/>
      <c r="E641" s="366"/>
      <c r="F641" s="367"/>
      <c r="G641" s="368"/>
      <c r="H641" s="369">
        <f t="shared" ref="H641:S641" si="327">SUM(H640:H640)</f>
        <v>0</v>
      </c>
      <c r="I641" s="457">
        <f t="shared" si="327"/>
        <v>0</v>
      </c>
      <c r="J641" s="457">
        <f t="shared" si="327"/>
        <v>0</v>
      </c>
      <c r="K641" s="369">
        <f t="shared" si="327"/>
        <v>0</v>
      </c>
      <c r="L641" s="457">
        <f t="shared" si="327"/>
        <v>0</v>
      </c>
      <c r="M641" s="457">
        <f t="shared" si="327"/>
        <v>0</v>
      </c>
      <c r="N641" s="369">
        <f t="shared" si="327"/>
        <v>0</v>
      </c>
      <c r="O641" s="457">
        <f t="shared" si="327"/>
        <v>0</v>
      </c>
      <c r="P641" s="457">
        <f t="shared" si="327"/>
        <v>0</v>
      </c>
      <c r="Q641" s="369">
        <f t="shared" si="327"/>
        <v>0</v>
      </c>
      <c r="R641" s="457">
        <f t="shared" si="327"/>
        <v>0</v>
      </c>
      <c r="S641" s="457">
        <f t="shared" si="327"/>
        <v>0</v>
      </c>
      <c r="T641" s="362"/>
      <c r="U641" s="370"/>
      <c r="V641" s="1047"/>
      <c r="W641" s="371"/>
      <c r="X641" s="372"/>
      <c r="Y641" s="373"/>
    </row>
    <row r="642" spans="1:32" s="343" customFormat="1" ht="41.25" customHeight="1">
      <c r="A642" s="345"/>
      <c r="B642" s="398"/>
      <c r="C642" s="392" t="s">
        <v>377</v>
      </c>
      <c r="D642" s="399"/>
      <c r="E642" s="400"/>
      <c r="F642" s="401"/>
      <c r="G642" s="402"/>
      <c r="H642" s="403"/>
      <c r="I642" s="404"/>
      <c r="J642" s="405">
        <f>I641+J641/60</f>
        <v>0</v>
      </c>
      <c r="K642" s="406"/>
      <c r="L642" s="408"/>
      <c r="M642" s="405">
        <f>L641+M641/60</f>
        <v>0</v>
      </c>
      <c r="N642" s="407"/>
      <c r="O642" s="408"/>
      <c r="P642" s="405">
        <f>O641+P641/60</f>
        <v>0</v>
      </c>
      <c r="Q642" s="407"/>
      <c r="R642" s="408"/>
      <c r="S642" s="405">
        <f>R641+S641/60</f>
        <v>0</v>
      </c>
      <c r="T642" s="345"/>
      <c r="U642" s="409"/>
      <c r="V642" s="1048"/>
      <c r="W642" s="410"/>
      <c r="X642" s="411">
        <v>1500</v>
      </c>
      <c r="Y642" s="412">
        <v>2.5</v>
      </c>
      <c r="Z642" s="405">
        <f>J642</f>
        <v>0</v>
      </c>
      <c r="AA642" s="405">
        <f>X642*Y642*Z642</f>
        <v>0</v>
      </c>
      <c r="AB642" s="405">
        <f>($AB$4-M642-P642)</f>
        <v>672</v>
      </c>
      <c r="AC642" s="412">
        <f>X642*Y642</f>
        <v>3750</v>
      </c>
      <c r="AD642" s="412">
        <f>AB642*AC642</f>
        <v>2520000</v>
      </c>
      <c r="AE642" s="405">
        <f>AA642/(AD642)</f>
        <v>0</v>
      </c>
      <c r="AF642" s="413">
        <f>1-(1*AE642)</f>
        <v>1</v>
      </c>
    </row>
    <row r="643" spans="1:32" s="498" customFormat="1" ht="41.25" customHeight="1">
      <c r="A643" s="480"/>
      <c r="B643" s="481"/>
      <c r="C643" s="482"/>
      <c r="D643" s="483"/>
      <c r="E643" s="484"/>
      <c r="F643" s="485"/>
      <c r="G643" s="486"/>
      <c r="H643" s="487"/>
      <c r="I643" s="488"/>
      <c r="J643" s="489"/>
      <c r="K643" s="490"/>
      <c r="L643" s="491"/>
      <c r="M643" s="489"/>
      <c r="N643" s="492"/>
      <c r="O643" s="491"/>
      <c r="P643" s="489"/>
      <c r="Q643" s="492"/>
      <c r="R643" s="491"/>
      <c r="S643" s="489"/>
      <c r="T643" s="480"/>
      <c r="U643" s="493"/>
      <c r="V643" s="1051"/>
      <c r="W643" s="494"/>
      <c r="X643" s="495"/>
      <c r="Y643" s="495"/>
      <c r="Z643" s="496"/>
      <c r="AA643" s="496"/>
      <c r="AB643" s="496"/>
      <c r="AC643" s="495"/>
      <c r="AD643" s="495"/>
      <c r="AE643" s="496"/>
      <c r="AF643" s="497"/>
    </row>
    <row r="644" spans="1:32" s="343" customFormat="1" ht="30">
      <c r="A644" s="345">
        <v>34</v>
      </c>
      <c r="B644" s="523"/>
      <c r="C644" s="590" t="s">
        <v>421</v>
      </c>
      <c r="D644" s="591"/>
      <c r="E644" s="592"/>
      <c r="F644" s="591"/>
      <c r="G644" s="592"/>
      <c r="H644" s="593"/>
      <c r="I644" s="593"/>
      <c r="J644" s="593"/>
      <c r="K644" s="593"/>
      <c r="L644" s="593"/>
      <c r="M644" s="593"/>
      <c r="N644" s="593"/>
      <c r="O644" s="593"/>
      <c r="P644" s="593"/>
      <c r="Q644" s="804"/>
      <c r="R644" s="422"/>
      <c r="S644" s="422"/>
      <c r="T644" s="594"/>
      <c r="U644" s="590"/>
      <c r="V644" s="1050"/>
      <c r="W644" s="523"/>
      <c r="X644" s="416"/>
      <c r="Y644" s="416"/>
      <c r="Z644" s="417"/>
      <c r="AA644" s="417"/>
      <c r="AB644" s="417"/>
      <c r="AC644" s="416"/>
      <c r="AD644" s="416"/>
      <c r="AE644" s="417"/>
      <c r="AF644" s="418"/>
    </row>
    <row r="645" spans="1:32" ht="30">
      <c r="A645" s="362"/>
      <c r="B645" s="363"/>
      <c r="C645" s="364" t="s">
        <v>324</v>
      </c>
      <c r="D645" s="365"/>
      <c r="E645" s="366"/>
      <c r="F645" s="367"/>
      <c r="G645" s="368"/>
      <c r="H645" s="369">
        <f t="shared" ref="H645:S645" si="328">SUM(H644:H644)</f>
        <v>0</v>
      </c>
      <c r="I645" s="457">
        <f t="shared" si="328"/>
        <v>0</v>
      </c>
      <c r="J645" s="457">
        <f t="shared" si="328"/>
        <v>0</v>
      </c>
      <c r="K645" s="369">
        <f t="shared" si="328"/>
        <v>0</v>
      </c>
      <c r="L645" s="457">
        <f t="shared" si="328"/>
        <v>0</v>
      </c>
      <c r="M645" s="457">
        <f t="shared" si="328"/>
        <v>0</v>
      </c>
      <c r="N645" s="369">
        <f t="shared" si="328"/>
        <v>0</v>
      </c>
      <c r="O645" s="457">
        <f t="shared" si="328"/>
        <v>0</v>
      </c>
      <c r="P645" s="457">
        <f t="shared" si="328"/>
        <v>0</v>
      </c>
      <c r="Q645" s="369">
        <f t="shared" si="328"/>
        <v>0</v>
      </c>
      <c r="R645" s="457">
        <f t="shared" si="328"/>
        <v>0</v>
      </c>
      <c r="S645" s="457">
        <f t="shared" si="328"/>
        <v>0</v>
      </c>
      <c r="T645" s="362"/>
      <c r="U645" s="370"/>
      <c r="V645" s="1047"/>
      <c r="W645" s="371"/>
      <c r="X645" s="372"/>
      <c r="Y645" s="373"/>
    </row>
    <row r="646" spans="1:32" s="343" customFormat="1" ht="41.25" customHeight="1">
      <c r="A646" s="345"/>
      <c r="B646" s="398"/>
      <c r="C646" s="392" t="s">
        <v>377</v>
      </c>
      <c r="D646" s="399"/>
      <c r="E646" s="400"/>
      <c r="F646" s="401"/>
      <c r="G646" s="402"/>
      <c r="H646" s="403"/>
      <c r="I646" s="404"/>
      <c r="J646" s="405">
        <f>I645+J645/60</f>
        <v>0</v>
      </c>
      <c r="K646" s="406"/>
      <c r="L646" s="408"/>
      <c r="M646" s="405">
        <f>L645+M645/60</f>
        <v>0</v>
      </c>
      <c r="N646" s="407"/>
      <c r="O646" s="408"/>
      <c r="P646" s="405">
        <f>O645+P645/60</f>
        <v>0</v>
      </c>
      <c r="Q646" s="407"/>
      <c r="R646" s="408"/>
      <c r="S646" s="405">
        <f>R645+S645/60</f>
        <v>0</v>
      </c>
      <c r="T646" s="345"/>
      <c r="U646" s="409"/>
      <c r="V646" s="1048"/>
      <c r="W646" s="410"/>
      <c r="X646" s="411">
        <v>1500</v>
      </c>
      <c r="Y646" s="412">
        <v>2.5</v>
      </c>
      <c r="Z646" s="405">
        <f>J646</f>
        <v>0</v>
      </c>
      <c r="AA646" s="405">
        <f>X646*Y646*Z646</f>
        <v>0</v>
      </c>
      <c r="AB646" s="405">
        <f>($AB$4-M646-P646)</f>
        <v>672</v>
      </c>
      <c r="AC646" s="412">
        <f>X646*Y646</f>
        <v>3750</v>
      </c>
      <c r="AD646" s="412">
        <f>AB646*AC646</f>
        <v>2520000</v>
      </c>
      <c r="AE646" s="405">
        <f>AA646/(AD646)</f>
        <v>0</v>
      </c>
      <c r="AF646" s="413">
        <f>1-(1*AE646)</f>
        <v>1</v>
      </c>
    </row>
    <row r="647" spans="1:32" s="498" customFormat="1" ht="41.25" customHeight="1">
      <c r="A647" s="480"/>
      <c r="B647" s="481"/>
      <c r="C647" s="482"/>
      <c r="D647" s="483"/>
      <c r="E647" s="484"/>
      <c r="F647" s="485"/>
      <c r="G647" s="486"/>
      <c r="H647" s="487"/>
      <c r="I647" s="488"/>
      <c r="J647" s="489"/>
      <c r="K647" s="490"/>
      <c r="L647" s="491"/>
      <c r="M647" s="489"/>
      <c r="N647" s="492"/>
      <c r="O647" s="491"/>
      <c r="P647" s="489"/>
      <c r="Q647" s="492"/>
      <c r="R647" s="491"/>
      <c r="S647" s="489"/>
      <c r="T647" s="480"/>
      <c r="U647" s="493"/>
      <c r="V647" s="1051"/>
      <c r="W647" s="494"/>
      <c r="X647" s="495"/>
      <c r="Y647" s="495"/>
      <c r="Z647" s="496"/>
      <c r="AA647" s="496"/>
      <c r="AB647" s="496"/>
      <c r="AC647" s="495"/>
      <c r="AD647" s="495"/>
      <c r="AE647" s="496"/>
      <c r="AF647" s="497"/>
    </row>
    <row r="648" spans="1:32" s="578" customFormat="1" ht="60">
      <c r="A648" s="1087">
        <v>35</v>
      </c>
      <c r="B648" s="523">
        <v>902029</v>
      </c>
      <c r="C648" s="590" t="s">
        <v>446</v>
      </c>
      <c r="D648" s="591">
        <v>41675</v>
      </c>
      <c r="E648" s="592" t="s">
        <v>1111</v>
      </c>
      <c r="F648" s="591">
        <v>41675</v>
      </c>
      <c r="G648" s="592" t="s">
        <v>1112</v>
      </c>
      <c r="H648" s="593" t="s">
        <v>332</v>
      </c>
      <c r="I648" s="593"/>
      <c r="J648" s="593"/>
      <c r="K648" s="593" t="s">
        <v>332</v>
      </c>
      <c r="L648" s="593"/>
      <c r="M648" s="593"/>
      <c r="N648" s="593" t="s">
        <v>332</v>
      </c>
      <c r="O648" s="593"/>
      <c r="P648" s="593"/>
      <c r="Q648" s="593">
        <v>0.35972222222335404</v>
      </c>
      <c r="R648" s="422">
        <f t="shared" ref="R648:R649" si="329">HOUR(Q648)</f>
        <v>8</v>
      </c>
      <c r="S648" s="422">
        <f t="shared" ref="S648:S649" si="330">MINUTE(Q648)</f>
        <v>38</v>
      </c>
      <c r="T648" s="594" t="s">
        <v>445</v>
      </c>
      <c r="U648" s="595" t="s">
        <v>1113</v>
      </c>
      <c r="V648" s="1050" t="s">
        <v>1114</v>
      </c>
      <c r="W648" s="868" t="s">
        <v>1115</v>
      </c>
      <c r="X648" s="577"/>
      <c r="Y648" s="577"/>
    </row>
    <row r="649" spans="1:32" s="578" customFormat="1" ht="90">
      <c r="A649" s="1087"/>
      <c r="B649" s="523">
        <v>902073</v>
      </c>
      <c r="C649" s="590" t="s">
        <v>446</v>
      </c>
      <c r="D649" s="591">
        <v>41684</v>
      </c>
      <c r="E649" s="592" t="s">
        <v>636</v>
      </c>
      <c r="F649" s="591">
        <v>41684</v>
      </c>
      <c r="G649" s="592" t="s">
        <v>516</v>
      </c>
      <c r="H649" s="593" t="s">
        <v>332</v>
      </c>
      <c r="I649" s="593"/>
      <c r="J649" s="593"/>
      <c r="K649" s="593" t="s">
        <v>332</v>
      </c>
      <c r="L649" s="593"/>
      <c r="M649" s="593"/>
      <c r="N649" s="593" t="s">
        <v>332</v>
      </c>
      <c r="O649" s="593"/>
      <c r="P649" s="593"/>
      <c r="Q649" s="593">
        <v>0.34027777777373558</v>
      </c>
      <c r="R649" s="422">
        <f t="shared" si="329"/>
        <v>8</v>
      </c>
      <c r="S649" s="422">
        <f t="shared" si="330"/>
        <v>10</v>
      </c>
      <c r="T649" s="594" t="s">
        <v>445</v>
      </c>
      <c r="U649" s="590" t="s">
        <v>1116</v>
      </c>
      <c r="V649" s="1050" t="s">
        <v>1117</v>
      </c>
      <c r="W649" s="868" t="s">
        <v>1118</v>
      </c>
      <c r="X649" s="577"/>
      <c r="Y649" s="577"/>
    </row>
    <row r="650" spans="1:32" ht="41.25" customHeight="1">
      <c r="A650" s="362"/>
      <c r="B650" s="363"/>
      <c r="C650" s="364" t="s">
        <v>324</v>
      </c>
      <c r="D650" s="365"/>
      <c r="E650" s="366"/>
      <c r="F650" s="367"/>
      <c r="G650" s="368"/>
      <c r="H650" s="369">
        <f>SUM(H648)</f>
        <v>0</v>
      </c>
      <c r="I650" s="457">
        <f t="shared" ref="I650:S650" si="331">SUM(I648)</f>
        <v>0</v>
      </c>
      <c r="J650" s="457">
        <f t="shared" si="331"/>
        <v>0</v>
      </c>
      <c r="K650" s="369">
        <f t="shared" si="331"/>
        <v>0</v>
      </c>
      <c r="L650" s="457">
        <f t="shared" si="331"/>
        <v>0</v>
      </c>
      <c r="M650" s="457">
        <f t="shared" si="331"/>
        <v>0</v>
      </c>
      <c r="N650" s="369">
        <f t="shared" si="331"/>
        <v>0</v>
      </c>
      <c r="O650" s="457">
        <f t="shared" si="331"/>
        <v>0</v>
      </c>
      <c r="P650" s="457">
        <f t="shared" si="331"/>
        <v>0</v>
      </c>
      <c r="Q650" s="369">
        <f t="shared" si="331"/>
        <v>0.35972222222335404</v>
      </c>
      <c r="R650" s="457">
        <f t="shared" si="331"/>
        <v>8</v>
      </c>
      <c r="S650" s="457">
        <f t="shared" si="331"/>
        <v>38</v>
      </c>
      <c r="T650" s="551"/>
      <c r="U650" s="552"/>
      <c r="V650" s="1069"/>
      <c r="W650" s="553"/>
      <c r="X650" s="372"/>
      <c r="Y650" s="373"/>
    </row>
    <row r="651" spans="1:32" s="343" customFormat="1" ht="41.25" customHeight="1">
      <c r="A651" s="345"/>
      <c r="B651" s="398"/>
      <c r="C651" s="392" t="s">
        <v>377</v>
      </c>
      <c r="D651" s="399"/>
      <c r="E651" s="400"/>
      <c r="F651" s="401"/>
      <c r="G651" s="402"/>
      <c r="H651" s="403"/>
      <c r="I651" s="404"/>
      <c r="J651" s="405">
        <f>I650+J650/60</f>
        <v>0</v>
      </c>
      <c r="K651" s="406"/>
      <c r="L651" s="408"/>
      <c r="M651" s="405">
        <f>L650+M650/60</f>
        <v>0</v>
      </c>
      <c r="N651" s="407"/>
      <c r="O651" s="408"/>
      <c r="P651" s="405">
        <f>O650+P650/60</f>
        <v>0</v>
      </c>
      <c r="Q651" s="407"/>
      <c r="R651" s="408"/>
      <c r="S651" s="405">
        <f>R650+S650/60</f>
        <v>8.6333333333333329</v>
      </c>
      <c r="T651" s="345"/>
      <c r="U651" s="409"/>
      <c r="V651" s="1048"/>
      <c r="W651" s="410"/>
      <c r="X651" s="411">
        <v>1500</v>
      </c>
      <c r="Y651" s="412">
        <v>2.5</v>
      </c>
      <c r="Z651" s="405">
        <f>J651</f>
        <v>0</v>
      </c>
      <c r="AA651" s="405">
        <f>X651*Y651*Z651</f>
        <v>0</v>
      </c>
      <c r="AB651" s="405">
        <f>($AB$4-M651-P651)</f>
        <v>672</v>
      </c>
      <c r="AC651" s="412">
        <f>X651*Y651</f>
        <v>3750</v>
      </c>
      <c r="AD651" s="412">
        <f>AB651*AC651</f>
        <v>2520000</v>
      </c>
      <c r="AE651" s="405">
        <f>AA651/(AD651)</f>
        <v>0</v>
      </c>
      <c r="AF651" s="413">
        <f>1-(1*AE651)</f>
        <v>1</v>
      </c>
    </row>
    <row r="652" spans="1:32" s="498" customFormat="1" ht="41.25" customHeight="1">
      <c r="A652" s="480"/>
      <c r="B652" s="481"/>
      <c r="C652" s="482"/>
      <c r="D652" s="483"/>
      <c r="E652" s="484"/>
      <c r="F652" s="485"/>
      <c r="G652" s="486"/>
      <c r="H652" s="487"/>
      <c r="I652" s="488"/>
      <c r="J652" s="489"/>
      <c r="K652" s="490"/>
      <c r="L652" s="491"/>
      <c r="M652" s="489"/>
      <c r="N652" s="492"/>
      <c r="O652" s="491"/>
      <c r="P652" s="489"/>
      <c r="Q652" s="492"/>
      <c r="R652" s="491"/>
      <c r="S652" s="489"/>
      <c r="T652" s="480"/>
      <c r="U652" s="493"/>
      <c r="V652" s="1051"/>
      <c r="W652" s="494"/>
      <c r="X652" s="495"/>
      <c r="Y652" s="495"/>
      <c r="Z652" s="496"/>
      <c r="AA652" s="496"/>
      <c r="AB652" s="496"/>
      <c r="AC652" s="495"/>
      <c r="AD652" s="495"/>
      <c r="AE652" s="496"/>
      <c r="AF652" s="497"/>
    </row>
    <row r="653" spans="1:32" s="578" customFormat="1" ht="76.5" customHeight="1">
      <c r="A653" s="453">
        <v>36</v>
      </c>
      <c r="B653" s="523"/>
      <c r="C653" s="590" t="s">
        <v>490</v>
      </c>
      <c r="D653" s="591"/>
      <c r="E653" s="592"/>
      <c r="F653" s="591"/>
      <c r="G653" s="592"/>
      <c r="H653" s="593"/>
      <c r="I653" s="593"/>
      <c r="J653" s="593"/>
      <c r="K653" s="593"/>
      <c r="L653" s="593"/>
      <c r="M653" s="593"/>
      <c r="N653" s="593"/>
      <c r="O653" s="593"/>
      <c r="P653" s="593"/>
      <c r="Q653" s="804"/>
      <c r="R653" s="422"/>
      <c r="S653" s="422"/>
      <c r="T653" s="594"/>
      <c r="U653" s="590"/>
      <c r="V653" s="1050"/>
      <c r="W653" s="523"/>
      <c r="X653" s="577"/>
      <c r="Y653" s="577"/>
    </row>
    <row r="654" spans="1:32" ht="41.25" customHeight="1">
      <c r="A654" s="362"/>
      <c r="B654" s="363"/>
      <c r="C654" s="364" t="s">
        <v>324</v>
      </c>
      <c r="D654" s="365"/>
      <c r="E654" s="366"/>
      <c r="F654" s="367"/>
      <c r="G654" s="368"/>
      <c r="H654" s="369">
        <f>SUM(H653)</f>
        <v>0</v>
      </c>
      <c r="I654" s="457">
        <f t="shared" ref="I654:S654" si="332">SUM(I653)</f>
        <v>0</v>
      </c>
      <c r="J654" s="457">
        <f t="shared" si="332"/>
        <v>0</v>
      </c>
      <c r="K654" s="369">
        <f t="shared" si="332"/>
        <v>0</v>
      </c>
      <c r="L654" s="457">
        <f t="shared" si="332"/>
        <v>0</v>
      </c>
      <c r="M654" s="457">
        <f t="shared" si="332"/>
        <v>0</v>
      </c>
      <c r="N654" s="369">
        <f t="shared" si="332"/>
        <v>0</v>
      </c>
      <c r="O654" s="457">
        <f t="shared" si="332"/>
        <v>0</v>
      </c>
      <c r="P654" s="457">
        <f t="shared" si="332"/>
        <v>0</v>
      </c>
      <c r="Q654" s="369">
        <f t="shared" si="332"/>
        <v>0</v>
      </c>
      <c r="R654" s="457">
        <f t="shared" si="332"/>
        <v>0</v>
      </c>
      <c r="S654" s="457">
        <f t="shared" si="332"/>
        <v>0</v>
      </c>
      <c r="T654" s="551"/>
      <c r="U654" s="552"/>
      <c r="V654" s="1069"/>
      <c r="W654" s="553"/>
      <c r="X654" s="372"/>
      <c r="Y654" s="373"/>
    </row>
    <row r="655" spans="1:32" s="343" customFormat="1" ht="41.25" customHeight="1">
      <c r="A655" s="345"/>
      <c r="B655" s="398"/>
      <c r="C655" s="392" t="s">
        <v>377</v>
      </c>
      <c r="D655" s="399"/>
      <c r="E655" s="400"/>
      <c r="F655" s="401"/>
      <c r="G655" s="402"/>
      <c r="H655" s="403"/>
      <c r="I655" s="404"/>
      <c r="J655" s="405">
        <f>I654+J654/60</f>
        <v>0</v>
      </c>
      <c r="K655" s="406"/>
      <c r="L655" s="408"/>
      <c r="M655" s="405">
        <f>L654+M654/60</f>
        <v>0</v>
      </c>
      <c r="N655" s="407"/>
      <c r="O655" s="408"/>
      <c r="P655" s="405">
        <f>O654+P654/60</f>
        <v>0</v>
      </c>
      <c r="Q655" s="407"/>
      <c r="R655" s="408"/>
      <c r="S655" s="405">
        <f>R654+S654/60</f>
        <v>0</v>
      </c>
      <c r="T655" s="345"/>
      <c r="U655" s="409"/>
      <c r="V655" s="1048"/>
      <c r="W655" s="410"/>
      <c r="X655" s="411">
        <v>1500</v>
      </c>
      <c r="Y655" s="412">
        <v>2.5</v>
      </c>
      <c r="Z655" s="405">
        <f>J655</f>
        <v>0</v>
      </c>
      <c r="AA655" s="405">
        <f>X655*Y655*Z655</f>
        <v>0</v>
      </c>
      <c r="AB655" s="405">
        <f>($AB$4-M655-P655)</f>
        <v>672</v>
      </c>
      <c r="AC655" s="412">
        <f>X655*Y655</f>
        <v>3750</v>
      </c>
      <c r="AD655" s="412">
        <f>AB655*AC655</f>
        <v>2520000</v>
      </c>
      <c r="AE655" s="405">
        <f>AA655/(AD655)</f>
        <v>0</v>
      </c>
      <c r="AF655" s="413">
        <f>1-(1*AE655)</f>
        <v>1</v>
      </c>
    </row>
    <row r="656" spans="1:32" s="498" customFormat="1" ht="41.25" customHeight="1">
      <c r="A656" s="480"/>
      <c r="B656" s="481"/>
      <c r="C656" s="482"/>
      <c r="D656" s="483"/>
      <c r="E656" s="484"/>
      <c r="F656" s="485"/>
      <c r="G656" s="486"/>
      <c r="H656" s="487"/>
      <c r="I656" s="488"/>
      <c r="J656" s="489"/>
      <c r="K656" s="490"/>
      <c r="L656" s="491"/>
      <c r="M656" s="489"/>
      <c r="N656" s="492"/>
      <c r="O656" s="491"/>
      <c r="P656" s="489"/>
      <c r="Q656" s="492"/>
      <c r="R656" s="491"/>
      <c r="S656" s="489"/>
      <c r="T656" s="480"/>
      <c r="U656" s="493"/>
      <c r="V656" s="1051"/>
      <c r="W656" s="494"/>
      <c r="X656" s="495"/>
      <c r="Y656" s="495"/>
      <c r="Z656" s="496"/>
      <c r="AA656" s="496"/>
      <c r="AB656" s="496"/>
      <c r="AC656" s="495"/>
      <c r="AD656" s="495"/>
      <c r="AE656" s="496"/>
      <c r="AF656" s="497"/>
    </row>
    <row r="657" spans="1:32" s="578" customFormat="1" ht="60">
      <c r="A657" s="453">
        <v>37</v>
      </c>
      <c r="B657" s="523">
        <v>902034</v>
      </c>
      <c r="C657" s="595" t="s">
        <v>1098</v>
      </c>
      <c r="D657" s="591">
        <v>41676</v>
      </c>
      <c r="E657" s="592" t="s">
        <v>526</v>
      </c>
      <c r="F657" s="591">
        <v>41676</v>
      </c>
      <c r="G657" s="592" t="s">
        <v>1099</v>
      </c>
      <c r="H657" s="593" t="s">
        <v>332</v>
      </c>
      <c r="I657" s="593"/>
      <c r="J657" s="593"/>
      <c r="K657" s="593" t="s">
        <v>332</v>
      </c>
      <c r="L657" s="593"/>
      <c r="M657" s="593"/>
      <c r="N657" s="593" t="s">
        <v>332</v>
      </c>
      <c r="O657" s="593"/>
      <c r="P657" s="593"/>
      <c r="Q657" s="593">
        <v>3.6111111112404615E-2</v>
      </c>
      <c r="R657" s="422">
        <f t="shared" ref="R657" si="333">HOUR(Q657)</f>
        <v>0</v>
      </c>
      <c r="S657" s="422">
        <f t="shared" ref="S657" si="334">MINUTE(Q657)</f>
        <v>52</v>
      </c>
      <c r="T657" s="594" t="s">
        <v>445</v>
      </c>
      <c r="U657" s="595" t="s">
        <v>1100</v>
      </c>
      <c r="V657" s="1050" t="s">
        <v>1101</v>
      </c>
      <c r="W657" s="868" t="s">
        <v>1102</v>
      </c>
      <c r="X657" s="577"/>
      <c r="Y657" s="577"/>
    </row>
    <row r="658" spans="1:32" ht="41.25" customHeight="1">
      <c r="A658" s="362"/>
      <c r="B658" s="363"/>
      <c r="C658" s="364" t="s">
        <v>324</v>
      </c>
      <c r="D658" s="365"/>
      <c r="E658" s="366"/>
      <c r="F658" s="367"/>
      <c r="G658" s="368"/>
      <c r="H658" s="369">
        <f>SUM(H657)</f>
        <v>0</v>
      </c>
      <c r="I658" s="457">
        <f t="shared" ref="I658:S658" si="335">SUM(I657)</f>
        <v>0</v>
      </c>
      <c r="J658" s="457">
        <f t="shared" si="335"/>
        <v>0</v>
      </c>
      <c r="K658" s="369">
        <f t="shared" si="335"/>
        <v>0</v>
      </c>
      <c r="L658" s="457">
        <f t="shared" si="335"/>
        <v>0</v>
      </c>
      <c r="M658" s="457">
        <f t="shared" si="335"/>
        <v>0</v>
      </c>
      <c r="N658" s="369">
        <f t="shared" si="335"/>
        <v>0</v>
      </c>
      <c r="O658" s="457">
        <f t="shared" si="335"/>
        <v>0</v>
      </c>
      <c r="P658" s="457">
        <f t="shared" si="335"/>
        <v>0</v>
      </c>
      <c r="Q658" s="369">
        <f t="shared" si="335"/>
        <v>3.6111111112404615E-2</v>
      </c>
      <c r="R658" s="457">
        <f t="shared" si="335"/>
        <v>0</v>
      </c>
      <c r="S658" s="457">
        <f t="shared" si="335"/>
        <v>52</v>
      </c>
      <c r="T658" s="551"/>
      <c r="U658" s="552"/>
      <c r="V658" s="1069"/>
      <c r="W658" s="553"/>
      <c r="X658" s="372"/>
      <c r="Y658" s="373"/>
    </row>
    <row r="659" spans="1:32" s="343" customFormat="1" ht="41.25" customHeight="1">
      <c r="A659" s="345"/>
      <c r="B659" s="398"/>
      <c r="C659" s="392" t="s">
        <v>377</v>
      </c>
      <c r="D659" s="399"/>
      <c r="E659" s="400"/>
      <c r="F659" s="401"/>
      <c r="G659" s="402"/>
      <c r="H659" s="403"/>
      <c r="I659" s="404"/>
      <c r="J659" s="405">
        <f>I658+J658/60</f>
        <v>0</v>
      </c>
      <c r="K659" s="406"/>
      <c r="L659" s="408"/>
      <c r="M659" s="405">
        <f>L658+M658/60</f>
        <v>0</v>
      </c>
      <c r="N659" s="407"/>
      <c r="O659" s="408"/>
      <c r="P659" s="405">
        <f>O658+P658/60</f>
        <v>0</v>
      </c>
      <c r="Q659" s="407"/>
      <c r="R659" s="408"/>
      <c r="S659" s="405">
        <f>R658+S658/60</f>
        <v>0.8666666666666667</v>
      </c>
      <c r="T659" s="345"/>
      <c r="U659" s="409"/>
      <c r="V659" s="1048"/>
      <c r="W659" s="410"/>
      <c r="X659" s="411">
        <v>1500</v>
      </c>
      <c r="Y659" s="412">
        <v>2.5</v>
      </c>
      <c r="Z659" s="405">
        <f>J659</f>
        <v>0</v>
      </c>
      <c r="AA659" s="405">
        <f>X659*Y659*Z659</f>
        <v>0</v>
      </c>
      <c r="AB659" s="405">
        <f>($AB$4-M659-P659)</f>
        <v>672</v>
      </c>
      <c r="AC659" s="412">
        <f>X659*Y659</f>
        <v>3750</v>
      </c>
      <c r="AD659" s="412">
        <f>AB659*AC659</f>
        <v>2520000</v>
      </c>
      <c r="AE659" s="405">
        <f>AA659/(AD659)</f>
        <v>0</v>
      </c>
      <c r="AF659" s="413">
        <f>1-(1*AE659)</f>
        <v>1</v>
      </c>
    </row>
    <row r="660" spans="1:32" s="343" customFormat="1" ht="41.25" customHeight="1">
      <c r="A660" s="345"/>
      <c r="B660" s="398"/>
      <c r="C660" s="392"/>
      <c r="D660" s="399"/>
      <c r="E660" s="400"/>
      <c r="F660" s="401"/>
      <c r="G660" s="402"/>
      <c r="H660" s="403"/>
      <c r="I660" s="404"/>
      <c r="J660" s="405"/>
      <c r="K660" s="406"/>
      <c r="L660" s="408"/>
      <c r="M660" s="405"/>
      <c r="N660" s="407"/>
      <c r="O660" s="408"/>
      <c r="P660" s="405"/>
      <c r="Q660" s="407"/>
      <c r="R660" s="408"/>
      <c r="S660" s="405"/>
      <c r="T660" s="345"/>
      <c r="U660" s="409"/>
      <c r="V660" s="1048"/>
      <c r="W660" s="410"/>
      <c r="X660" s="416"/>
      <c r="Y660" s="416"/>
      <c r="Z660" s="417"/>
      <c r="AA660" s="417"/>
      <c r="AB660" s="417"/>
      <c r="AC660" s="416"/>
      <c r="AD660" s="416"/>
      <c r="AE660" s="417"/>
      <c r="AF660" s="418"/>
    </row>
    <row r="661" spans="1:32" s="432" customFormat="1" ht="30">
      <c r="A661" s="427"/>
      <c r="B661" s="427"/>
      <c r="C661" s="428"/>
      <c r="D661" s="427"/>
      <c r="E661" s="427"/>
      <c r="F661" s="427"/>
      <c r="G661" s="427"/>
      <c r="H661" s="427"/>
      <c r="I661" s="429"/>
      <c r="J661" s="429"/>
      <c r="K661" s="427"/>
      <c r="L661" s="430"/>
      <c r="M661" s="430"/>
      <c r="N661" s="427"/>
      <c r="O661" s="429"/>
      <c r="P661" s="429"/>
      <c r="Q661" s="427"/>
      <c r="R661" s="429"/>
      <c r="S661" s="429"/>
      <c r="T661" s="427"/>
      <c r="U661" s="431" t="s">
        <v>422</v>
      </c>
      <c r="V661" s="1066"/>
      <c r="W661" s="431"/>
      <c r="AA661" s="433">
        <f>SUM(AA521:AA660)</f>
        <v>9489.375</v>
      </c>
      <c r="AD661" s="433">
        <f>SUM(AD521:AD660)</f>
        <v>34137600</v>
      </c>
    </row>
    <row r="662" spans="1:32" s="432" customFormat="1" ht="30">
      <c r="A662" s="427"/>
      <c r="B662" s="427"/>
      <c r="C662" s="428"/>
      <c r="D662" s="427"/>
      <c r="E662" s="427"/>
      <c r="F662" s="427"/>
      <c r="G662" s="427"/>
      <c r="H662" s="427"/>
      <c r="I662" s="429"/>
      <c r="J662" s="429"/>
      <c r="K662" s="427"/>
      <c r="L662" s="430"/>
      <c r="M662" s="430"/>
      <c r="N662" s="427"/>
      <c r="O662" s="429"/>
      <c r="P662" s="429"/>
      <c r="Q662" s="427"/>
      <c r="R662" s="429"/>
      <c r="S662" s="429"/>
      <c r="T662" s="427"/>
      <c r="U662" s="431"/>
      <c r="V662" s="1066"/>
      <c r="W662" s="431"/>
      <c r="AD662" s="434">
        <f>AA661/AD661</f>
        <v>2.7797428641732286E-4</v>
      </c>
    </row>
    <row r="663" spans="1:32" s="432" customFormat="1" ht="37.5">
      <c r="A663" s="427"/>
      <c r="B663" s="427"/>
      <c r="C663" s="428"/>
      <c r="D663" s="427"/>
      <c r="E663" s="427"/>
      <c r="F663" s="427"/>
      <c r="G663" s="427"/>
      <c r="H663" s="427"/>
      <c r="I663" s="429"/>
      <c r="J663" s="429"/>
      <c r="K663" s="427"/>
      <c r="L663" s="430"/>
      <c r="M663" s="430"/>
      <c r="N663" s="427"/>
      <c r="O663" s="429"/>
      <c r="P663" s="429"/>
      <c r="Q663" s="427"/>
      <c r="R663" s="429"/>
      <c r="S663" s="429"/>
      <c r="T663" s="427"/>
      <c r="U663" s="431"/>
      <c r="V663" s="1066"/>
      <c r="W663" s="431"/>
      <c r="AD663" s="837">
        <f>1-AD662</f>
        <v>0.99972202571358271</v>
      </c>
    </row>
    <row r="664" spans="1:32" s="343" customFormat="1" ht="41.25" customHeight="1">
      <c r="A664" s="345"/>
      <c r="B664" s="398"/>
      <c r="C664" s="392"/>
      <c r="D664" s="399"/>
      <c r="E664" s="400"/>
      <c r="F664" s="401"/>
      <c r="G664" s="402"/>
      <c r="H664" s="403"/>
      <c r="I664" s="404"/>
      <c r="J664" s="405"/>
      <c r="K664" s="406"/>
      <c r="L664" s="408"/>
      <c r="M664" s="405"/>
      <c r="N664" s="407"/>
      <c r="O664" s="408"/>
      <c r="P664" s="405"/>
      <c r="Q664" s="407"/>
      <c r="R664" s="408"/>
      <c r="S664" s="405"/>
      <c r="T664" s="345"/>
      <c r="U664" s="409"/>
      <c r="V664" s="1048"/>
      <c r="W664" s="410"/>
      <c r="X664" s="416"/>
      <c r="Y664" s="416"/>
      <c r="Z664" s="417"/>
      <c r="AA664" s="417"/>
      <c r="AB664" s="417"/>
      <c r="AC664" s="416"/>
      <c r="AD664" s="416"/>
      <c r="AE664" s="417"/>
      <c r="AF664" s="418"/>
    </row>
    <row r="665" spans="1:32" s="343" customFormat="1" ht="41.25" customHeight="1">
      <c r="A665" s="345"/>
      <c r="B665" s="398"/>
      <c r="C665" s="392"/>
      <c r="D665" s="399"/>
      <c r="E665" s="400"/>
      <c r="F665" s="401"/>
      <c r="G665" s="402"/>
      <c r="H665" s="403"/>
      <c r="I665" s="404"/>
      <c r="J665" s="415"/>
      <c r="K665" s="406"/>
      <c r="L665" s="408"/>
      <c r="M665" s="415"/>
      <c r="N665" s="407"/>
      <c r="O665" s="408"/>
      <c r="P665" s="415"/>
      <c r="Q665" s="407"/>
      <c r="R665" s="408"/>
      <c r="S665" s="415"/>
      <c r="T665" s="345"/>
      <c r="U665" s="409"/>
      <c r="V665" s="1048"/>
      <c r="W665" s="410"/>
      <c r="X665" s="416"/>
      <c r="Y665" s="416"/>
      <c r="Z665" s="417"/>
      <c r="AA665" s="417"/>
      <c r="AB665" s="417"/>
      <c r="AC665" s="416"/>
      <c r="AD665" s="416"/>
      <c r="AE665" s="417"/>
      <c r="AF665" s="418"/>
    </row>
    <row r="666" spans="1:32" s="343" customFormat="1" ht="30">
      <c r="A666" s="391"/>
      <c r="B666" s="391"/>
      <c r="C666" s="440"/>
      <c r="D666" s="391"/>
      <c r="E666" s="391"/>
      <c r="F666" s="391"/>
      <c r="G666" s="391"/>
      <c r="H666" s="391"/>
      <c r="I666" s="394"/>
      <c r="J666" s="394"/>
      <c r="K666" s="391"/>
      <c r="L666" s="394"/>
      <c r="M666" s="394"/>
      <c r="N666" s="391"/>
      <c r="O666" s="394"/>
      <c r="P666" s="394"/>
      <c r="Q666" s="391"/>
      <c r="R666" s="414"/>
      <c r="S666" s="414"/>
      <c r="T666" s="391"/>
      <c r="U666" s="396"/>
      <c r="V666" s="1062"/>
      <c r="W666" s="393"/>
    </row>
    <row r="667" spans="1:32" ht="48.75">
      <c r="A667" s="1090"/>
      <c r="B667" s="1090"/>
      <c r="C667" s="1090" t="s">
        <v>358</v>
      </c>
      <c r="D667" s="1090"/>
      <c r="E667" s="1090"/>
      <c r="F667" s="1090"/>
      <c r="G667" s="1090"/>
      <c r="H667" s="1091"/>
      <c r="I667" s="1092"/>
      <c r="J667" s="1092"/>
      <c r="K667" s="1091"/>
      <c r="L667" s="1092"/>
      <c r="M667" s="1092"/>
      <c r="N667" s="1091"/>
      <c r="O667" s="1092"/>
      <c r="P667" s="1092"/>
      <c r="Q667" s="1091"/>
      <c r="R667" s="1092"/>
      <c r="S667" s="1092"/>
      <c r="T667" s="1090"/>
      <c r="U667" s="1090"/>
      <c r="V667" s="351"/>
      <c r="W667" s="352"/>
      <c r="X667" s="380"/>
      <c r="Y667" s="380"/>
      <c r="Z667" s="380"/>
      <c r="AA667" s="380"/>
      <c r="AB667" s="380"/>
      <c r="AC667" s="380"/>
      <c r="AD667" s="380"/>
    </row>
    <row r="668" spans="1:32" s="343" customFormat="1" ht="30">
      <c r="A668" s="391"/>
      <c r="B668" s="391"/>
      <c r="C668" s="438"/>
      <c r="D668" s="391"/>
      <c r="E668" s="391"/>
      <c r="F668" s="391"/>
      <c r="G668" s="391"/>
      <c r="H668" s="391"/>
      <c r="I668" s="394"/>
      <c r="J668" s="394"/>
      <c r="K668" s="391"/>
      <c r="L668" s="394"/>
      <c r="M668" s="394"/>
      <c r="N668" s="391"/>
      <c r="O668" s="394"/>
      <c r="P668" s="394"/>
      <c r="Q668" s="391"/>
      <c r="R668" s="394"/>
      <c r="S668" s="394"/>
      <c r="T668" s="391"/>
      <c r="U668" s="396"/>
      <c r="V668" s="1062"/>
      <c r="W668" s="393"/>
    </row>
    <row r="669" spans="1:32" s="343" customFormat="1" ht="30">
      <c r="A669" s="391">
        <v>1</v>
      </c>
      <c r="B669" s="523"/>
      <c r="C669" s="590" t="s">
        <v>643</v>
      </c>
      <c r="D669" s="591"/>
      <c r="E669" s="592"/>
      <c r="F669" s="591"/>
      <c r="G669" s="592"/>
      <c r="H669" s="593"/>
      <c r="I669" s="593"/>
      <c r="J669" s="593"/>
      <c r="K669" s="593"/>
      <c r="L669" s="593"/>
      <c r="M669" s="593"/>
      <c r="N669" s="593"/>
      <c r="O669" s="593"/>
      <c r="P669" s="593"/>
      <c r="Q669" s="593"/>
      <c r="R669" s="422"/>
      <c r="S669" s="422"/>
      <c r="T669" s="594"/>
      <c r="U669" s="590"/>
      <c r="V669" s="1055"/>
      <c r="W669" s="594"/>
    </row>
    <row r="670" spans="1:32" ht="41.25" customHeight="1">
      <c r="A670" s="362"/>
      <c r="B670" s="363"/>
      <c r="C670" s="364" t="s">
        <v>324</v>
      </c>
      <c r="D670" s="365"/>
      <c r="E670" s="366"/>
      <c r="F670" s="367"/>
      <c r="G670" s="368"/>
      <c r="H670" s="369">
        <f>SUM(H669)</f>
        <v>0</v>
      </c>
      <c r="I670" s="457">
        <f t="shared" ref="I670:S670" si="336">SUM(I669)</f>
        <v>0</v>
      </c>
      <c r="J670" s="457">
        <f t="shared" si="336"/>
        <v>0</v>
      </c>
      <c r="K670" s="369">
        <f t="shared" si="336"/>
        <v>0</v>
      </c>
      <c r="L670" s="457">
        <f t="shared" si="336"/>
        <v>0</v>
      </c>
      <c r="M670" s="457">
        <f t="shared" si="336"/>
        <v>0</v>
      </c>
      <c r="N670" s="369">
        <f t="shared" si="336"/>
        <v>0</v>
      </c>
      <c r="O670" s="457">
        <f t="shared" si="336"/>
        <v>0</v>
      </c>
      <c r="P670" s="457">
        <f t="shared" si="336"/>
        <v>0</v>
      </c>
      <c r="Q670" s="369">
        <f t="shared" si="336"/>
        <v>0</v>
      </c>
      <c r="R670" s="457">
        <f t="shared" si="336"/>
        <v>0</v>
      </c>
      <c r="S670" s="457">
        <f t="shared" si="336"/>
        <v>0</v>
      </c>
      <c r="T670" s="551"/>
      <c r="U670" s="552"/>
      <c r="V670" s="1069"/>
      <c r="W670" s="553"/>
      <c r="X670" s="372"/>
      <c r="Y670" s="373"/>
    </row>
    <row r="671" spans="1:32" s="343" customFormat="1" ht="41.25" customHeight="1">
      <c r="A671" s="345"/>
      <c r="B671" s="398"/>
      <c r="C671" s="392" t="s">
        <v>377</v>
      </c>
      <c r="D671" s="399"/>
      <c r="E671" s="400"/>
      <c r="F671" s="401"/>
      <c r="G671" s="402"/>
      <c r="H671" s="403"/>
      <c r="I671" s="404"/>
      <c r="J671" s="405">
        <f>I670+J670/60</f>
        <v>0</v>
      </c>
      <c r="K671" s="406"/>
      <c r="L671" s="408"/>
      <c r="M671" s="405">
        <f>L670+M670/60</f>
        <v>0</v>
      </c>
      <c r="N671" s="407"/>
      <c r="O671" s="408"/>
      <c r="P671" s="405">
        <f>O670+P670/60</f>
        <v>0</v>
      </c>
      <c r="Q671" s="407"/>
      <c r="R671" s="408"/>
      <c r="S671" s="405">
        <f>R670+S670/60</f>
        <v>0</v>
      </c>
      <c r="T671" s="345"/>
      <c r="U671" s="409"/>
      <c r="V671" s="1048"/>
      <c r="W671" s="410"/>
      <c r="X671" s="411">
        <v>63</v>
      </c>
      <c r="Y671" s="412">
        <v>4</v>
      </c>
      <c r="Z671" s="405">
        <f>J671</f>
        <v>0</v>
      </c>
      <c r="AA671" s="405">
        <f>X671*Y671*Z671</f>
        <v>0</v>
      </c>
      <c r="AB671" s="405">
        <f>($AB$4-M671-P671)</f>
        <v>672</v>
      </c>
      <c r="AC671" s="412">
        <f>X671*Y671</f>
        <v>252</v>
      </c>
      <c r="AD671" s="412">
        <f>AB671*AC671</f>
        <v>169344</v>
      </c>
      <c r="AE671" s="405">
        <f>AA671/(AD671)</f>
        <v>0</v>
      </c>
      <c r="AF671" s="413">
        <f>1-(1*AE671)</f>
        <v>1</v>
      </c>
    </row>
    <row r="672" spans="1:32" s="498" customFormat="1" ht="41.25" customHeight="1">
      <c r="A672" s="480"/>
      <c r="B672" s="481"/>
      <c r="C672" s="482"/>
      <c r="D672" s="483"/>
      <c r="E672" s="484"/>
      <c r="F672" s="485"/>
      <c r="G672" s="486"/>
      <c r="H672" s="487"/>
      <c r="I672" s="488"/>
      <c r="J672" s="489"/>
      <c r="K672" s="490"/>
      <c r="L672" s="491"/>
      <c r="M672" s="489"/>
      <c r="N672" s="492"/>
      <c r="O672" s="491"/>
      <c r="P672" s="489"/>
      <c r="Q672" s="492"/>
      <c r="R672" s="491"/>
      <c r="S672" s="489"/>
      <c r="T672" s="480"/>
      <c r="U672" s="493"/>
      <c r="V672" s="1051"/>
      <c r="W672" s="494"/>
      <c r="X672" s="495"/>
      <c r="Y672" s="495"/>
      <c r="Z672" s="496"/>
      <c r="AA672" s="496"/>
      <c r="AB672" s="496"/>
      <c r="AC672" s="495"/>
      <c r="AD672" s="495"/>
      <c r="AE672" s="496"/>
      <c r="AF672" s="497"/>
    </row>
    <row r="673" spans="1:32" s="343" customFormat="1" ht="30">
      <c r="A673" s="391">
        <v>2</v>
      </c>
      <c r="B673" s="391"/>
      <c r="C673" s="438" t="s">
        <v>423</v>
      </c>
      <c r="D673" s="391"/>
      <c r="E673" s="391"/>
      <c r="F673" s="391"/>
      <c r="G673" s="391"/>
      <c r="H673" s="391" t="s">
        <v>332</v>
      </c>
      <c r="I673" s="394"/>
      <c r="J673" s="394"/>
      <c r="K673" s="391" t="s">
        <v>332</v>
      </c>
      <c r="L673" s="394"/>
      <c r="M673" s="394"/>
      <c r="N673" s="391" t="s">
        <v>332</v>
      </c>
      <c r="O673" s="394"/>
      <c r="P673" s="394"/>
      <c r="Q673" s="391" t="s">
        <v>332</v>
      </c>
      <c r="R673" s="394"/>
      <c r="S673" s="394"/>
      <c r="T673" s="391"/>
      <c r="U673" s="396"/>
      <c r="V673" s="1062"/>
      <c r="W673" s="393"/>
    </row>
    <row r="674" spans="1:32" s="343" customFormat="1" ht="41.25" customHeight="1">
      <c r="A674" s="345"/>
      <c r="B674" s="398"/>
      <c r="C674" s="392" t="s">
        <v>377</v>
      </c>
      <c r="D674" s="399"/>
      <c r="E674" s="400"/>
      <c r="F674" s="401"/>
      <c r="G674" s="402"/>
      <c r="H674" s="403"/>
      <c r="I674" s="404"/>
      <c r="J674" s="405">
        <f>I673+J673/60</f>
        <v>0</v>
      </c>
      <c r="K674" s="406"/>
      <c r="L674" s="408"/>
      <c r="M674" s="405">
        <f>L673+M673/60</f>
        <v>0</v>
      </c>
      <c r="N674" s="407"/>
      <c r="O674" s="408"/>
      <c r="P674" s="405">
        <f>O673+P673/60</f>
        <v>0</v>
      </c>
      <c r="Q674" s="407"/>
      <c r="R674" s="408"/>
      <c r="S674" s="405">
        <f>R673+S673/60</f>
        <v>0</v>
      </c>
      <c r="T674" s="345"/>
      <c r="U674" s="409"/>
      <c r="V674" s="1048"/>
      <c r="W674" s="410"/>
      <c r="X674" s="411">
        <v>25</v>
      </c>
      <c r="Y674" s="412">
        <v>4</v>
      </c>
      <c r="Z674" s="405">
        <f>J674</f>
        <v>0</v>
      </c>
      <c r="AA674" s="405">
        <f>X674*Y674*Z674</f>
        <v>0</v>
      </c>
      <c r="AB674" s="405">
        <f>($AB$4-M674-P674)</f>
        <v>672</v>
      </c>
      <c r="AC674" s="412">
        <f>X674*Y674</f>
        <v>100</v>
      </c>
      <c r="AD674" s="412">
        <f>AB674*AC674</f>
        <v>67200</v>
      </c>
      <c r="AE674" s="405">
        <f>AA674/(AD674)</f>
        <v>0</v>
      </c>
      <c r="AF674" s="413">
        <f>1-(1*AE674)</f>
        <v>1</v>
      </c>
    </row>
    <row r="675" spans="1:32" s="498" customFormat="1" ht="30">
      <c r="A675" s="534"/>
      <c r="B675" s="534"/>
      <c r="C675" s="554"/>
      <c r="D675" s="534"/>
      <c r="E675" s="534"/>
      <c r="F675" s="534"/>
      <c r="G675" s="534"/>
      <c r="H675" s="534"/>
      <c r="I675" s="536"/>
      <c r="J675" s="536"/>
      <c r="K675" s="534"/>
      <c r="L675" s="536"/>
      <c r="M675" s="536"/>
      <c r="N675" s="534"/>
      <c r="O675" s="536"/>
      <c r="P675" s="536"/>
      <c r="Q675" s="534"/>
      <c r="R675" s="537"/>
      <c r="S675" s="537"/>
      <c r="T675" s="534"/>
      <c r="U675" s="538"/>
      <c r="V675" s="1056"/>
      <c r="W675" s="535"/>
    </row>
    <row r="676" spans="1:32" s="343" customFormat="1" ht="30">
      <c r="A676" s="391">
        <v>3</v>
      </c>
      <c r="B676" s="391"/>
      <c r="C676" s="438" t="s">
        <v>424</v>
      </c>
      <c r="D676" s="391"/>
      <c r="E676" s="391"/>
      <c r="F676" s="391"/>
      <c r="G676" s="391"/>
      <c r="H676" s="391" t="s">
        <v>332</v>
      </c>
      <c r="I676" s="394"/>
      <c r="J676" s="394"/>
      <c r="K676" s="391" t="s">
        <v>332</v>
      </c>
      <c r="L676" s="394"/>
      <c r="M676" s="394"/>
      <c r="N676" s="391" t="s">
        <v>332</v>
      </c>
      <c r="O676" s="394"/>
      <c r="P676" s="394"/>
      <c r="Q676" s="391" t="s">
        <v>332</v>
      </c>
      <c r="R676" s="394"/>
      <c r="S676" s="394"/>
      <c r="T676" s="391"/>
      <c r="U676" s="396"/>
      <c r="V676" s="1062"/>
      <c r="W676" s="393"/>
    </row>
    <row r="677" spans="1:32" s="343" customFormat="1" ht="41.25" customHeight="1">
      <c r="A677" s="345"/>
      <c r="B677" s="398"/>
      <c r="C677" s="392" t="s">
        <v>377</v>
      </c>
      <c r="D677" s="399"/>
      <c r="E677" s="400"/>
      <c r="F677" s="401"/>
      <c r="G677" s="402"/>
      <c r="H677" s="403"/>
      <c r="I677" s="404"/>
      <c r="J677" s="405">
        <f>I676+J676/60</f>
        <v>0</v>
      </c>
      <c r="K677" s="406"/>
      <c r="L677" s="408"/>
      <c r="M677" s="405">
        <f>L676+M676/60</f>
        <v>0</v>
      </c>
      <c r="N677" s="407"/>
      <c r="O677" s="408"/>
      <c r="P677" s="405">
        <f>O676+P676/60</f>
        <v>0</v>
      </c>
      <c r="Q677" s="407"/>
      <c r="R677" s="408"/>
      <c r="S677" s="405">
        <f>R676+S676/60</f>
        <v>0</v>
      </c>
      <c r="T677" s="345"/>
      <c r="U677" s="409"/>
      <c r="V677" s="1048"/>
      <c r="W677" s="410"/>
      <c r="X677" s="411">
        <v>25</v>
      </c>
      <c r="Y677" s="412">
        <v>4</v>
      </c>
      <c r="Z677" s="405">
        <f>J677</f>
        <v>0</v>
      </c>
      <c r="AA677" s="405">
        <f>X677*Y677*Z677</f>
        <v>0</v>
      </c>
      <c r="AB677" s="405">
        <f>($AB$4-M677-P677)</f>
        <v>672</v>
      </c>
      <c r="AC677" s="412">
        <f>X677*Y677</f>
        <v>100</v>
      </c>
      <c r="AD677" s="412">
        <f>AB677*AC677</f>
        <v>67200</v>
      </c>
      <c r="AE677" s="405">
        <f>AA677/(AD677)</f>
        <v>0</v>
      </c>
      <c r="AF677" s="413">
        <f>1-(1*AE677)</f>
        <v>1</v>
      </c>
    </row>
    <row r="678" spans="1:32" s="498" customFormat="1" ht="30">
      <c r="A678" s="534"/>
      <c r="B678" s="534"/>
      <c r="C678" s="554"/>
      <c r="D678" s="534"/>
      <c r="E678" s="534"/>
      <c r="F678" s="534"/>
      <c r="G678" s="534"/>
      <c r="H678" s="534"/>
      <c r="I678" s="536"/>
      <c r="J678" s="536"/>
      <c r="K678" s="534"/>
      <c r="L678" s="536"/>
      <c r="M678" s="536"/>
      <c r="N678" s="534"/>
      <c r="O678" s="536"/>
      <c r="P678" s="536"/>
      <c r="Q678" s="534"/>
      <c r="R678" s="537"/>
      <c r="S678" s="537"/>
      <c r="T678" s="534"/>
      <c r="U678" s="538"/>
      <c r="V678" s="1056"/>
      <c r="W678" s="535"/>
    </row>
    <row r="679" spans="1:32" s="343" customFormat="1" ht="30">
      <c r="A679" s="391">
        <v>4</v>
      </c>
      <c r="B679" s="523"/>
      <c r="C679" s="595" t="s">
        <v>425</v>
      </c>
      <c r="D679" s="591"/>
      <c r="E679" s="592"/>
      <c r="F679" s="598"/>
      <c r="G679" s="592"/>
      <c r="H679" s="593"/>
      <c r="I679" s="593"/>
      <c r="J679" s="593"/>
      <c r="K679" s="593"/>
      <c r="L679" s="593"/>
      <c r="M679" s="593"/>
      <c r="N679" s="593"/>
      <c r="O679" s="593"/>
      <c r="P679" s="593"/>
      <c r="Q679" s="593"/>
      <c r="R679" s="422"/>
      <c r="S679" s="422"/>
      <c r="T679" s="594"/>
      <c r="U679" s="595"/>
      <c r="V679" s="1050"/>
      <c r="W679" s="523"/>
    </row>
    <row r="680" spans="1:32" ht="41.25" customHeight="1">
      <c r="A680" s="362"/>
      <c r="B680" s="363"/>
      <c r="C680" s="364" t="s">
        <v>324</v>
      </c>
      <c r="D680" s="365"/>
      <c r="E680" s="366"/>
      <c r="F680" s="367"/>
      <c r="G680" s="368"/>
      <c r="H680" s="369">
        <f>SUM(H679)</f>
        <v>0</v>
      </c>
      <c r="I680" s="457">
        <f t="shared" ref="I680:S680" si="337">SUM(I679)</f>
        <v>0</v>
      </c>
      <c r="J680" s="457">
        <f t="shared" si="337"/>
        <v>0</v>
      </c>
      <c r="K680" s="369">
        <f t="shared" si="337"/>
        <v>0</v>
      </c>
      <c r="L680" s="457">
        <f t="shared" si="337"/>
        <v>0</v>
      </c>
      <c r="M680" s="457">
        <f t="shared" si="337"/>
        <v>0</v>
      </c>
      <c r="N680" s="369">
        <f t="shared" si="337"/>
        <v>0</v>
      </c>
      <c r="O680" s="457">
        <f t="shared" si="337"/>
        <v>0</v>
      </c>
      <c r="P680" s="457">
        <f t="shared" si="337"/>
        <v>0</v>
      </c>
      <c r="Q680" s="369">
        <f t="shared" si="337"/>
        <v>0</v>
      </c>
      <c r="R680" s="457">
        <f t="shared" si="337"/>
        <v>0</v>
      </c>
      <c r="S680" s="457">
        <f t="shared" si="337"/>
        <v>0</v>
      </c>
      <c r="T680" s="551"/>
      <c r="U680" s="552"/>
      <c r="V680" s="1069"/>
      <c r="W680" s="553"/>
      <c r="X680" s="372"/>
      <c r="Y680" s="373"/>
    </row>
    <row r="681" spans="1:32" s="343" customFormat="1" ht="41.25" customHeight="1">
      <c r="A681" s="345"/>
      <c r="B681" s="398"/>
      <c r="C681" s="392" t="s">
        <v>377</v>
      </c>
      <c r="D681" s="399"/>
      <c r="E681" s="400"/>
      <c r="F681" s="401"/>
      <c r="G681" s="402"/>
      <c r="H681" s="403"/>
      <c r="I681" s="404"/>
      <c r="J681" s="405">
        <f>I679+J679/60</f>
        <v>0</v>
      </c>
      <c r="K681" s="406"/>
      <c r="L681" s="408"/>
      <c r="M681" s="405">
        <f>L679+M679/60</f>
        <v>0</v>
      </c>
      <c r="N681" s="407"/>
      <c r="O681" s="408"/>
      <c r="P681" s="405">
        <f>O679+P679/60</f>
        <v>0</v>
      </c>
      <c r="Q681" s="407"/>
      <c r="R681" s="408"/>
      <c r="S681" s="405">
        <f>R679+S679/60</f>
        <v>0</v>
      </c>
      <c r="T681" s="345"/>
      <c r="U681" s="409"/>
      <c r="V681" s="1048"/>
      <c r="W681" s="410"/>
      <c r="X681" s="411">
        <v>50</v>
      </c>
      <c r="Y681" s="412">
        <v>4</v>
      </c>
      <c r="Z681" s="405">
        <f>J681</f>
        <v>0</v>
      </c>
      <c r="AA681" s="405">
        <f>X681*Y681*Z681</f>
        <v>0</v>
      </c>
      <c r="AB681" s="405">
        <f>($AB$4-M682-P682)</f>
        <v>672</v>
      </c>
      <c r="AC681" s="412">
        <f>X681*Y681</f>
        <v>200</v>
      </c>
      <c r="AD681" s="412">
        <f>AB681*AC681</f>
        <v>134400</v>
      </c>
      <c r="AE681" s="405">
        <f>AA681/(AD681)</f>
        <v>0</v>
      </c>
      <c r="AF681" s="413">
        <f>1-(1*AE681)</f>
        <v>1</v>
      </c>
    </row>
    <row r="682" spans="1:32" s="498" customFormat="1" ht="30">
      <c r="A682" s="534"/>
      <c r="B682" s="534"/>
      <c r="C682" s="554"/>
      <c r="D682" s="534"/>
      <c r="E682" s="534"/>
      <c r="F682" s="534"/>
      <c r="G682" s="534"/>
      <c r="H682" s="534"/>
      <c r="I682" s="536"/>
      <c r="J682" s="536"/>
      <c r="K682" s="534"/>
      <c r="L682" s="536"/>
      <c r="M682" s="536"/>
      <c r="N682" s="534"/>
      <c r="O682" s="536"/>
      <c r="P682" s="536"/>
      <c r="Q682" s="534"/>
      <c r="R682" s="537"/>
      <c r="S682" s="537"/>
      <c r="T682" s="534"/>
      <c r="U682" s="538"/>
      <c r="V682" s="1056"/>
      <c r="W682" s="535"/>
    </row>
    <row r="683" spans="1:32" s="343" customFormat="1" ht="30">
      <c r="A683" s="391">
        <v>5</v>
      </c>
      <c r="B683" s="391"/>
      <c r="C683" s="438" t="s">
        <v>426</v>
      </c>
      <c r="D683" s="391"/>
      <c r="E683" s="391"/>
      <c r="F683" s="391"/>
      <c r="G683" s="391"/>
      <c r="H683" s="391" t="s">
        <v>332</v>
      </c>
      <c r="I683" s="394"/>
      <c r="J683" s="394"/>
      <c r="K683" s="391" t="s">
        <v>332</v>
      </c>
      <c r="L683" s="394"/>
      <c r="M683" s="394"/>
      <c r="N683" s="391" t="s">
        <v>332</v>
      </c>
      <c r="O683" s="394"/>
      <c r="P683" s="394"/>
      <c r="Q683" s="391" t="s">
        <v>332</v>
      </c>
      <c r="R683" s="394"/>
      <c r="S683" s="394"/>
      <c r="T683" s="391"/>
      <c r="U683" s="396"/>
      <c r="V683" s="1062"/>
      <c r="W683" s="393"/>
    </row>
    <row r="684" spans="1:32" s="343" customFormat="1" ht="41.25" customHeight="1">
      <c r="A684" s="345"/>
      <c r="B684" s="398"/>
      <c r="C684" s="392" t="s">
        <v>377</v>
      </c>
      <c r="D684" s="399"/>
      <c r="E684" s="400"/>
      <c r="F684" s="401"/>
      <c r="G684" s="402"/>
      <c r="H684" s="403"/>
      <c r="I684" s="404"/>
      <c r="J684" s="405">
        <f>I683+J683/60</f>
        <v>0</v>
      </c>
      <c r="K684" s="406"/>
      <c r="L684" s="408"/>
      <c r="M684" s="405">
        <f>L683+M683/60</f>
        <v>0</v>
      </c>
      <c r="N684" s="407"/>
      <c r="O684" s="408"/>
      <c r="P684" s="405">
        <f>O683+P683/60</f>
        <v>0</v>
      </c>
      <c r="Q684" s="407"/>
      <c r="R684" s="408"/>
      <c r="S684" s="405">
        <f>R683+S683/60</f>
        <v>0</v>
      </c>
      <c r="T684" s="345"/>
      <c r="U684" s="409"/>
      <c r="V684" s="1048"/>
      <c r="W684" s="410"/>
      <c r="X684" s="411">
        <v>50</v>
      </c>
      <c r="Y684" s="412">
        <v>4</v>
      </c>
      <c r="Z684" s="405">
        <f>J684</f>
        <v>0</v>
      </c>
      <c r="AA684" s="405">
        <f>X684*Y684*Z684</f>
        <v>0</v>
      </c>
      <c r="AB684" s="405">
        <f>($AB$4-M684-P684)</f>
        <v>672</v>
      </c>
      <c r="AC684" s="412">
        <f>X684*Y684</f>
        <v>200</v>
      </c>
      <c r="AD684" s="412">
        <f>AB684*AC684</f>
        <v>134400</v>
      </c>
      <c r="AE684" s="405">
        <f>AA684/(AD684)</f>
        <v>0</v>
      </c>
      <c r="AF684" s="413">
        <f>1-(1*AE684)</f>
        <v>1</v>
      </c>
    </row>
    <row r="685" spans="1:32" s="498" customFormat="1" ht="30">
      <c r="A685" s="534"/>
      <c r="B685" s="534"/>
      <c r="C685" s="554"/>
      <c r="D685" s="534"/>
      <c r="E685" s="534"/>
      <c r="F685" s="534"/>
      <c r="G685" s="534"/>
      <c r="H685" s="534"/>
      <c r="I685" s="536"/>
      <c r="J685" s="536"/>
      <c r="K685" s="534"/>
      <c r="L685" s="536"/>
      <c r="M685" s="536"/>
      <c r="N685" s="534"/>
      <c r="O685" s="536"/>
      <c r="P685" s="536"/>
      <c r="Q685" s="534"/>
      <c r="R685" s="537"/>
      <c r="S685" s="537"/>
      <c r="T685" s="534"/>
      <c r="U685" s="538"/>
      <c r="V685" s="1056"/>
      <c r="W685" s="535"/>
    </row>
    <row r="686" spans="1:32" s="343" customFormat="1" ht="30">
      <c r="A686" s="391">
        <v>6</v>
      </c>
      <c r="B686" s="391"/>
      <c r="C686" s="438" t="s">
        <v>427</v>
      </c>
      <c r="D686" s="391"/>
      <c r="E686" s="391"/>
      <c r="F686" s="391"/>
      <c r="G686" s="391"/>
      <c r="H686" s="391" t="s">
        <v>332</v>
      </c>
      <c r="I686" s="394"/>
      <c r="J686" s="394"/>
      <c r="K686" s="391" t="s">
        <v>332</v>
      </c>
      <c r="L686" s="394"/>
      <c r="M686" s="394"/>
      <c r="N686" s="391" t="s">
        <v>332</v>
      </c>
      <c r="O686" s="394"/>
      <c r="P686" s="394"/>
      <c r="Q686" s="391" t="s">
        <v>332</v>
      </c>
      <c r="R686" s="394"/>
      <c r="S686" s="394"/>
      <c r="T686" s="391"/>
      <c r="U686" s="396"/>
      <c r="V686" s="1062"/>
      <c r="W686" s="393"/>
    </row>
    <row r="687" spans="1:32" s="343" customFormat="1" ht="41.25" customHeight="1">
      <c r="A687" s="345"/>
      <c r="B687" s="398"/>
      <c r="C687" s="392" t="s">
        <v>377</v>
      </c>
      <c r="D687" s="399"/>
      <c r="E687" s="400"/>
      <c r="F687" s="401"/>
      <c r="G687" s="402"/>
      <c r="H687" s="403"/>
      <c r="I687" s="404"/>
      <c r="J687" s="405">
        <f>I686+J686/60</f>
        <v>0</v>
      </c>
      <c r="K687" s="406"/>
      <c r="L687" s="408"/>
      <c r="M687" s="405">
        <f>L686+M686/60</f>
        <v>0</v>
      </c>
      <c r="N687" s="407"/>
      <c r="O687" s="408"/>
      <c r="P687" s="405">
        <f>O686+P686/60</f>
        <v>0</v>
      </c>
      <c r="Q687" s="407"/>
      <c r="R687" s="408"/>
      <c r="S687" s="405">
        <f>R686+S686/60</f>
        <v>0</v>
      </c>
      <c r="T687" s="345"/>
      <c r="U687" s="409"/>
      <c r="V687" s="1048"/>
      <c r="W687" s="410"/>
      <c r="X687" s="411">
        <v>50</v>
      </c>
      <c r="Y687" s="412">
        <v>4</v>
      </c>
      <c r="Z687" s="405">
        <f>J687</f>
        <v>0</v>
      </c>
      <c r="AA687" s="405">
        <f>X687*Y687*Z687</f>
        <v>0</v>
      </c>
      <c r="AB687" s="405">
        <f>($AB$4-M687-P687)</f>
        <v>672</v>
      </c>
      <c r="AC687" s="412">
        <f>X687*Y687</f>
        <v>200</v>
      </c>
      <c r="AD687" s="412">
        <f>AB687*AC687</f>
        <v>134400</v>
      </c>
      <c r="AE687" s="405">
        <f>AA687/(AD687)</f>
        <v>0</v>
      </c>
      <c r="AF687" s="413">
        <f>1-(1*AE687)</f>
        <v>1</v>
      </c>
    </row>
    <row r="688" spans="1:32" s="498" customFormat="1" ht="30">
      <c r="A688" s="534"/>
      <c r="B688" s="534"/>
      <c r="C688" s="554"/>
      <c r="D688" s="534"/>
      <c r="E688" s="534"/>
      <c r="F688" s="534"/>
      <c r="G688" s="534"/>
      <c r="H688" s="534"/>
      <c r="I688" s="536"/>
      <c r="J688" s="536"/>
      <c r="K688" s="534"/>
      <c r="L688" s="536"/>
      <c r="M688" s="536"/>
      <c r="N688" s="534"/>
      <c r="O688" s="536"/>
      <c r="P688" s="536"/>
      <c r="Q688" s="534"/>
      <c r="R688" s="537"/>
      <c r="S688" s="537"/>
      <c r="T688" s="534"/>
      <c r="U688" s="538"/>
      <c r="V688" s="1056"/>
      <c r="W688" s="535"/>
    </row>
    <row r="689" spans="1:32" s="343" customFormat="1" ht="60">
      <c r="A689" s="391">
        <v>7</v>
      </c>
      <c r="B689" s="391"/>
      <c r="C689" s="438" t="s">
        <v>428</v>
      </c>
      <c r="D689" s="391"/>
      <c r="E689" s="391"/>
      <c r="F689" s="391"/>
      <c r="G689" s="391"/>
      <c r="H689" s="391" t="s">
        <v>332</v>
      </c>
      <c r="I689" s="394"/>
      <c r="J689" s="394"/>
      <c r="K689" s="391" t="s">
        <v>332</v>
      </c>
      <c r="L689" s="394"/>
      <c r="M689" s="394"/>
      <c r="N689" s="391" t="s">
        <v>332</v>
      </c>
      <c r="O689" s="394"/>
      <c r="P689" s="394"/>
      <c r="Q689" s="391" t="s">
        <v>332</v>
      </c>
      <c r="R689" s="394"/>
      <c r="S689" s="394"/>
      <c r="T689" s="391"/>
      <c r="U689" s="396"/>
      <c r="V689" s="1062"/>
      <c r="W689" s="393"/>
    </row>
    <row r="690" spans="1:32" s="343" customFormat="1" ht="41.25" customHeight="1">
      <c r="A690" s="345"/>
      <c r="B690" s="398"/>
      <c r="C690" s="392" t="s">
        <v>377</v>
      </c>
      <c r="D690" s="399"/>
      <c r="E690" s="400"/>
      <c r="F690" s="401"/>
      <c r="G690" s="402"/>
      <c r="H690" s="403"/>
      <c r="I690" s="404"/>
      <c r="J690" s="405">
        <f>I689+J689/60</f>
        <v>0</v>
      </c>
      <c r="K690" s="406"/>
      <c r="L690" s="408"/>
      <c r="M690" s="405">
        <f>L689+M689/60</f>
        <v>0</v>
      </c>
      <c r="N690" s="407"/>
      <c r="O690" s="408"/>
      <c r="P690" s="405">
        <f>O689+P689/60</f>
        <v>0</v>
      </c>
      <c r="Q690" s="407"/>
      <c r="R690" s="408"/>
      <c r="S690" s="405">
        <f>R689+S689/60</f>
        <v>0</v>
      </c>
      <c r="T690" s="345"/>
      <c r="U690" s="409"/>
      <c r="V690" s="1048"/>
      <c r="W690" s="410"/>
      <c r="X690" s="411">
        <v>63</v>
      </c>
      <c r="Y690" s="412">
        <v>4</v>
      </c>
      <c r="Z690" s="405">
        <f>J690</f>
        <v>0</v>
      </c>
      <c r="AA690" s="405">
        <f>X690*Y690*Z690</f>
        <v>0</v>
      </c>
      <c r="AB690" s="405">
        <f>($AB$4-M690-P690)</f>
        <v>672</v>
      </c>
      <c r="AC690" s="412">
        <f>X690*Y690</f>
        <v>252</v>
      </c>
      <c r="AD690" s="412">
        <f>AB690*AC690</f>
        <v>169344</v>
      </c>
      <c r="AE690" s="405">
        <f>AA690/(AD690)</f>
        <v>0</v>
      </c>
      <c r="AF690" s="413">
        <f>1-(1*AE690)</f>
        <v>1</v>
      </c>
    </row>
    <row r="691" spans="1:32" s="498" customFormat="1" ht="30">
      <c r="A691" s="534"/>
      <c r="B691" s="534"/>
      <c r="C691" s="554"/>
      <c r="D691" s="534"/>
      <c r="E691" s="534"/>
      <c r="F691" s="534"/>
      <c r="G691" s="534"/>
      <c r="H691" s="534"/>
      <c r="I691" s="536"/>
      <c r="J691" s="536"/>
      <c r="K691" s="534"/>
      <c r="L691" s="536"/>
      <c r="M691" s="536"/>
      <c r="N691" s="534"/>
      <c r="O691" s="536"/>
      <c r="P691" s="536"/>
      <c r="Q691" s="534"/>
      <c r="R691" s="537"/>
      <c r="S691" s="537"/>
      <c r="T691" s="534"/>
      <c r="U691" s="538"/>
      <c r="V691" s="1056"/>
      <c r="W691" s="535"/>
    </row>
    <row r="692" spans="1:32" s="343" customFormat="1" ht="60">
      <c r="A692" s="1089">
        <v>8</v>
      </c>
      <c r="B692" s="523">
        <v>902002</v>
      </c>
      <c r="C692" s="590" t="s">
        <v>532</v>
      </c>
      <c r="D692" s="591">
        <v>41671</v>
      </c>
      <c r="E692" s="592" t="s">
        <v>1006</v>
      </c>
      <c r="F692" s="591">
        <v>41671</v>
      </c>
      <c r="G692" s="592" t="s">
        <v>645</v>
      </c>
      <c r="H692" s="593" t="s">
        <v>332</v>
      </c>
      <c r="I692" s="593"/>
      <c r="J692" s="593"/>
      <c r="K692" s="593" t="s">
        <v>332</v>
      </c>
      <c r="L692" s="593"/>
      <c r="M692" s="593"/>
      <c r="N692" s="593" t="s">
        <v>332</v>
      </c>
      <c r="O692" s="593"/>
      <c r="P692" s="593"/>
      <c r="Q692" s="593">
        <v>0.31527777777955635</v>
      </c>
      <c r="R692" s="422">
        <f t="shared" ref="R692:R714" si="338">HOUR(Q692)</f>
        <v>7</v>
      </c>
      <c r="S692" s="422">
        <f t="shared" ref="S692:S714" si="339">MINUTE(Q692)</f>
        <v>34</v>
      </c>
      <c r="T692" s="594" t="s">
        <v>448</v>
      </c>
      <c r="U692" s="590" t="s">
        <v>533</v>
      </c>
      <c r="V692" s="1055" t="s">
        <v>1124</v>
      </c>
      <c r="W692" s="868" t="s">
        <v>1125</v>
      </c>
    </row>
    <row r="693" spans="1:32" s="343" customFormat="1" ht="60">
      <c r="A693" s="1089"/>
      <c r="B693" s="523">
        <v>902010</v>
      </c>
      <c r="C693" s="590" t="s">
        <v>532</v>
      </c>
      <c r="D693" s="591">
        <v>41672</v>
      </c>
      <c r="E693" s="592" t="s">
        <v>593</v>
      </c>
      <c r="F693" s="591">
        <v>41672</v>
      </c>
      <c r="G693" s="592" t="s">
        <v>1126</v>
      </c>
      <c r="H693" s="593" t="s">
        <v>332</v>
      </c>
      <c r="I693" s="593"/>
      <c r="J693" s="593"/>
      <c r="K693" s="593" t="s">
        <v>332</v>
      </c>
      <c r="L693" s="593"/>
      <c r="M693" s="593"/>
      <c r="N693" s="593" t="s">
        <v>332</v>
      </c>
      <c r="O693" s="593"/>
      <c r="P693" s="593"/>
      <c r="Q693" s="593">
        <v>0.27569444444816327</v>
      </c>
      <c r="R693" s="422">
        <f t="shared" si="338"/>
        <v>6</v>
      </c>
      <c r="S693" s="422">
        <f t="shared" si="339"/>
        <v>37</v>
      </c>
      <c r="T693" s="594" t="s">
        <v>448</v>
      </c>
      <c r="U693" s="590" t="s">
        <v>533</v>
      </c>
      <c r="V693" s="1055" t="s">
        <v>1127</v>
      </c>
      <c r="W693" s="866" t="s">
        <v>1128</v>
      </c>
    </row>
    <row r="694" spans="1:32" s="343" customFormat="1" ht="60">
      <c r="A694" s="1089"/>
      <c r="B694" s="523">
        <v>902017</v>
      </c>
      <c r="C694" s="590" t="s">
        <v>532</v>
      </c>
      <c r="D694" s="591">
        <v>41673</v>
      </c>
      <c r="E694" s="592" t="s">
        <v>557</v>
      </c>
      <c r="F694" s="591">
        <v>41673</v>
      </c>
      <c r="G694" s="592" t="s">
        <v>451</v>
      </c>
      <c r="H694" s="593" t="s">
        <v>332</v>
      </c>
      <c r="I694" s="593"/>
      <c r="J694" s="593"/>
      <c r="K694" s="593" t="s">
        <v>332</v>
      </c>
      <c r="L694" s="593"/>
      <c r="M694" s="593"/>
      <c r="N694" s="593" t="s">
        <v>332</v>
      </c>
      <c r="O694" s="593"/>
      <c r="P694" s="593"/>
      <c r="Q694" s="593">
        <v>0.42430555555620231</v>
      </c>
      <c r="R694" s="422">
        <f t="shared" si="338"/>
        <v>10</v>
      </c>
      <c r="S694" s="422">
        <f t="shared" si="339"/>
        <v>11</v>
      </c>
      <c r="T694" s="594" t="s">
        <v>448</v>
      </c>
      <c r="U694" s="590" t="s">
        <v>533</v>
      </c>
      <c r="V694" s="1055" t="s">
        <v>1129</v>
      </c>
      <c r="W694" s="866" t="s">
        <v>1130</v>
      </c>
    </row>
    <row r="695" spans="1:32" s="343" customFormat="1" ht="60">
      <c r="A695" s="1089"/>
      <c r="B695" s="523">
        <v>902021</v>
      </c>
      <c r="C695" s="590" t="s">
        <v>532</v>
      </c>
      <c r="D695" s="591">
        <v>41674</v>
      </c>
      <c r="E695" s="592" t="s">
        <v>1131</v>
      </c>
      <c r="F695" s="591">
        <v>41674</v>
      </c>
      <c r="G695" s="592" t="s">
        <v>646</v>
      </c>
      <c r="H695" s="593" t="s">
        <v>332</v>
      </c>
      <c r="I695" s="593"/>
      <c r="J695" s="593"/>
      <c r="K695" s="593" t="s">
        <v>332</v>
      </c>
      <c r="L695" s="593"/>
      <c r="M695" s="593"/>
      <c r="N695" s="593" t="s">
        <v>332</v>
      </c>
      <c r="O695" s="593"/>
      <c r="P695" s="593"/>
      <c r="Q695" s="593">
        <v>0.39791666666860692</v>
      </c>
      <c r="R695" s="422">
        <f t="shared" si="338"/>
        <v>9</v>
      </c>
      <c r="S695" s="422">
        <f t="shared" si="339"/>
        <v>33</v>
      </c>
      <c r="T695" s="594" t="s">
        <v>448</v>
      </c>
      <c r="U695" s="590" t="s">
        <v>533</v>
      </c>
      <c r="V695" s="1055" t="s">
        <v>1132</v>
      </c>
      <c r="W695" s="866" t="s">
        <v>1133</v>
      </c>
    </row>
    <row r="696" spans="1:32" s="343" customFormat="1" ht="60">
      <c r="A696" s="1089"/>
      <c r="B696" s="523">
        <v>902028</v>
      </c>
      <c r="C696" s="590" t="s">
        <v>532</v>
      </c>
      <c r="D696" s="591">
        <v>41675</v>
      </c>
      <c r="E696" s="592" t="s">
        <v>557</v>
      </c>
      <c r="F696" s="591">
        <v>41675</v>
      </c>
      <c r="G696" s="592" t="s">
        <v>1134</v>
      </c>
      <c r="H696" s="593" t="s">
        <v>332</v>
      </c>
      <c r="I696" s="593"/>
      <c r="J696" s="593"/>
      <c r="K696" s="593" t="s">
        <v>332</v>
      </c>
      <c r="L696" s="593"/>
      <c r="M696" s="593"/>
      <c r="N696" s="593" t="s">
        <v>332</v>
      </c>
      <c r="O696" s="593"/>
      <c r="P696" s="593"/>
      <c r="Q696" s="593">
        <v>0.57152777777810115</v>
      </c>
      <c r="R696" s="422">
        <f t="shared" si="338"/>
        <v>13</v>
      </c>
      <c r="S696" s="422">
        <f t="shared" si="339"/>
        <v>43</v>
      </c>
      <c r="T696" s="594" t="s">
        <v>448</v>
      </c>
      <c r="U696" s="590" t="s">
        <v>533</v>
      </c>
      <c r="V696" s="1055" t="s">
        <v>1135</v>
      </c>
      <c r="W696" s="866" t="s">
        <v>1136</v>
      </c>
    </row>
    <row r="697" spans="1:32" s="343" customFormat="1" ht="60">
      <c r="A697" s="1089"/>
      <c r="B697" s="523">
        <v>902031</v>
      </c>
      <c r="C697" s="590" t="s">
        <v>532</v>
      </c>
      <c r="D697" s="591">
        <v>41676</v>
      </c>
      <c r="E697" s="592" t="s">
        <v>452</v>
      </c>
      <c r="F697" s="591">
        <v>41676</v>
      </c>
      <c r="G697" s="592" t="s">
        <v>1137</v>
      </c>
      <c r="H697" s="593" t="s">
        <v>332</v>
      </c>
      <c r="I697" s="593"/>
      <c r="J697" s="593"/>
      <c r="K697" s="593" t="s">
        <v>332</v>
      </c>
      <c r="L697" s="593"/>
      <c r="M697" s="593"/>
      <c r="N697" s="593" t="s">
        <v>332</v>
      </c>
      <c r="O697" s="593"/>
      <c r="P697" s="593"/>
      <c r="Q697" s="593">
        <v>0.34722222221898846</v>
      </c>
      <c r="R697" s="422">
        <f t="shared" si="338"/>
        <v>8</v>
      </c>
      <c r="S697" s="422">
        <f t="shared" si="339"/>
        <v>20</v>
      </c>
      <c r="T697" s="594" t="s">
        <v>448</v>
      </c>
      <c r="U697" s="590" t="s">
        <v>533</v>
      </c>
      <c r="V697" s="1050" t="s">
        <v>1138</v>
      </c>
      <c r="W697" s="868"/>
    </row>
    <row r="698" spans="1:32" s="343" customFormat="1" ht="60">
      <c r="A698" s="1089"/>
      <c r="B698" s="523">
        <v>902038</v>
      </c>
      <c r="C698" s="590" t="s">
        <v>532</v>
      </c>
      <c r="D698" s="591">
        <v>41677</v>
      </c>
      <c r="E698" s="592" t="s">
        <v>498</v>
      </c>
      <c r="F698" s="591">
        <v>41677</v>
      </c>
      <c r="G698" s="592" t="s">
        <v>741</v>
      </c>
      <c r="H698" s="593" t="s">
        <v>332</v>
      </c>
      <c r="I698" s="593"/>
      <c r="J698" s="593"/>
      <c r="K698" s="593" t="s">
        <v>332</v>
      </c>
      <c r="L698" s="593"/>
      <c r="M698" s="593"/>
      <c r="N698" s="593" t="s">
        <v>332</v>
      </c>
      <c r="O698" s="593"/>
      <c r="P698" s="593"/>
      <c r="Q698" s="593">
        <v>0.40833333334012423</v>
      </c>
      <c r="R698" s="422">
        <f t="shared" si="338"/>
        <v>9</v>
      </c>
      <c r="S698" s="422">
        <f t="shared" si="339"/>
        <v>48</v>
      </c>
      <c r="T698" s="594" t="s">
        <v>448</v>
      </c>
      <c r="U698" s="590" t="s">
        <v>533</v>
      </c>
      <c r="V698" s="1050" t="s">
        <v>1139</v>
      </c>
      <c r="W698" s="866" t="s">
        <v>1140</v>
      </c>
    </row>
    <row r="699" spans="1:32" s="343" customFormat="1" ht="60">
      <c r="A699" s="1089"/>
      <c r="B699" s="523">
        <v>902045</v>
      </c>
      <c r="C699" s="590" t="s">
        <v>532</v>
      </c>
      <c r="D699" s="591">
        <v>41678</v>
      </c>
      <c r="E699" s="592" t="s">
        <v>1141</v>
      </c>
      <c r="F699" s="591">
        <v>41678</v>
      </c>
      <c r="G699" s="592" t="s">
        <v>451</v>
      </c>
      <c r="H699" s="593" t="s">
        <v>332</v>
      </c>
      <c r="I699" s="593"/>
      <c r="J699" s="593"/>
      <c r="K699" s="593" t="s">
        <v>332</v>
      </c>
      <c r="L699" s="593"/>
      <c r="M699" s="593"/>
      <c r="N699" s="593" t="s">
        <v>332</v>
      </c>
      <c r="O699" s="593"/>
      <c r="P699" s="593"/>
      <c r="Q699" s="593">
        <v>0.41736111111094942</v>
      </c>
      <c r="R699" s="422">
        <f t="shared" si="338"/>
        <v>10</v>
      </c>
      <c r="S699" s="422">
        <f t="shared" si="339"/>
        <v>1</v>
      </c>
      <c r="T699" s="594" t="s">
        <v>448</v>
      </c>
      <c r="U699" s="590" t="s">
        <v>533</v>
      </c>
      <c r="V699" s="1050" t="s">
        <v>1142</v>
      </c>
      <c r="W699" s="866" t="s">
        <v>1143</v>
      </c>
    </row>
    <row r="700" spans="1:32" s="343" customFormat="1" ht="60">
      <c r="A700" s="1089"/>
      <c r="B700" s="523">
        <v>902053</v>
      </c>
      <c r="C700" s="590" t="s">
        <v>532</v>
      </c>
      <c r="D700" s="591">
        <v>41679</v>
      </c>
      <c r="E700" s="592" t="s">
        <v>621</v>
      </c>
      <c r="F700" s="591">
        <v>41679</v>
      </c>
      <c r="G700" s="592" t="s">
        <v>542</v>
      </c>
      <c r="H700" s="593" t="s">
        <v>332</v>
      </c>
      <c r="I700" s="593"/>
      <c r="J700" s="593"/>
      <c r="K700" s="593" t="s">
        <v>332</v>
      </c>
      <c r="L700" s="593"/>
      <c r="M700" s="593"/>
      <c r="N700" s="593" t="s">
        <v>332</v>
      </c>
      <c r="O700" s="593"/>
      <c r="P700" s="593"/>
      <c r="Q700" s="593">
        <v>0.43819444444670808</v>
      </c>
      <c r="R700" s="422">
        <f t="shared" si="338"/>
        <v>10</v>
      </c>
      <c r="S700" s="422">
        <f t="shared" si="339"/>
        <v>31</v>
      </c>
      <c r="T700" s="594" t="s">
        <v>448</v>
      </c>
      <c r="U700" s="590" t="s">
        <v>533</v>
      </c>
      <c r="V700" s="1050" t="s">
        <v>1144</v>
      </c>
      <c r="W700" s="868" t="s">
        <v>1048</v>
      </c>
    </row>
    <row r="701" spans="1:32" s="343" customFormat="1" ht="60">
      <c r="A701" s="1089"/>
      <c r="B701" s="523">
        <v>902054</v>
      </c>
      <c r="C701" s="590" t="s">
        <v>532</v>
      </c>
      <c r="D701" s="591">
        <v>41680</v>
      </c>
      <c r="E701" s="592" t="s">
        <v>1145</v>
      </c>
      <c r="F701" s="591">
        <v>41680</v>
      </c>
      <c r="G701" s="592" t="s">
        <v>1036</v>
      </c>
      <c r="H701" s="593" t="s">
        <v>332</v>
      </c>
      <c r="I701" s="593"/>
      <c r="J701" s="593"/>
      <c r="K701" s="593" t="s">
        <v>332</v>
      </c>
      <c r="L701" s="593"/>
      <c r="M701" s="593"/>
      <c r="N701" s="593" t="s">
        <v>332</v>
      </c>
      <c r="O701" s="593"/>
      <c r="P701" s="593"/>
      <c r="Q701" s="593">
        <v>0.49722222222044365</v>
      </c>
      <c r="R701" s="422">
        <f t="shared" si="338"/>
        <v>11</v>
      </c>
      <c r="S701" s="422">
        <f t="shared" si="339"/>
        <v>56</v>
      </c>
      <c r="T701" s="594" t="s">
        <v>448</v>
      </c>
      <c r="U701" s="590" t="s">
        <v>533</v>
      </c>
      <c r="V701" s="1050" t="s">
        <v>1146</v>
      </c>
      <c r="W701" s="868" t="s">
        <v>1147</v>
      </c>
    </row>
    <row r="702" spans="1:32" s="343" customFormat="1" ht="60">
      <c r="A702" s="1089"/>
      <c r="B702" s="523">
        <v>902060</v>
      </c>
      <c r="C702" s="590" t="s">
        <v>532</v>
      </c>
      <c r="D702" s="591">
        <v>41681</v>
      </c>
      <c r="E702" s="592" t="s">
        <v>518</v>
      </c>
      <c r="F702" s="591">
        <v>41681</v>
      </c>
      <c r="G702" s="592" t="s">
        <v>1134</v>
      </c>
      <c r="H702" s="593" t="s">
        <v>332</v>
      </c>
      <c r="I702" s="593"/>
      <c r="J702" s="593"/>
      <c r="K702" s="593" t="s">
        <v>332</v>
      </c>
      <c r="L702" s="593"/>
      <c r="M702" s="593"/>
      <c r="N702" s="593" t="s">
        <v>332</v>
      </c>
      <c r="O702" s="593"/>
      <c r="P702" s="593"/>
      <c r="Q702" s="593">
        <v>0.57430555555038154</v>
      </c>
      <c r="R702" s="422">
        <f t="shared" si="338"/>
        <v>13</v>
      </c>
      <c r="S702" s="422">
        <f t="shared" si="339"/>
        <v>47</v>
      </c>
      <c r="T702" s="594" t="s">
        <v>448</v>
      </c>
      <c r="U702" s="590" t="s">
        <v>533</v>
      </c>
      <c r="V702" s="1050" t="s">
        <v>1148</v>
      </c>
      <c r="W702" s="868" t="s">
        <v>1149</v>
      </c>
    </row>
    <row r="703" spans="1:32" s="343" customFormat="1" ht="60">
      <c r="A703" s="1089"/>
      <c r="B703" s="523">
        <v>902064</v>
      </c>
      <c r="C703" s="590" t="s">
        <v>532</v>
      </c>
      <c r="D703" s="591">
        <v>41682</v>
      </c>
      <c r="E703" s="592" t="s">
        <v>1150</v>
      </c>
      <c r="F703" s="591">
        <v>41682</v>
      </c>
      <c r="G703" s="592" t="s">
        <v>569</v>
      </c>
      <c r="H703" s="593" t="s">
        <v>332</v>
      </c>
      <c r="I703" s="593"/>
      <c r="J703" s="593"/>
      <c r="K703" s="593" t="s">
        <v>332</v>
      </c>
      <c r="L703" s="593"/>
      <c r="M703" s="593"/>
      <c r="N703" s="593" t="s">
        <v>332</v>
      </c>
      <c r="O703" s="593"/>
      <c r="P703" s="593"/>
      <c r="Q703" s="593">
        <v>0.37013888888759539</v>
      </c>
      <c r="R703" s="422">
        <f t="shared" si="338"/>
        <v>8</v>
      </c>
      <c r="S703" s="422">
        <f t="shared" si="339"/>
        <v>53</v>
      </c>
      <c r="T703" s="594" t="s">
        <v>448</v>
      </c>
      <c r="U703" s="590" t="s">
        <v>533</v>
      </c>
      <c r="V703" s="1050" t="s">
        <v>1151</v>
      </c>
      <c r="W703" s="868" t="s">
        <v>1152</v>
      </c>
    </row>
    <row r="704" spans="1:32" s="343" customFormat="1" ht="60">
      <c r="A704" s="1089"/>
      <c r="B704" s="523">
        <v>902067</v>
      </c>
      <c r="C704" s="590" t="s">
        <v>532</v>
      </c>
      <c r="D704" s="591">
        <v>41683</v>
      </c>
      <c r="E704" s="592" t="s">
        <v>697</v>
      </c>
      <c r="F704" s="591">
        <v>41683</v>
      </c>
      <c r="G704" s="592" t="s">
        <v>1153</v>
      </c>
      <c r="H704" s="593" t="s">
        <v>332</v>
      </c>
      <c r="I704" s="593"/>
      <c r="J704" s="593"/>
      <c r="K704" s="593" t="s">
        <v>332</v>
      </c>
      <c r="L704" s="593"/>
      <c r="M704" s="593"/>
      <c r="N704" s="593" t="s">
        <v>332</v>
      </c>
      <c r="O704" s="593"/>
      <c r="P704" s="593"/>
      <c r="Q704" s="593">
        <v>0.36458333332848269</v>
      </c>
      <c r="R704" s="422">
        <f t="shared" si="338"/>
        <v>8</v>
      </c>
      <c r="S704" s="422">
        <f t="shared" si="339"/>
        <v>45</v>
      </c>
      <c r="T704" s="594" t="s">
        <v>448</v>
      </c>
      <c r="U704" s="590" t="s">
        <v>533</v>
      </c>
      <c r="V704" s="1050" t="s">
        <v>1154</v>
      </c>
      <c r="W704" s="868" t="s">
        <v>1155</v>
      </c>
    </row>
    <row r="705" spans="1:32" s="343" customFormat="1" ht="60">
      <c r="A705" s="1089"/>
      <c r="B705" s="523">
        <v>902070</v>
      </c>
      <c r="C705" s="590" t="s">
        <v>532</v>
      </c>
      <c r="D705" s="591">
        <v>41684</v>
      </c>
      <c r="E705" s="592" t="s">
        <v>1156</v>
      </c>
      <c r="F705" s="591">
        <v>41684</v>
      </c>
      <c r="G705" s="592" t="s">
        <v>528</v>
      </c>
      <c r="H705" s="593" t="s">
        <v>332</v>
      </c>
      <c r="I705" s="593"/>
      <c r="J705" s="593"/>
      <c r="K705" s="593" t="s">
        <v>332</v>
      </c>
      <c r="L705" s="593"/>
      <c r="M705" s="593"/>
      <c r="N705" s="593" t="s">
        <v>332</v>
      </c>
      <c r="O705" s="593"/>
      <c r="P705" s="593"/>
      <c r="Q705" s="593">
        <v>0.48958333333575865</v>
      </c>
      <c r="R705" s="422">
        <f t="shared" si="338"/>
        <v>11</v>
      </c>
      <c r="S705" s="422">
        <f t="shared" si="339"/>
        <v>45</v>
      </c>
      <c r="T705" s="594" t="s">
        <v>448</v>
      </c>
      <c r="U705" s="590" t="s">
        <v>533</v>
      </c>
      <c r="V705" s="1050" t="s">
        <v>1157</v>
      </c>
      <c r="W705" s="868" t="s">
        <v>1158</v>
      </c>
    </row>
    <row r="706" spans="1:32" s="343" customFormat="1" ht="60">
      <c r="A706" s="1089"/>
      <c r="B706" s="523">
        <v>902078</v>
      </c>
      <c r="C706" s="590" t="s">
        <v>532</v>
      </c>
      <c r="D706" s="591">
        <v>41685</v>
      </c>
      <c r="E706" s="592" t="s">
        <v>536</v>
      </c>
      <c r="F706" s="591">
        <v>41685</v>
      </c>
      <c r="G706" s="592" t="s">
        <v>1159</v>
      </c>
      <c r="H706" s="593" t="s">
        <v>332</v>
      </c>
      <c r="I706" s="593"/>
      <c r="J706" s="593"/>
      <c r="K706" s="593" t="s">
        <v>332</v>
      </c>
      <c r="L706" s="593"/>
      <c r="M706" s="593"/>
      <c r="N706" s="593" t="s">
        <v>332</v>
      </c>
      <c r="O706" s="593"/>
      <c r="P706" s="593"/>
      <c r="Q706" s="593">
        <v>0.48333333333721384</v>
      </c>
      <c r="R706" s="422">
        <f t="shared" si="338"/>
        <v>11</v>
      </c>
      <c r="S706" s="422">
        <f t="shared" si="339"/>
        <v>36</v>
      </c>
      <c r="T706" s="594" t="s">
        <v>448</v>
      </c>
      <c r="U706" s="590" t="s">
        <v>533</v>
      </c>
      <c r="V706" s="1050" t="s">
        <v>1160</v>
      </c>
      <c r="W706" s="868" t="s">
        <v>1161</v>
      </c>
    </row>
    <row r="707" spans="1:32" s="343" customFormat="1" ht="60">
      <c r="A707" s="1089"/>
      <c r="B707" s="523">
        <v>902096</v>
      </c>
      <c r="C707" s="590" t="s">
        <v>532</v>
      </c>
      <c r="D707" s="591">
        <v>41688</v>
      </c>
      <c r="E707" s="592" t="s">
        <v>1162</v>
      </c>
      <c r="F707" s="591">
        <v>41688</v>
      </c>
      <c r="G707" s="592" t="s">
        <v>1163</v>
      </c>
      <c r="H707" s="593" t="s">
        <v>332</v>
      </c>
      <c r="I707" s="593"/>
      <c r="J707" s="593"/>
      <c r="K707" s="593" t="s">
        <v>332</v>
      </c>
      <c r="L707" s="593"/>
      <c r="M707" s="593"/>
      <c r="N707" s="593" t="s">
        <v>332</v>
      </c>
      <c r="O707" s="593"/>
      <c r="P707" s="593"/>
      <c r="Q707" s="593">
        <v>0.49097222222189885</v>
      </c>
      <c r="R707" s="422">
        <f t="shared" si="338"/>
        <v>11</v>
      </c>
      <c r="S707" s="422">
        <f t="shared" si="339"/>
        <v>47</v>
      </c>
      <c r="T707" s="594" t="s">
        <v>448</v>
      </c>
      <c r="U707" s="590" t="s">
        <v>533</v>
      </c>
      <c r="V707" s="1050" t="s">
        <v>1164</v>
      </c>
      <c r="W707" s="868" t="s">
        <v>1165</v>
      </c>
    </row>
    <row r="708" spans="1:32" s="343" customFormat="1" ht="60">
      <c r="A708" s="1089"/>
      <c r="B708" s="523">
        <v>902106</v>
      </c>
      <c r="C708" s="590" t="s">
        <v>532</v>
      </c>
      <c r="D708" s="591">
        <v>41689</v>
      </c>
      <c r="E708" s="592" t="s">
        <v>933</v>
      </c>
      <c r="F708" s="591">
        <v>41689</v>
      </c>
      <c r="G708" s="592" t="s">
        <v>1166</v>
      </c>
      <c r="H708" s="593" t="s">
        <v>332</v>
      </c>
      <c r="I708" s="593"/>
      <c r="J708" s="593"/>
      <c r="K708" s="593" t="s">
        <v>332</v>
      </c>
      <c r="L708" s="593"/>
      <c r="M708" s="593"/>
      <c r="N708" s="593" t="s">
        <v>332</v>
      </c>
      <c r="O708" s="593"/>
      <c r="P708" s="593"/>
      <c r="Q708" s="593">
        <v>0.24097222222189885</v>
      </c>
      <c r="R708" s="422">
        <f t="shared" si="338"/>
        <v>5</v>
      </c>
      <c r="S708" s="422">
        <f t="shared" si="339"/>
        <v>47</v>
      </c>
      <c r="T708" s="594" t="s">
        <v>448</v>
      </c>
      <c r="U708" s="590" t="s">
        <v>533</v>
      </c>
      <c r="V708" s="1050" t="s">
        <v>1167</v>
      </c>
      <c r="W708" s="868" t="s">
        <v>1168</v>
      </c>
    </row>
    <row r="709" spans="1:32" s="343" customFormat="1" ht="60">
      <c r="A709" s="1089"/>
      <c r="B709" s="523">
        <v>902111</v>
      </c>
      <c r="C709" s="590" t="s">
        <v>532</v>
      </c>
      <c r="D709" s="591">
        <v>41692</v>
      </c>
      <c r="E709" s="592" t="s">
        <v>1150</v>
      </c>
      <c r="F709" s="591">
        <v>41692</v>
      </c>
      <c r="G709" s="592" t="s">
        <v>567</v>
      </c>
      <c r="H709" s="593" t="s">
        <v>332</v>
      </c>
      <c r="I709" s="593"/>
      <c r="J709" s="593"/>
      <c r="K709" s="593" t="s">
        <v>332</v>
      </c>
      <c r="L709" s="593"/>
      <c r="M709" s="593"/>
      <c r="N709" s="593" t="s">
        <v>332</v>
      </c>
      <c r="O709" s="593"/>
      <c r="P709" s="593"/>
      <c r="Q709" s="593">
        <v>0.40416666666715173</v>
      </c>
      <c r="R709" s="422">
        <f t="shared" si="338"/>
        <v>9</v>
      </c>
      <c r="S709" s="422">
        <f t="shared" si="339"/>
        <v>42</v>
      </c>
      <c r="T709" s="594" t="s">
        <v>448</v>
      </c>
      <c r="U709" s="590" t="s">
        <v>533</v>
      </c>
      <c r="V709" s="1050" t="s">
        <v>1169</v>
      </c>
      <c r="W709" s="868" t="s">
        <v>1170</v>
      </c>
    </row>
    <row r="710" spans="1:32" s="343" customFormat="1" ht="60">
      <c r="A710" s="1089"/>
      <c r="B710" s="523">
        <v>902119</v>
      </c>
      <c r="C710" s="590" t="s">
        <v>532</v>
      </c>
      <c r="D710" s="591">
        <v>41693</v>
      </c>
      <c r="E710" s="592" t="s">
        <v>767</v>
      </c>
      <c r="F710" s="591">
        <v>41693</v>
      </c>
      <c r="G710" s="592" t="s">
        <v>512</v>
      </c>
      <c r="H710" s="593" t="s">
        <v>332</v>
      </c>
      <c r="I710" s="593"/>
      <c r="J710" s="593"/>
      <c r="K710" s="593" t="s">
        <v>332</v>
      </c>
      <c r="L710" s="593"/>
      <c r="M710" s="593"/>
      <c r="N710" s="593" t="s">
        <v>332</v>
      </c>
      <c r="O710" s="593"/>
      <c r="P710" s="593"/>
      <c r="Q710" s="593">
        <v>0.32986111111677019</v>
      </c>
      <c r="R710" s="422">
        <f t="shared" si="338"/>
        <v>7</v>
      </c>
      <c r="S710" s="422">
        <f t="shared" si="339"/>
        <v>55</v>
      </c>
      <c r="T710" s="594" t="s">
        <v>448</v>
      </c>
      <c r="U710" s="590" t="s">
        <v>533</v>
      </c>
      <c r="V710" s="1050" t="s">
        <v>1171</v>
      </c>
      <c r="W710" s="868" t="s">
        <v>1172</v>
      </c>
    </row>
    <row r="711" spans="1:32" s="343" customFormat="1" ht="60">
      <c r="A711" s="1089"/>
      <c r="B711" s="523">
        <v>902120</v>
      </c>
      <c r="C711" s="596" t="s">
        <v>532</v>
      </c>
      <c r="D711" s="802">
        <v>41694</v>
      </c>
      <c r="E711" s="803" t="s">
        <v>559</v>
      </c>
      <c r="F711" s="802">
        <v>41694</v>
      </c>
      <c r="G711" s="803" t="s">
        <v>523</v>
      </c>
      <c r="H711" s="804" t="s">
        <v>332</v>
      </c>
      <c r="I711" s="804"/>
      <c r="J711" s="804"/>
      <c r="K711" s="804" t="s">
        <v>332</v>
      </c>
      <c r="L711" s="804"/>
      <c r="M711" s="804"/>
      <c r="N711" s="804" t="s">
        <v>332</v>
      </c>
      <c r="O711" s="804"/>
      <c r="P711" s="804"/>
      <c r="Q711" s="804">
        <v>0.39236111110949423</v>
      </c>
      <c r="R711" s="422">
        <f t="shared" si="338"/>
        <v>9</v>
      </c>
      <c r="S711" s="422">
        <f t="shared" si="339"/>
        <v>25</v>
      </c>
      <c r="T711" s="600" t="s">
        <v>448</v>
      </c>
      <c r="U711" s="596" t="s">
        <v>533</v>
      </c>
      <c r="V711" s="1057" t="s">
        <v>1173</v>
      </c>
      <c r="W711" s="600" t="s">
        <v>1174</v>
      </c>
    </row>
    <row r="712" spans="1:32" s="343" customFormat="1" ht="60">
      <c r="A712" s="1089"/>
      <c r="B712" s="523">
        <v>902132</v>
      </c>
      <c r="C712" s="590" t="s">
        <v>532</v>
      </c>
      <c r="D712" s="802">
        <v>41696</v>
      </c>
      <c r="E712" s="803" t="s">
        <v>648</v>
      </c>
      <c r="F712" s="802">
        <v>41696</v>
      </c>
      <c r="G712" s="803" t="s">
        <v>1014</v>
      </c>
      <c r="H712" s="804" t="s">
        <v>332</v>
      </c>
      <c r="I712" s="804"/>
      <c r="J712" s="804"/>
      <c r="K712" s="804" t="s">
        <v>332</v>
      </c>
      <c r="L712" s="804"/>
      <c r="M712" s="804"/>
      <c r="N712" s="804" t="s">
        <v>332</v>
      </c>
      <c r="O712" s="804"/>
      <c r="P712" s="804"/>
      <c r="Q712" s="804">
        <v>0.36041666666278616</v>
      </c>
      <c r="R712" s="422">
        <f t="shared" si="338"/>
        <v>8</v>
      </c>
      <c r="S712" s="422">
        <f t="shared" si="339"/>
        <v>39</v>
      </c>
      <c r="T712" s="600" t="s">
        <v>448</v>
      </c>
      <c r="U712" s="590" t="s">
        <v>533</v>
      </c>
      <c r="V712" s="1057" t="s">
        <v>1175</v>
      </c>
      <c r="W712" s="600" t="s">
        <v>1176</v>
      </c>
    </row>
    <row r="713" spans="1:32" s="343" customFormat="1" ht="60">
      <c r="A713" s="1089"/>
      <c r="B713" s="523">
        <v>902145</v>
      </c>
      <c r="C713" s="590" t="s">
        <v>532</v>
      </c>
      <c r="D713" s="802">
        <v>41697</v>
      </c>
      <c r="E713" s="803" t="s">
        <v>1120</v>
      </c>
      <c r="F713" s="802">
        <v>41697</v>
      </c>
      <c r="G713" s="803" t="s">
        <v>545</v>
      </c>
      <c r="H713" s="804" t="s">
        <v>332</v>
      </c>
      <c r="I713" s="804"/>
      <c r="J713" s="804"/>
      <c r="K713" s="804" t="s">
        <v>332</v>
      </c>
      <c r="L713" s="804"/>
      <c r="M713" s="804"/>
      <c r="N713" s="804" t="s">
        <v>332</v>
      </c>
      <c r="O713" s="804"/>
      <c r="P713" s="804"/>
      <c r="Q713" s="804">
        <v>0.26736111110949423</v>
      </c>
      <c r="R713" s="422">
        <f t="shared" si="338"/>
        <v>6</v>
      </c>
      <c r="S713" s="422">
        <f t="shared" si="339"/>
        <v>25</v>
      </c>
      <c r="T713" s="600" t="s">
        <v>448</v>
      </c>
      <c r="U713" s="590" t="s">
        <v>533</v>
      </c>
      <c r="V713" s="1057" t="s">
        <v>1177</v>
      </c>
      <c r="W713" s="540" t="s">
        <v>1178</v>
      </c>
    </row>
    <row r="714" spans="1:32" s="343" customFormat="1" ht="60">
      <c r="A714" s="1089"/>
      <c r="B714" s="540">
        <v>902157</v>
      </c>
      <c r="C714" s="870" t="s">
        <v>532</v>
      </c>
      <c r="D714" s="802">
        <v>41698</v>
      </c>
      <c r="E714" s="803" t="s">
        <v>594</v>
      </c>
      <c r="F714" s="802">
        <v>41698</v>
      </c>
      <c r="G714" s="803" t="s">
        <v>507</v>
      </c>
      <c r="H714" s="804" t="s">
        <v>332</v>
      </c>
      <c r="I714" s="804"/>
      <c r="J714" s="804"/>
      <c r="K714" s="804" t="s">
        <v>332</v>
      </c>
      <c r="L714" s="804"/>
      <c r="M714" s="804"/>
      <c r="N714" s="804" t="s">
        <v>332</v>
      </c>
      <c r="O714" s="804"/>
      <c r="P714" s="804"/>
      <c r="Q714" s="804">
        <v>0.59652777777955635</v>
      </c>
      <c r="R714" s="422">
        <f t="shared" si="338"/>
        <v>14</v>
      </c>
      <c r="S714" s="422">
        <f t="shared" si="339"/>
        <v>19</v>
      </c>
      <c r="T714" s="600" t="s">
        <v>448</v>
      </c>
      <c r="U714" s="590" t="s">
        <v>533</v>
      </c>
      <c r="V714" s="1057" t="s">
        <v>1179</v>
      </c>
      <c r="W714" s="540" t="s">
        <v>1180</v>
      </c>
    </row>
    <row r="715" spans="1:32" ht="30">
      <c r="A715" s="362"/>
      <c r="B715" s="363"/>
      <c r="C715" s="364" t="s">
        <v>324</v>
      </c>
      <c r="D715" s="365"/>
      <c r="E715" s="366"/>
      <c r="F715" s="367"/>
      <c r="G715" s="368"/>
      <c r="H715" s="369">
        <f t="shared" ref="H715:S715" si="340">SUM(H692:H714)</f>
        <v>0</v>
      </c>
      <c r="I715" s="457">
        <f t="shared" si="340"/>
        <v>0</v>
      </c>
      <c r="J715" s="457">
        <f t="shared" si="340"/>
        <v>0</v>
      </c>
      <c r="K715" s="369">
        <f t="shared" si="340"/>
        <v>0</v>
      </c>
      <c r="L715" s="457">
        <f t="shared" si="340"/>
        <v>0</v>
      </c>
      <c r="M715" s="457">
        <f t="shared" si="340"/>
        <v>0</v>
      </c>
      <c r="N715" s="369">
        <f t="shared" si="340"/>
        <v>0</v>
      </c>
      <c r="O715" s="457">
        <f t="shared" si="340"/>
        <v>0</v>
      </c>
      <c r="P715" s="457">
        <f t="shared" si="340"/>
        <v>0</v>
      </c>
      <c r="Q715" s="369">
        <f t="shared" si="340"/>
        <v>9.4576388888963265</v>
      </c>
      <c r="R715" s="457">
        <f t="shared" si="340"/>
        <v>213</v>
      </c>
      <c r="S715" s="457">
        <f t="shared" si="340"/>
        <v>839</v>
      </c>
      <c r="T715" s="362"/>
      <c r="U715" s="370"/>
      <c r="V715" s="1047"/>
      <c r="W715" s="371"/>
      <c r="X715" s="372"/>
      <c r="Y715" s="373"/>
    </row>
    <row r="716" spans="1:32" s="343" customFormat="1" ht="41.25" customHeight="1">
      <c r="A716" s="345"/>
      <c r="B716" s="398"/>
      <c r="C716" s="392" t="s">
        <v>377</v>
      </c>
      <c r="D716" s="399"/>
      <c r="E716" s="400"/>
      <c r="F716" s="401"/>
      <c r="G716" s="402"/>
      <c r="H716" s="403"/>
      <c r="I716" s="404"/>
      <c r="J716" s="405">
        <f>I715+J715/60</f>
        <v>0</v>
      </c>
      <c r="K716" s="406"/>
      <c r="L716" s="408"/>
      <c r="M716" s="405">
        <f>L715+M715/60</f>
        <v>0</v>
      </c>
      <c r="N716" s="407"/>
      <c r="O716" s="408"/>
      <c r="P716" s="405">
        <f>O715+P715/60</f>
        <v>0</v>
      </c>
      <c r="Q716" s="407"/>
      <c r="R716" s="408"/>
      <c r="S716" s="405">
        <f>R715+S715/60</f>
        <v>226.98333333333332</v>
      </c>
      <c r="T716" s="345"/>
      <c r="U716" s="409"/>
      <c r="V716" s="1048"/>
      <c r="W716" s="410"/>
      <c r="X716" s="411">
        <v>80</v>
      </c>
      <c r="Y716" s="412">
        <v>4</v>
      </c>
      <c r="Z716" s="405">
        <f>J716</f>
        <v>0</v>
      </c>
      <c r="AA716" s="405">
        <f>X716*Y716*Z716</f>
        <v>0</v>
      </c>
      <c r="AB716" s="405">
        <f>($AB$4-M716-P716)</f>
        <v>672</v>
      </c>
      <c r="AC716" s="412">
        <f>X716*Y716</f>
        <v>320</v>
      </c>
      <c r="AD716" s="412">
        <f>AB716*AC716</f>
        <v>215040</v>
      </c>
      <c r="AE716" s="405">
        <f>AA716/(AD716)</f>
        <v>0</v>
      </c>
      <c r="AF716" s="413">
        <f>1-(1*AE716)</f>
        <v>1</v>
      </c>
    </row>
    <row r="717" spans="1:32" s="498" customFormat="1" ht="30">
      <c r="A717" s="534"/>
      <c r="B717" s="534"/>
      <c r="C717" s="538"/>
      <c r="D717" s="534"/>
      <c r="E717" s="534"/>
      <c r="F717" s="534"/>
      <c r="G717" s="534"/>
      <c r="H717" s="570"/>
      <c r="I717" s="560"/>
      <c r="J717" s="560"/>
      <c r="K717" s="534"/>
      <c r="L717" s="537"/>
      <c r="M717" s="537"/>
      <c r="N717" s="534"/>
      <c r="O717" s="537"/>
      <c r="P717" s="537"/>
      <c r="Q717" s="534"/>
      <c r="R717" s="537"/>
      <c r="S717" s="537"/>
      <c r="T717" s="534"/>
      <c r="U717" s="538"/>
      <c r="V717" s="1071"/>
      <c r="W717" s="534"/>
    </row>
    <row r="718" spans="1:32" s="343" customFormat="1" ht="30">
      <c r="A718" s="391">
        <v>9</v>
      </c>
      <c r="B718" s="523"/>
      <c r="C718" s="595" t="s">
        <v>534</v>
      </c>
      <c r="D718" s="591"/>
      <c r="E718" s="592"/>
      <c r="F718" s="598"/>
      <c r="G718" s="592"/>
      <c r="H718" s="593"/>
      <c r="I718" s="593"/>
      <c r="J718" s="593"/>
      <c r="K718" s="593"/>
      <c r="L718" s="593"/>
      <c r="M718" s="593"/>
      <c r="N718" s="593"/>
      <c r="O718" s="593"/>
      <c r="P718" s="593"/>
      <c r="Q718" s="593"/>
      <c r="R718" s="422"/>
      <c r="S718" s="422"/>
      <c r="T718" s="594"/>
      <c r="U718" s="595"/>
      <c r="V718" s="1050"/>
      <c r="W718" s="523"/>
    </row>
    <row r="719" spans="1:32" s="343" customFormat="1" ht="41.25" customHeight="1">
      <c r="A719" s="345"/>
      <c r="B719" s="398"/>
      <c r="C719" s="392" t="s">
        <v>377</v>
      </c>
      <c r="D719" s="399"/>
      <c r="E719" s="400"/>
      <c r="F719" s="401"/>
      <c r="G719" s="402"/>
      <c r="H719" s="403"/>
      <c r="I719" s="404"/>
      <c r="J719" s="405">
        <f>I718+J718/60</f>
        <v>0</v>
      </c>
      <c r="K719" s="406"/>
      <c r="L719" s="408"/>
      <c r="M719" s="405">
        <f>L718+M718/60</f>
        <v>0</v>
      </c>
      <c r="N719" s="407"/>
      <c r="O719" s="408"/>
      <c r="P719" s="405">
        <f>O718+P718/60</f>
        <v>0</v>
      </c>
      <c r="Q719" s="407"/>
      <c r="R719" s="408"/>
      <c r="S719" s="405">
        <f>R718+S718/60</f>
        <v>0</v>
      </c>
      <c r="T719" s="345"/>
      <c r="U719" s="409"/>
      <c r="V719" s="1048"/>
      <c r="W719" s="410"/>
      <c r="X719" s="411">
        <v>50</v>
      </c>
      <c r="Y719" s="412">
        <v>4</v>
      </c>
      <c r="Z719" s="405">
        <f>J719</f>
        <v>0</v>
      </c>
      <c r="AA719" s="405">
        <f>X719*Y719*Z719</f>
        <v>0</v>
      </c>
      <c r="AB719" s="405">
        <f>($AB$4-M719-P719)</f>
        <v>672</v>
      </c>
      <c r="AC719" s="412">
        <f>X719*Y719</f>
        <v>200</v>
      </c>
      <c r="AD719" s="412">
        <f>AB719*AC719</f>
        <v>134400</v>
      </c>
      <c r="AE719" s="405">
        <f>AA719/(AD719)</f>
        <v>0</v>
      </c>
      <c r="AF719" s="413">
        <f>1-(1*AE719)</f>
        <v>1</v>
      </c>
    </row>
    <row r="720" spans="1:32" s="498" customFormat="1" ht="30">
      <c r="A720" s="534"/>
      <c r="B720" s="534"/>
      <c r="C720" s="554"/>
      <c r="D720" s="534"/>
      <c r="E720" s="534"/>
      <c r="F720" s="534"/>
      <c r="G720" s="534"/>
      <c r="H720" s="534"/>
      <c r="I720" s="536"/>
      <c r="J720" s="536"/>
      <c r="K720" s="534"/>
      <c r="L720" s="536"/>
      <c r="M720" s="536"/>
      <c r="N720" s="534"/>
      <c r="O720" s="536"/>
      <c r="P720" s="536"/>
      <c r="Q720" s="534"/>
      <c r="R720" s="537"/>
      <c r="S720" s="537"/>
      <c r="T720" s="534"/>
      <c r="U720" s="538"/>
      <c r="V720" s="1056"/>
      <c r="W720" s="535"/>
    </row>
    <row r="721" spans="1:32" s="343" customFormat="1" ht="60">
      <c r="A721" s="1089">
        <v>10</v>
      </c>
      <c r="B721" s="523">
        <v>902040</v>
      </c>
      <c r="C721" s="590" t="s">
        <v>1185</v>
      </c>
      <c r="D721" s="591">
        <v>41677</v>
      </c>
      <c r="E721" s="592" t="s">
        <v>651</v>
      </c>
      <c r="F721" s="591">
        <v>41678</v>
      </c>
      <c r="G721" s="592" t="s">
        <v>1186</v>
      </c>
      <c r="H721" s="593" t="s">
        <v>332</v>
      </c>
      <c r="I721" s="593"/>
      <c r="J721" s="593"/>
      <c r="K721" s="593" t="s">
        <v>332</v>
      </c>
      <c r="L721" s="593"/>
      <c r="M721" s="593"/>
      <c r="N721" s="593" t="s">
        <v>332</v>
      </c>
      <c r="O721" s="593"/>
      <c r="P721" s="593"/>
      <c r="Q721" s="593">
        <v>1.1909722222262644</v>
      </c>
      <c r="R721" s="422">
        <v>28</v>
      </c>
      <c r="S721" s="422">
        <f t="shared" ref="S721:S722" si="341">MINUTE(Q721)</f>
        <v>35</v>
      </c>
      <c r="T721" s="594" t="s">
        <v>448</v>
      </c>
      <c r="U721" s="590" t="s">
        <v>533</v>
      </c>
      <c r="V721" s="1050" t="s">
        <v>1187</v>
      </c>
      <c r="W721" s="866" t="s">
        <v>1188</v>
      </c>
    </row>
    <row r="722" spans="1:32" s="343" customFormat="1" ht="60">
      <c r="A722" s="1089"/>
      <c r="B722" s="523">
        <v>902087</v>
      </c>
      <c r="C722" s="590" t="s">
        <v>1185</v>
      </c>
      <c r="D722" s="591">
        <v>41687</v>
      </c>
      <c r="E722" s="592" t="s">
        <v>521</v>
      </c>
      <c r="F722" s="591">
        <v>41687</v>
      </c>
      <c r="G722" s="592" t="s">
        <v>686</v>
      </c>
      <c r="H722" s="593" t="s">
        <v>332</v>
      </c>
      <c r="I722" s="593"/>
      <c r="J722" s="593"/>
      <c r="K722" s="593" t="s">
        <v>332</v>
      </c>
      <c r="L722" s="593"/>
      <c r="M722" s="593"/>
      <c r="N722" s="593" t="s">
        <v>332</v>
      </c>
      <c r="O722" s="593"/>
      <c r="P722" s="593"/>
      <c r="Q722" s="593">
        <v>0.11319444444961846</v>
      </c>
      <c r="R722" s="422">
        <f t="shared" ref="R722" si="342">HOUR(Q722)</f>
        <v>2</v>
      </c>
      <c r="S722" s="422">
        <f t="shared" si="341"/>
        <v>43</v>
      </c>
      <c r="T722" s="594" t="s">
        <v>448</v>
      </c>
      <c r="U722" s="590" t="s">
        <v>533</v>
      </c>
      <c r="V722" s="1050" t="s">
        <v>1189</v>
      </c>
      <c r="W722" s="868" t="s">
        <v>1190</v>
      </c>
    </row>
    <row r="723" spans="1:32" ht="30">
      <c r="A723" s="362"/>
      <c r="B723" s="363"/>
      <c r="C723" s="364" t="s">
        <v>324</v>
      </c>
      <c r="D723" s="365"/>
      <c r="E723" s="366"/>
      <c r="F723" s="367"/>
      <c r="G723" s="368"/>
      <c r="H723" s="369">
        <f t="shared" ref="H723:P723" si="343">SUM(H722:H722)</f>
        <v>0</v>
      </c>
      <c r="I723" s="457">
        <f t="shared" si="343"/>
        <v>0</v>
      </c>
      <c r="J723" s="457">
        <f t="shared" si="343"/>
        <v>0</v>
      </c>
      <c r="K723" s="369">
        <f t="shared" si="343"/>
        <v>0</v>
      </c>
      <c r="L723" s="457">
        <f t="shared" si="343"/>
        <v>0</v>
      </c>
      <c r="M723" s="457">
        <f t="shared" si="343"/>
        <v>0</v>
      </c>
      <c r="N723" s="369">
        <f t="shared" si="343"/>
        <v>0</v>
      </c>
      <c r="O723" s="457">
        <f t="shared" si="343"/>
        <v>0</v>
      </c>
      <c r="P723" s="457">
        <f t="shared" si="343"/>
        <v>0</v>
      </c>
      <c r="Q723" s="369">
        <f>SUM(Q721:Q722)</f>
        <v>1.3041666666758829</v>
      </c>
      <c r="R723" s="457">
        <f>SUM(R721:R722)</f>
        <v>30</v>
      </c>
      <c r="S723" s="457">
        <f>SUM(S721:S722)</f>
        <v>78</v>
      </c>
      <c r="T723" s="362"/>
      <c r="U723" s="370"/>
      <c r="V723" s="1047"/>
      <c r="W723" s="371"/>
      <c r="X723" s="372"/>
      <c r="Y723" s="373"/>
    </row>
    <row r="724" spans="1:32" s="343" customFormat="1" ht="41.25" customHeight="1">
      <c r="A724" s="345"/>
      <c r="B724" s="398"/>
      <c r="C724" s="392" t="s">
        <v>377</v>
      </c>
      <c r="D724" s="399"/>
      <c r="E724" s="400"/>
      <c r="F724" s="401"/>
      <c r="G724" s="402"/>
      <c r="H724" s="403"/>
      <c r="I724" s="404"/>
      <c r="J724" s="405">
        <f>I723+J723/60</f>
        <v>0</v>
      </c>
      <c r="K724" s="406"/>
      <c r="L724" s="408"/>
      <c r="M724" s="405">
        <f>L723+M723/60</f>
        <v>0</v>
      </c>
      <c r="N724" s="407"/>
      <c r="O724" s="408"/>
      <c r="P724" s="405">
        <f>O723+P723/60</f>
        <v>0</v>
      </c>
      <c r="Q724" s="407"/>
      <c r="R724" s="408"/>
      <c r="S724" s="405">
        <f>R723+S723/60</f>
        <v>31.3</v>
      </c>
      <c r="T724" s="345"/>
      <c r="U724" s="409"/>
      <c r="V724" s="1048"/>
      <c r="W724" s="410"/>
      <c r="X724" s="411">
        <v>63</v>
      </c>
      <c r="Y724" s="412">
        <v>4</v>
      </c>
      <c r="Z724" s="405">
        <f>J724</f>
        <v>0</v>
      </c>
      <c r="AA724" s="405">
        <f>X724*Y724*Z724</f>
        <v>0</v>
      </c>
      <c r="AB724" s="405">
        <f>($AB$4-M724-P724)</f>
        <v>672</v>
      </c>
      <c r="AC724" s="412">
        <f>X724*Y724</f>
        <v>252</v>
      </c>
      <c r="AD724" s="412">
        <f>AB724*AC724</f>
        <v>169344</v>
      </c>
      <c r="AE724" s="405">
        <f>AA724/(AD724)</f>
        <v>0</v>
      </c>
      <c r="AF724" s="413">
        <f>1-(1*AE724)</f>
        <v>1</v>
      </c>
    </row>
    <row r="725" spans="1:32" s="498" customFormat="1" ht="30">
      <c r="A725" s="534"/>
      <c r="B725" s="534"/>
      <c r="C725" s="554"/>
      <c r="D725" s="534"/>
      <c r="E725" s="534"/>
      <c r="F725" s="534"/>
      <c r="G725" s="534"/>
      <c r="H725" s="534"/>
      <c r="I725" s="536"/>
      <c r="J725" s="536"/>
      <c r="K725" s="534"/>
      <c r="L725" s="536"/>
      <c r="M725" s="536"/>
      <c r="N725" s="534"/>
      <c r="O725" s="536"/>
      <c r="P725" s="536"/>
      <c r="Q725" s="534"/>
      <c r="R725" s="537"/>
      <c r="S725" s="537"/>
      <c r="T725" s="534"/>
      <c r="U725" s="538"/>
      <c r="V725" s="1056"/>
      <c r="W725" s="535"/>
    </row>
    <row r="726" spans="1:32" s="343" customFormat="1" ht="30">
      <c r="A726" s="391">
        <v>11</v>
      </c>
      <c r="B726" s="391"/>
      <c r="C726" s="438" t="s">
        <v>98</v>
      </c>
      <c r="D726" s="391"/>
      <c r="E726" s="391"/>
      <c r="F726" s="391"/>
      <c r="G726" s="391"/>
      <c r="H726" s="391" t="s">
        <v>332</v>
      </c>
      <c r="I726" s="394"/>
      <c r="J726" s="394"/>
      <c r="K726" s="391" t="s">
        <v>332</v>
      </c>
      <c r="L726" s="394"/>
      <c r="M726" s="394"/>
      <c r="N726" s="391" t="s">
        <v>332</v>
      </c>
      <c r="O726" s="394"/>
      <c r="P726" s="394"/>
      <c r="Q726" s="391" t="s">
        <v>332</v>
      </c>
      <c r="R726" s="394"/>
      <c r="S726" s="394"/>
      <c r="T726" s="391"/>
      <c r="U726" s="396"/>
      <c r="V726" s="1062"/>
      <c r="W726" s="393"/>
    </row>
    <row r="727" spans="1:32" s="343" customFormat="1" ht="41.25" customHeight="1">
      <c r="A727" s="345"/>
      <c r="B727" s="398"/>
      <c r="C727" s="392" t="s">
        <v>377</v>
      </c>
      <c r="D727" s="399"/>
      <c r="E727" s="400"/>
      <c r="F727" s="401"/>
      <c r="G727" s="402"/>
      <c r="H727" s="403"/>
      <c r="I727" s="404"/>
      <c r="J727" s="405">
        <f>I726+J726/60</f>
        <v>0</v>
      </c>
      <c r="K727" s="406"/>
      <c r="L727" s="408"/>
      <c r="M727" s="405">
        <f>L726+M726/60</f>
        <v>0</v>
      </c>
      <c r="N727" s="407"/>
      <c r="O727" s="408"/>
      <c r="P727" s="405">
        <f>O726+P726/60</f>
        <v>0</v>
      </c>
      <c r="Q727" s="407"/>
      <c r="R727" s="408"/>
      <c r="S727" s="405">
        <f>R726+S726/60</f>
        <v>0</v>
      </c>
      <c r="T727" s="345"/>
      <c r="U727" s="409"/>
      <c r="V727" s="1048"/>
      <c r="W727" s="410"/>
      <c r="X727" s="411">
        <v>63</v>
      </c>
      <c r="Y727" s="412">
        <v>4</v>
      </c>
      <c r="Z727" s="405">
        <f>J727</f>
        <v>0</v>
      </c>
      <c r="AA727" s="405">
        <f>X727*Y727*Z727</f>
        <v>0</v>
      </c>
      <c r="AB727" s="405">
        <f>($AB$4-M727-P727)</f>
        <v>672</v>
      </c>
      <c r="AC727" s="412">
        <f>X727*Y727</f>
        <v>252</v>
      </c>
      <c r="AD727" s="412">
        <f>AB727*AC727</f>
        <v>169344</v>
      </c>
      <c r="AE727" s="405">
        <f>AA727/(AD727)</f>
        <v>0</v>
      </c>
      <c r="AF727" s="413">
        <f>1-(1*AE727)</f>
        <v>1</v>
      </c>
    </row>
    <row r="728" spans="1:32" s="498" customFormat="1" ht="30">
      <c r="A728" s="534"/>
      <c r="B728" s="534"/>
      <c r="C728" s="554"/>
      <c r="D728" s="534"/>
      <c r="E728" s="534"/>
      <c r="F728" s="534"/>
      <c r="G728" s="534"/>
      <c r="H728" s="534"/>
      <c r="I728" s="536"/>
      <c r="J728" s="536"/>
      <c r="K728" s="534"/>
      <c r="L728" s="536"/>
      <c r="M728" s="536"/>
      <c r="N728" s="534"/>
      <c r="O728" s="536"/>
      <c r="P728" s="536"/>
      <c r="Q728" s="534"/>
      <c r="R728" s="537"/>
      <c r="S728" s="537"/>
      <c r="T728" s="534"/>
      <c r="U728" s="538"/>
      <c r="V728" s="1056"/>
      <c r="W728" s="535"/>
    </row>
    <row r="729" spans="1:32" s="343" customFormat="1" ht="60">
      <c r="A729" s="391">
        <v>12</v>
      </c>
      <c r="B729" s="540">
        <v>902163</v>
      </c>
      <c r="C729" s="596" t="s">
        <v>1208</v>
      </c>
      <c r="D729" s="802">
        <v>41698</v>
      </c>
      <c r="E729" s="803" t="s">
        <v>1209</v>
      </c>
      <c r="F729" s="802">
        <v>41698</v>
      </c>
      <c r="G729" s="803" t="s">
        <v>747</v>
      </c>
      <c r="H729" s="804" t="s">
        <v>332</v>
      </c>
      <c r="I729" s="804"/>
      <c r="J729" s="804"/>
      <c r="K729" s="804" t="s">
        <v>332</v>
      </c>
      <c r="L729" s="804"/>
      <c r="M729" s="804"/>
      <c r="N729" s="804" t="s">
        <v>332</v>
      </c>
      <c r="O729" s="804"/>
      <c r="P729" s="804"/>
      <c r="Q729" s="804">
        <v>8.5416666668606922E-2</v>
      </c>
      <c r="R729" s="422">
        <f t="shared" ref="R729" si="344">HOUR(Q729)</f>
        <v>2</v>
      </c>
      <c r="S729" s="422">
        <f t="shared" ref="S729" si="345">MINUTE(Q729)</f>
        <v>3</v>
      </c>
      <c r="T729" s="600" t="s">
        <v>448</v>
      </c>
      <c r="U729" s="590" t="s">
        <v>533</v>
      </c>
      <c r="V729" s="1057" t="s">
        <v>1204</v>
      </c>
      <c r="W729" s="540" t="s">
        <v>1210</v>
      </c>
    </row>
    <row r="730" spans="1:32" ht="30">
      <c r="A730" s="362"/>
      <c r="B730" s="363"/>
      <c r="C730" s="364" t="s">
        <v>324</v>
      </c>
      <c r="D730" s="365"/>
      <c r="E730" s="366"/>
      <c r="F730" s="367"/>
      <c r="G730" s="368"/>
      <c r="H730" s="369">
        <f t="shared" ref="H730:S730" si="346">SUM(H729:H729)</f>
        <v>0</v>
      </c>
      <c r="I730" s="457">
        <f t="shared" si="346"/>
        <v>0</v>
      </c>
      <c r="J730" s="457">
        <f t="shared" si="346"/>
        <v>0</v>
      </c>
      <c r="K730" s="369">
        <f t="shared" si="346"/>
        <v>0</v>
      </c>
      <c r="L730" s="457">
        <f t="shared" si="346"/>
        <v>0</v>
      </c>
      <c r="M730" s="457">
        <f t="shared" si="346"/>
        <v>0</v>
      </c>
      <c r="N730" s="369">
        <f t="shared" si="346"/>
        <v>0</v>
      </c>
      <c r="O730" s="457">
        <f t="shared" si="346"/>
        <v>0</v>
      </c>
      <c r="P730" s="457">
        <f t="shared" si="346"/>
        <v>0</v>
      </c>
      <c r="Q730" s="369">
        <f t="shared" si="346"/>
        <v>8.5416666668606922E-2</v>
      </c>
      <c r="R730" s="457">
        <f t="shared" si="346"/>
        <v>2</v>
      </c>
      <c r="S730" s="457">
        <f t="shared" si="346"/>
        <v>3</v>
      </c>
      <c r="T730" s="362"/>
      <c r="U730" s="370"/>
      <c r="V730" s="1047"/>
      <c r="W730" s="371"/>
      <c r="X730" s="372"/>
      <c r="Y730" s="373"/>
    </row>
    <row r="731" spans="1:32" s="343" customFormat="1" ht="41.25" customHeight="1">
      <c r="A731" s="345"/>
      <c r="B731" s="398"/>
      <c r="C731" s="392" t="s">
        <v>377</v>
      </c>
      <c r="D731" s="399"/>
      <c r="E731" s="400"/>
      <c r="F731" s="401"/>
      <c r="G731" s="402"/>
      <c r="H731" s="403"/>
      <c r="I731" s="404"/>
      <c r="J731" s="405">
        <f>I730+J730/60</f>
        <v>0</v>
      </c>
      <c r="K731" s="406"/>
      <c r="L731" s="408"/>
      <c r="M731" s="405">
        <f>L730+M730/60</f>
        <v>0</v>
      </c>
      <c r="N731" s="407"/>
      <c r="O731" s="408"/>
      <c r="P731" s="405">
        <f>O730+P730/60</f>
        <v>0</v>
      </c>
      <c r="Q731" s="407"/>
      <c r="R731" s="408"/>
      <c r="S731" s="405">
        <f>R730+S730/60</f>
        <v>2.0499999999999998</v>
      </c>
      <c r="T731" s="345"/>
      <c r="U731" s="409"/>
      <c r="V731" s="1048"/>
      <c r="W731" s="410"/>
      <c r="X731" s="411">
        <v>50</v>
      </c>
      <c r="Y731" s="412">
        <v>4</v>
      </c>
      <c r="Z731" s="405">
        <f>J731</f>
        <v>0</v>
      </c>
      <c r="AA731" s="405">
        <f>X731*Y731*Z731</f>
        <v>0</v>
      </c>
      <c r="AB731" s="405">
        <f>($AB$4-M731-P731)</f>
        <v>672</v>
      </c>
      <c r="AC731" s="412">
        <f>X731*Y731</f>
        <v>200</v>
      </c>
      <c r="AD731" s="412">
        <f>AB731*AC731</f>
        <v>134400</v>
      </c>
      <c r="AE731" s="405">
        <f>AA731/(AD731)</f>
        <v>0</v>
      </c>
      <c r="AF731" s="413">
        <f>1-(1*AE731)</f>
        <v>1</v>
      </c>
    </row>
    <row r="732" spans="1:32" s="498" customFormat="1" ht="30">
      <c r="A732" s="534"/>
      <c r="B732" s="534"/>
      <c r="C732" s="554"/>
      <c r="D732" s="534"/>
      <c r="E732" s="534"/>
      <c r="F732" s="534"/>
      <c r="G732" s="534"/>
      <c r="H732" s="534"/>
      <c r="I732" s="536"/>
      <c r="J732" s="536"/>
      <c r="K732" s="534"/>
      <c r="L732" s="536"/>
      <c r="M732" s="536"/>
      <c r="N732" s="534"/>
      <c r="O732" s="536"/>
      <c r="P732" s="536"/>
      <c r="Q732" s="534"/>
      <c r="R732" s="537"/>
      <c r="S732" s="537"/>
      <c r="T732" s="534"/>
      <c r="U732" s="538"/>
      <c r="V732" s="1056"/>
      <c r="W732" s="535"/>
    </row>
    <row r="733" spans="1:32" s="343" customFormat="1" ht="30">
      <c r="A733" s="391">
        <v>13</v>
      </c>
      <c r="B733" s="523"/>
      <c r="C733" s="595" t="s">
        <v>429</v>
      </c>
      <c r="D733" s="591"/>
      <c r="E733" s="592"/>
      <c r="F733" s="598"/>
      <c r="G733" s="592"/>
      <c r="H733" s="593"/>
      <c r="I733" s="593"/>
      <c r="J733" s="593"/>
      <c r="K733" s="593"/>
      <c r="L733" s="593"/>
      <c r="M733" s="593"/>
      <c r="N733" s="593"/>
      <c r="O733" s="593"/>
      <c r="P733" s="593"/>
      <c r="Q733" s="593"/>
      <c r="R733" s="422"/>
      <c r="S733" s="422"/>
      <c r="T733" s="594"/>
      <c r="U733" s="595"/>
      <c r="V733" s="1050"/>
      <c r="W733" s="523"/>
    </row>
    <row r="734" spans="1:32" ht="30">
      <c r="A734" s="362"/>
      <c r="B734" s="363"/>
      <c r="C734" s="364" t="s">
        <v>324</v>
      </c>
      <c r="D734" s="365"/>
      <c r="E734" s="366"/>
      <c r="F734" s="367"/>
      <c r="G734" s="368"/>
      <c r="H734" s="369">
        <f t="shared" ref="H734:P734" si="347">SUM(H732:H733)</f>
        <v>0</v>
      </c>
      <c r="I734" s="457">
        <f t="shared" si="347"/>
        <v>0</v>
      </c>
      <c r="J734" s="457">
        <f t="shared" si="347"/>
        <v>0</v>
      </c>
      <c r="K734" s="369">
        <f t="shared" si="347"/>
        <v>0</v>
      </c>
      <c r="L734" s="457">
        <f t="shared" si="347"/>
        <v>0</v>
      </c>
      <c r="M734" s="457">
        <f t="shared" si="347"/>
        <v>0</v>
      </c>
      <c r="N734" s="369">
        <f t="shared" si="347"/>
        <v>0</v>
      </c>
      <c r="O734" s="457">
        <f t="shared" si="347"/>
        <v>0</v>
      </c>
      <c r="P734" s="457">
        <f t="shared" si="347"/>
        <v>0</v>
      </c>
      <c r="Q734" s="369">
        <f>SUM(Q733)</f>
        <v>0</v>
      </c>
      <c r="R734" s="457">
        <f>SUM(R733)</f>
        <v>0</v>
      </c>
      <c r="S734" s="457">
        <f>SUM(S733)</f>
        <v>0</v>
      </c>
      <c r="T734" s="362"/>
      <c r="U734" s="370"/>
      <c r="V734" s="1047"/>
      <c r="W734" s="371"/>
      <c r="X734" s="372"/>
      <c r="Y734" s="373"/>
    </row>
    <row r="735" spans="1:32" s="343" customFormat="1" ht="41.25" customHeight="1">
      <c r="A735" s="345"/>
      <c r="B735" s="398"/>
      <c r="C735" s="392" t="s">
        <v>377</v>
      </c>
      <c r="D735" s="399"/>
      <c r="E735" s="400"/>
      <c r="F735" s="401"/>
      <c r="G735" s="402"/>
      <c r="H735" s="403"/>
      <c r="I735" s="404"/>
      <c r="J735" s="405">
        <f>I733+J733/60</f>
        <v>0</v>
      </c>
      <c r="K735" s="406"/>
      <c r="L735" s="408"/>
      <c r="M735" s="405">
        <f>L733+M733/60</f>
        <v>0</v>
      </c>
      <c r="N735" s="407"/>
      <c r="O735" s="408"/>
      <c r="P735" s="405">
        <f>O733+P733/60</f>
        <v>0</v>
      </c>
      <c r="Q735" s="407"/>
      <c r="R735" s="408"/>
      <c r="S735" s="405">
        <f>R733+S733/60</f>
        <v>0</v>
      </c>
      <c r="T735" s="345"/>
      <c r="U735" s="409"/>
      <c r="V735" s="1048"/>
      <c r="W735" s="410"/>
      <c r="X735" s="411">
        <v>125</v>
      </c>
      <c r="Y735" s="412">
        <v>4</v>
      </c>
      <c r="Z735" s="405">
        <f>J735</f>
        <v>0</v>
      </c>
      <c r="AA735" s="405">
        <f>X735*Y735*Z735</f>
        <v>0</v>
      </c>
      <c r="AB735" s="405">
        <f>($AB$4-M735-P735)</f>
        <v>672</v>
      </c>
      <c r="AC735" s="412">
        <f>X735*Y735</f>
        <v>500</v>
      </c>
      <c r="AD735" s="412">
        <f>AB735*AC735</f>
        <v>336000</v>
      </c>
      <c r="AE735" s="405">
        <f>AA735/(AD735)</f>
        <v>0</v>
      </c>
      <c r="AF735" s="413">
        <f>1-(1*AE735)</f>
        <v>1</v>
      </c>
    </row>
    <row r="736" spans="1:32" s="498" customFormat="1" ht="30">
      <c r="A736" s="534"/>
      <c r="B736" s="534"/>
      <c r="C736" s="554"/>
      <c r="D736" s="534"/>
      <c r="E736" s="534"/>
      <c r="F736" s="534"/>
      <c r="G736" s="534"/>
      <c r="H736" s="534"/>
      <c r="I736" s="536"/>
      <c r="J736" s="536"/>
      <c r="K736" s="534"/>
      <c r="L736" s="536"/>
      <c r="M736" s="536"/>
      <c r="N736" s="534"/>
      <c r="O736" s="536"/>
      <c r="P736" s="536"/>
      <c r="Q736" s="534"/>
      <c r="R736" s="537"/>
      <c r="S736" s="537"/>
      <c r="T736" s="534"/>
      <c r="U736" s="538"/>
      <c r="V736" s="1056"/>
      <c r="W736" s="535"/>
    </row>
    <row r="737" spans="1:32" s="576" customFormat="1" ht="33" customHeight="1">
      <c r="A737" s="453">
        <v>14</v>
      </c>
      <c r="B737" s="586"/>
      <c r="C737" s="581" t="s">
        <v>449</v>
      </c>
      <c r="D737" s="580"/>
      <c r="E737" s="582"/>
      <c r="F737" s="580"/>
      <c r="G737" s="582"/>
      <c r="H737" s="583"/>
      <c r="I737" s="583"/>
      <c r="J737" s="583"/>
      <c r="K737" s="583"/>
      <c r="L737" s="583"/>
      <c r="M737" s="583"/>
      <c r="N737" s="583"/>
      <c r="O737" s="583"/>
      <c r="P737" s="583"/>
      <c r="Q737" s="583"/>
      <c r="R737" s="422"/>
      <c r="S737" s="422"/>
      <c r="T737" s="584"/>
      <c r="U737" s="585"/>
      <c r="V737" s="1072"/>
      <c r="W737" s="579"/>
      <c r="X737" s="572"/>
      <c r="Y737" s="573"/>
    </row>
    <row r="738" spans="1:32" ht="41.25" customHeight="1">
      <c r="A738" s="362"/>
      <c r="B738" s="363"/>
      <c r="C738" s="364" t="s">
        <v>324</v>
      </c>
      <c r="D738" s="365"/>
      <c r="E738" s="366"/>
      <c r="F738" s="367"/>
      <c r="G738" s="368"/>
      <c r="H738" s="369">
        <f>SUM(H737)</f>
        <v>0</v>
      </c>
      <c r="I738" s="457">
        <f t="shared" ref="I738:S738" si="348">SUM(I737)</f>
        <v>0</v>
      </c>
      <c r="J738" s="457">
        <f t="shared" si="348"/>
        <v>0</v>
      </c>
      <c r="K738" s="369">
        <f t="shared" si="348"/>
        <v>0</v>
      </c>
      <c r="L738" s="457">
        <f t="shared" si="348"/>
        <v>0</v>
      </c>
      <c r="M738" s="457">
        <f t="shared" si="348"/>
        <v>0</v>
      </c>
      <c r="N738" s="369">
        <f t="shared" si="348"/>
        <v>0</v>
      </c>
      <c r="O738" s="457">
        <f t="shared" si="348"/>
        <v>0</v>
      </c>
      <c r="P738" s="457">
        <f t="shared" si="348"/>
        <v>0</v>
      </c>
      <c r="Q738" s="369">
        <f t="shared" si="348"/>
        <v>0</v>
      </c>
      <c r="R738" s="457">
        <f t="shared" si="348"/>
        <v>0</v>
      </c>
      <c r="S738" s="457">
        <f t="shared" si="348"/>
        <v>0</v>
      </c>
      <c r="T738" s="551"/>
      <c r="U738" s="552"/>
      <c r="V738" s="1069"/>
      <c r="W738" s="553"/>
      <c r="X738" s="372"/>
      <c r="Y738" s="373"/>
    </row>
    <row r="739" spans="1:32" s="343" customFormat="1" ht="41.25" customHeight="1">
      <c r="A739" s="345"/>
      <c r="B739" s="398"/>
      <c r="C739" s="392" t="s">
        <v>377</v>
      </c>
      <c r="D739" s="399"/>
      <c r="E739" s="400"/>
      <c r="F739" s="401"/>
      <c r="G739" s="402"/>
      <c r="H739" s="403"/>
      <c r="I739" s="404"/>
      <c r="J739" s="405">
        <f>I737+J737/60</f>
        <v>0</v>
      </c>
      <c r="K739" s="406"/>
      <c r="L739" s="408"/>
      <c r="M739" s="405">
        <f>L737+M737/60</f>
        <v>0</v>
      </c>
      <c r="N739" s="407"/>
      <c r="O739" s="408"/>
      <c r="P739" s="405">
        <f>O737+P737/60</f>
        <v>0</v>
      </c>
      <c r="Q739" s="407"/>
      <c r="R739" s="408"/>
      <c r="S739" s="405">
        <f>R737+S737/60</f>
        <v>0</v>
      </c>
      <c r="T739" s="345"/>
      <c r="U739" s="409"/>
      <c r="V739" s="1048"/>
      <c r="W739" s="410"/>
      <c r="X739" s="411">
        <v>125</v>
      </c>
      <c r="Y739" s="412">
        <v>4</v>
      </c>
      <c r="Z739" s="405">
        <f>J739</f>
        <v>0</v>
      </c>
      <c r="AA739" s="405">
        <f>X739*Y739*Z739</f>
        <v>0</v>
      </c>
      <c r="AB739" s="405">
        <f>($AB$4-M739-P739)</f>
        <v>672</v>
      </c>
      <c r="AC739" s="412">
        <f>X739*Y739</f>
        <v>500</v>
      </c>
      <c r="AD739" s="412">
        <f>AB739*AC739</f>
        <v>336000</v>
      </c>
      <c r="AE739" s="405">
        <f>AA739/(AD739)</f>
        <v>0</v>
      </c>
      <c r="AF739" s="413">
        <f>1-(1*AE739)</f>
        <v>1</v>
      </c>
    </row>
    <row r="740" spans="1:32" s="498" customFormat="1" ht="30">
      <c r="A740" s="534"/>
      <c r="B740" s="534"/>
      <c r="C740" s="554"/>
      <c r="D740" s="534"/>
      <c r="E740" s="534"/>
      <c r="F740" s="534"/>
      <c r="G740" s="534"/>
      <c r="H740" s="534"/>
      <c r="I740" s="536"/>
      <c r="J740" s="536"/>
      <c r="K740" s="534"/>
      <c r="L740" s="536"/>
      <c r="M740" s="536"/>
      <c r="N740" s="534"/>
      <c r="O740" s="536"/>
      <c r="P740" s="536"/>
      <c r="Q740" s="534"/>
      <c r="R740" s="537"/>
      <c r="S740" s="537"/>
      <c r="T740" s="534"/>
      <c r="U740" s="538"/>
      <c r="V740" s="1056"/>
      <c r="W740" s="535"/>
    </row>
    <row r="741" spans="1:32" s="576" customFormat="1" ht="60">
      <c r="A741" s="453">
        <v>15</v>
      </c>
      <c r="B741" s="523">
        <v>902130</v>
      </c>
      <c r="C741" s="870" t="s">
        <v>1198</v>
      </c>
      <c r="D741" s="802">
        <v>41696</v>
      </c>
      <c r="E741" s="803" t="s">
        <v>798</v>
      </c>
      <c r="F741" s="802">
        <v>41696</v>
      </c>
      <c r="G741" s="803" t="s">
        <v>1199</v>
      </c>
      <c r="H741" s="804" t="s">
        <v>332</v>
      </c>
      <c r="I741" s="804"/>
      <c r="J741" s="804"/>
      <c r="K741" s="804" t="s">
        <v>332</v>
      </c>
      <c r="L741" s="804"/>
      <c r="M741" s="804"/>
      <c r="N741" s="804" t="s">
        <v>332</v>
      </c>
      <c r="O741" s="804"/>
      <c r="P741" s="804"/>
      <c r="Q741" s="804">
        <v>0.41736111111094942</v>
      </c>
      <c r="R741" s="422">
        <f t="shared" ref="R741" si="349">HOUR(Q741)</f>
        <v>10</v>
      </c>
      <c r="S741" s="422">
        <f t="shared" ref="S741" si="350">MINUTE(Q741)</f>
        <v>1</v>
      </c>
      <c r="T741" s="600" t="s">
        <v>448</v>
      </c>
      <c r="U741" s="590" t="s">
        <v>533</v>
      </c>
      <c r="V741" s="1057" t="s">
        <v>1200</v>
      </c>
      <c r="W741" s="600" t="s">
        <v>1201</v>
      </c>
      <c r="X741" s="572"/>
      <c r="Y741" s="573"/>
    </row>
    <row r="742" spans="1:32" ht="41.25" customHeight="1">
      <c r="A742" s="362"/>
      <c r="B742" s="363"/>
      <c r="C742" s="364" t="s">
        <v>324</v>
      </c>
      <c r="D742" s="365"/>
      <c r="E742" s="366"/>
      <c r="F742" s="367"/>
      <c r="G742" s="368"/>
      <c r="H742" s="369">
        <f>SUM(H741)</f>
        <v>0</v>
      </c>
      <c r="I742" s="457">
        <f t="shared" ref="I742:S742" si="351">SUM(I741)</f>
        <v>0</v>
      </c>
      <c r="J742" s="457">
        <f t="shared" si="351"/>
        <v>0</v>
      </c>
      <c r="K742" s="369">
        <f t="shared" si="351"/>
        <v>0</v>
      </c>
      <c r="L742" s="457">
        <f t="shared" si="351"/>
        <v>0</v>
      </c>
      <c r="M742" s="457">
        <f t="shared" si="351"/>
        <v>0</v>
      </c>
      <c r="N742" s="369">
        <f t="shared" si="351"/>
        <v>0</v>
      </c>
      <c r="O742" s="457">
        <f t="shared" si="351"/>
        <v>0</v>
      </c>
      <c r="P742" s="457">
        <f t="shared" si="351"/>
        <v>0</v>
      </c>
      <c r="Q742" s="369">
        <f t="shared" si="351"/>
        <v>0.41736111111094942</v>
      </c>
      <c r="R742" s="457">
        <f t="shared" si="351"/>
        <v>10</v>
      </c>
      <c r="S742" s="457">
        <f t="shared" si="351"/>
        <v>1</v>
      </c>
      <c r="T742" s="551"/>
      <c r="U742" s="552"/>
      <c r="V742" s="1069"/>
      <c r="W742" s="553"/>
      <c r="X742" s="372"/>
      <c r="Y742" s="373"/>
    </row>
    <row r="743" spans="1:32" s="343" customFormat="1" ht="41.25" customHeight="1">
      <c r="A743" s="345"/>
      <c r="B743" s="398"/>
      <c r="C743" s="392" t="s">
        <v>377</v>
      </c>
      <c r="D743" s="399"/>
      <c r="E743" s="400"/>
      <c r="F743" s="401"/>
      <c r="G743" s="402"/>
      <c r="H743" s="403"/>
      <c r="I743" s="404"/>
      <c r="J743" s="405">
        <f>I742+J742/60</f>
        <v>0</v>
      </c>
      <c r="K743" s="406"/>
      <c r="L743" s="408"/>
      <c r="M743" s="405">
        <f>L742+M742/60</f>
        <v>0</v>
      </c>
      <c r="N743" s="407"/>
      <c r="O743" s="408"/>
      <c r="P743" s="405">
        <f>O742+P742/60</f>
        <v>0</v>
      </c>
      <c r="Q743" s="407"/>
      <c r="R743" s="408"/>
      <c r="S743" s="405">
        <f>R742+S742/60</f>
        <v>10.016666666666667</v>
      </c>
      <c r="T743" s="345"/>
      <c r="U743" s="409"/>
      <c r="V743" s="1048"/>
      <c r="W743" s="410"/>
      <c r="X743" s="411">
        <v>63</v>
      </c>
      <c r="Y743" s="412">
        <v>4</v>
      </c>
      <c r="Z743" s="405">
        <f>J743</f>
        <v>0</v>
      </c>
      <c r="AA743" s="405">
        <f>X743*Y743*Z743</f>
        <v>0</v>
      </c>
      <c r="AB743" s="405">
        <f>($AB$4-M743-P743)</f>
        <v>672</v>
      </c>
      <c r="AC743" s="412">
        <f>X743*Y743</f>
        <v>252</v>
      </c>
      <c r="AD743" s="412">
        <f>AB743*AC743</f>
        <v>169344</v>
      </c>
      <c r="AE743" s="405">
        <f>AA743/(AD743)</f>
        <v>0</v>
      </c>
      <c r="AF743" s="413">
        <f>1-(1*AE743)</f>
        <v>1</v>
      </c>
    </row>
    <row r="744" spans="1:32" s="498" customFormat="1" ht="30">
      <c r="A744" s="534"/>
      <c r="B744" s="534"/>
      <c r="C744" s="554"/>
      <c r="D744" s="534"/>
      <c r="E744" s="534"/>
      <c r="F744" s="534"/>
      <c r="G744" s="534"/>
      <c r="H744" s="534"/>
      <c r="I744" s="536"/>
      <c r="J744" s="536"/>
      <c r="K744" s="534"/>
      <c r="L744" s="536"/>
      <c r="M744" s="536"/>
      <c r="N744" s="534"/>
      <c r="O744" s="536"/>
      <c r="P744" s="536"/>
      <c r="Q744" s="534"/>
      <c r="R744" s="537"/>
      <c r="S744" s="537"/>
      <c r="T744" s="534"/>
      <c r="U744" s="538"/>
      <c r="V744" s="1056"/>
      <c r="W744" s="535"/>
    </row>
    <row r="745" spans="1:32" s="343" customFormat="1" ht="77.25" customHeight="1">
      <c r="A745" s="1089">
        <v>16</v>
      </c>
      <c r="B745" s="523">
        <v>902047</v>
      </c>
      <c r="C745" s="590" t="s">
        <v>535</v>
      </c>
      <c r="D745" s="591">
        <v>41678</v>
      </c>
      <c r="E745" s="592" t="s">
        <v>610</v>
      </c>
      <c r="F745" s="591">
        <v>41678</v>
      </c>
      <c r="G745" s="592" t="s">
        <v>1196</v>
      </c>
      <c r="H745" s="593" t="s">
        <v>332</v>
      </c>
      <c r="I745" s="593"/>
      <c r="J745" s="593"/>
      <c r="K745" s="593" t="s">
        <v>332</v>
      </c>
      <c r="L745" s="593"/>
      <c r="M745" s="593"/>
      <c r="N745" s="593" t="s">
        <v>332</v>
      </c>
      <c r="O745" s="593"/>
      <c r="P745" s="593"/>
      <c r="Q745" s="593">
        <v>0.17847222222189885</v>
      </c>
      <c r="R745" s="422">
        <f t="shared" ref="R745:R746" si="352">HOUR(Q745)</f>
        <v>4</v>
      </c>
      <c r="S745" s="422">
        <f t="shared" ref="S745:S746" si="353">MINUTE(Q745)</f>
        <v>17</v>
      </c>
      <c r="T745" s="594" t="s">
        <v>448</v>
      </c>
      <c r="U745" s="590" t="s">
        <v>533</v>
      </c>
      <c r="V745" s="1050" t="s">
        <v>1197</v>
      </c>
      <c r="W745" s="866" t="s">
        <v>1188</v>
      </c>
    </row>
    <row r="746" spans="1:32" s="343" customFormat="1" ht="77.25" customHeight="1">
      <c r="A746" s="1089"/>
      <c r="B746" s="523">
        <v>902088</v>
      </c>
      <c r="C746" s="590" t="s">
        <v>535</v>
      </c>
      <c r="D746" s="591">
        <v>41687</v>
      </c>
      <c r="E746" s="592" t="s">
        <v>834</v>
      </c>
      <c r="F746" s="591">
        <v>41687</v>
      </c>
      <c r="G746" s="592" t="s">
        <v>566</v>
      </c>
      <c r="H746" s="593" t="s">
        <v>332</v>
      </c>
      <c r="I746" s="593"/>
      <c r="J746" s="593"/>
      <c r="K746" s="593" t="s">
        <v>332</v>
      </c>
      <c r="L746" s="593"/>
      <c r="M746" s="593"/>
      <c r="N746" s="593" t="s">
        <v>332</v>
      </c>
      <c r="O746" s="593"/>
      <c r="P746" s="593"/>
      <c r="Q746" s="593">
        <v>0.11388888888905058</v>
      </c>
      <c r="R746" s="422">
        <f t="shared" si="352"/>
        <v>2</v>
      </c>
      <c r="S746" s="422">
        <f t="shared" si="353"/>
        <v>44</v>
      </c>
      <c r="T746" s="594" t="s">
        <v>448</v>
      </c>
      <c r="U746" s="590" t="s">
        <v>533</v>
      </c>
      <c r="V746" s="1050" t="s">
        <v>1189</v>
      </c>
      <c r="W746" s="868" t="s">
        <v>1190</v>
      </c>
    </row>
    <row r="747" spans="1:32" ht="41.25" customHeight="1">
      <c r="A747" s="362"/>
      <c r="B747" s="363"/>
      <c r="C747" s="364" t="s">
        <v>324</v>
      </c>
      <c r="D747" s="365"/>
      <c r="E747" s="366"/>
      <c r="F747" s="367"/>
      <c r="G747" s="368"/>
      <c r="H747" s="369">
        <f>SUM(H746)</f>
        <v>0</v>
      </c>
      <c r="I747" s="457">
        <f t="shared" ref="I747:S747" si="354">SUM(I746)</f>
        <v>0</v>
      </c>
      <c r="J747" s="457">
        <f t="shared" si="354"/>
        <v>0</v>
      </c>
      <c r="K747" s="369">
        <f t="shared" si="354"/>
        <v>0</v>
      </c>
      <c r="L747" s="457">
        <f t="shared" si="354"/>
        <v>0</v>
      </c>
      <c r="M747" s="457">
        <f t="shared" si="354"/>
        <v>0</v>
      </c>
      <c r="N747" s="369">
        <f t="shared" si="354"/>
        <v>0</v>
      </c>
      <c r="O747" s="457">
        <f t="shared" si="354"/>
        <v>0</v>
      </c>
      <c r="P747" s="457">
        <f t="shared" si="354"/>
        <v>0</v>
      </c>
      <c r="Q747" s="369">
        <f t="shared" si="354"/>
        <v>0.11388888888905058</v>
      </c>
      <c r="R747" s="457">
        <f t="shared" si="354"/>
        <v>2</v>
      </c>
      <c r="S747" s="457">
        <f t="shared" si="354"/>
        <v>44</v>
      </c>
      <c r="T747" s="551"/>
      <c r="U747" s="552"/>
      <c r="V747" s="1069"/>
      <c r="W747" s="553"/>
      <c r="X747" s="372"/>
      <c r="Y747" s="373"/>
    </row>
    <row r="748" spans="1:32" s="343" customFormat="1" ht="41.25" customHeight="1">
      <c r="A748" s="345"/>
      <c r="B748" s="398"/>
      <c r="C748" s="392" t="s">
        <v>377</v>
      </c>
      <c r="D748" s="399"/>
      <c r="E748" s="400"/>
      <c r="F748" s="401"/>
      <c r="G748" s="402"/>
      <c r="H748" s="403"/>
      <c r="I748" s="404"/>
      <c r="J748" s="405">
        <f>I747+J747/60</f>
        <v>0</v>
      </c>
      <c r="K748" s="406"/>
      <c r="L748" s="408"/>
      <c r="M748" s="405">
        <f>L747+M747/60</f>
        <v>0</v>
      </c>
      <c r="N748" s="407"/>
      <c r="O748" s="408"/>
      <c r="P748" s="405">
        <f>O747+P747/60</f>
        <v>0</v>
      </c>
      <c r="Q748" s="407"/>
      <c r="R748" s="408"/>
      <c r="S748" s="405">
        <f>R747+S747/60</f>
        <v>2.7333333333333334</v>
      </c>
      <c r="T748" s="345"/>
      <c r="U748" s="409"/>
      <c r="V748" s="1048"/>
      <c r="W748" s="410"/>
      <c r="X748" s="411">
        <v>63</v>
      </c>
      <c r="Y748" s="412">
        <v>4</v>
      </c>
      <c r="Z748" s="405">
        <f>J748</f>
        <v>0</v>
      </c>
      <c r="AA748" s="405">
        <f>X748*Y748*Z748</f>
        <v>0</v>
      </c>
      <c r="AB748" s="405">
        <f>($AB$4-M748-P748)</f>
        <v>672</v>
      </c>
      <c r="AC748" s="412">
        <f>X748*Y748</f>
        <v>252</v>
      </c>
      <c r="AD748" s="412">
        <f>AB748*AC748</f>
        <v>169344</v>
      </c>
      <c r="AE748" s="405">
        <f>AA748/(AD748)</f>
        <v>0</v>
      </c>
      <c r="AF748" s="413">
        <f>1-(1*AE748)</f>
        <v>1</v>
      </c>
    </row>
    <row r="749" spans="1:32" s="498" customFormat="1" ht="30">
      <c r="A749" s="534"/>
      <c r="B749" s="534"/>
      <c r="C749" s="554"/>
      <c r="D749" s="534"/>
      <c r="E749" s="534"/>
      <c r="F749" s="534"/>
      <c r="G749" s="534"/>
      <c r="H749" s="534"/>
      <c r="I749" s="536"/>
      <c r="J749" s="536"/>
      <c r="K749" s="534"/>
      <c r="L749" s="536"/>
      <c r="M749" s="536"/>
      <c r="N749" s="534"/>
      <c r="O749" s="536"/>
      <c r="P749" s="536"/>
      <c r="Q749" s="534"/>
      <c r="R749" s="537"/>
      <c r="S749" s="537"/>
      <c r="T749" s="534"/>
      <c r="U749" s="538"/>
      <c r="V749" s="1056"/>
      <c r="W749" s="535"/>
    </row>
    <row r="750" spans="1:32" s="578" customFormat="1" ht="30">
      <c r="A750" s="453">
        <v>17</v>
      </c>
      <c r="B750" s="586"/>
      <c r="C750" s="581" t="s">
        <v>454</v>
      </c>
      <c r="D750" s="580"/>
      <c r="E750" s="582"/>
      <c r="F750" s="580"/>
      <c r="G750" s="582"/>
      <c r="H750" s="583"/>
      <c r="I750" s="583"/>
      <c r="J750" s="583"/>
      <c r="K750" s="583"/>
      <c r="L750" s="583"/>
      <c r="M750" s="583"/>
      <c r="N750" s="583"/>
      <c r="O750" s="583"/>
      <c r="P750" s="583"/>
      <c r="Q750" s="583"/>
      <c r="R750" s="422"/>
      <c r="S750" s="422"/>
      <c r="T750" s="584"/>
      <c r="U750" s="585"/>
      <c r="V750" s="1065"/>
      <c r="W750" s="586"/>
      <c r="X750" s="577"/>
      <c r="Y750" s="577"/>
    </row>
    <row r="751" spans="1:32" ht="41.25" customHeight="1">
      <c r="A751" s="362"/>
      <c r="B751" s="363"/>
      <c r="C751" s="364" t="s">
        <v>324</v>
      </c>
      <c r="D751" s="365"/>
      <c r="E751" s="366"/>
      <c r="F751" s="367"/>
      <c r="G751" s="368"/>
      <c r="H751" s="369">
        <f t="shared" ref="H751:S751" si="355">SUM(H750:H750)</f>
        <v>0</v>
      </c>
      <c r="I751" s="457">
        <f t="shared" si="355"/>
        <v>0</v>
      </c>
      <c r="J751" s="457">
        <f t="shared" si="355"/>
        <v>0</v>
      </c>
      <c r="K751" s="369">
        <f t="shared" si="355"/>
        <v>0</v>
      </c>
      <c r="L751" s="457">
        <f t="shared" si="355"/>
        <v>0</v>
      </c>
      <c r="M751" s="457">
        <f t="shared" si="355"/>
        <v>0</v>
      </c>
      <c r="N751" s="369">
        <f t="shared" si="355"/>
        <v>0</v>
      </c>
      <c r="O751" s="457">
        <f t="shared" si="355"/>
        <v>0</v>
      </c>
      <c r="P751" s="457">
        <f t="shared" si="355"/>
        <v>0</v>
      </c>
      <c r="Q751" s="369">
        <f t="shared" si="355"/>
        <v>0</v>
      </c>
      <c r="R751" s="457">
        <f t="shared" si="355"/>
        <v>0</v>
      </c>
      <c r="S751" s="457">
        <f t="shared" si="355"/>
        <v>0</v>
      </c>
      <c r="T751" s="551"/>
      <c r="U751" s="552"/>
      <c r="V751" s="1069"/>
      <c r="W751" s="553"/>
      <c r="X751" s="372"/>
      <c r="Y751" s="373"/>
    </row>
    <row r="752" spans="1:32" s="343" customFormat="1" ht="41.25" customHeight="1">
      <c r="A752" s="345"/>
      <c r="B752" s="398"/>
      <c r="C752" s="392" t="s">
        <v>377</v>
      </c>
      <c r="D752" s="399"/>
      <c r="E752" s="400"/>
      <c r="F752" s="401"/>
      <c r="G752" s="402"/>
      <c r="H752" s="403"/>
      <c r="I752" s="404"/>
      <c r="J752" s="405">
        <f>I750+J750/60</f>
        <v>0</v>
      </c>
      <c r="K752" s="406"/>
      <c r="L752" s="408"/>
      <c r="M752" s="405">
        <f>L750+M750/60</f>
        <v>0</v>
      </c>
      <c r="N752" s="407"/>
      <c r="O752" s="408"/>
      <c r="P752" s="405">
        <f>O750+P750/60</f>
        <v>0</v>
      </c>
      <c r="Q752" s="407"/>
      <c r="R752" s="408"/>
      <c r="S752" s="405">
        <f>R750+S750/60</f>
        <v>0</v>
      </c>
      <c r="T752" s="345"/>
      <c r="U752" s="409"/>
      <c r="V752" s="1048"/>
      <c r="W752" s="410"/>
      <c r="X752" s="411">
        <v>125</v>
      </c>
      <c r="Y752" s="412">
        <v>4</v>
      </c>
      <c r="Z752" s="405">
        <f>J752</f>
        <v>0</v>
      </c>
      <c r="AA752" s="405">
        <f>X752*Y752*Z752</f>
        <v>0</v>
      </c>
      <c r="AB752" s="405">
        <f>($AB$4-M752-P752)</f>
        <v>672</v>
      </c>
      <c r="AC752" s="412">
        <f>X752*Y752</f>
        <v>500</v>
      </c>
      <c r="AD752" s="412">
        <f>AB752*AC752</f>
        <v>336000</v>
      </c>
      <c r="AE752" s="405">
        <f>AA752/(AD752)</f>
        <v>0</v>
      </c>
      <c r="AF752" s="413">
        <f>1-(1*AE752)</f>
        <v>1</v>
      </c>
    </row>
    <row r="753" spans="1:32" s="498" customFormat="1" ht="41.25" customHeight="1">
      <c r="A753" s="480"/>
      <c r="B753" s="481"/>
      <c r="C753" s="482"/>
      <c r="D753" s="483"/>
      <c r="E753" s="484"/>
      <c r="F753" s="485"/>
      <c r="G753" s="486"/>
      <c r="H753" s="487"/>
      <c r="I753" s="488"/>
      <c r="J753" s="489"/>
      <c r="K753" s="490"/>
      <c r="L753" s="491"/>
      <c r="M753" s="489"/>
      <c r="N753" s="492"/>
      <c r="O753" s="491"/>
      <c r="P753" s="489"/>
      <c r="Q753" s="492"/>
      <c r="R753" s="491"/>
      <c r="S753" s="489"/>
      <c r="T753" s="480"/>
      <c r="U753" s="493"/>
      <c r="V753" s="1051"/>
      <c r="W753" s="494"/>
      <c r="X753" s="495"/>
      <c r="Y753" s="495"/>
      <c r="Z753" s="496"/>
      <c r="AA753" s="496"/>
      <c r="AB753" s="496"/>
      <c r="AC753" s="495"/>
      <c r="AD753" s="495"/>
      <c r="AE753" s="496"/>
      <c r="AF753" s="497"/>
    </row>
    <row r="754" spans="1:32" s="575" customFormat="1" ht="30">
      <c r="A754" s="453">
        <v>18</v>
      </c>
      <c r="B754" s="523"/>
      <c r="C754" s="595" t="s">
        <v>359</v>
      </c>
      <c r="D754" s="591"/>
      <c r="E754" s="592"/>
      <c r="F754" s="598"/>
      <c r="G754" s="592"/>
      <c r="H754" s="593"/>
      <c r="I754" s="593"/>
      <c r="J754" s="593"/>
      <c r="K754" s="593"/>
      <c r="L754" s="593"/>
      <c r="M754" s="593"/>
      <c r="N754" s="593"/>
      <c r="O754" s="593"/>
      <c r="P754" s="593"/>
      <c r="Q754" s="593"/>
      <c r="R754" s="422"/>
      <c r="S754" s="422"/>
      <c r="T754" s="594"/>
      <c r="U754" s="595"/>
      <c r="V754" s="1050"/>
      <c r="W754" s="523"/>
      <c r="X754" s="572"/>
      <c r="Y754" s="573"/>
    </row>
    <row r="755" spans="1:32" ht="41.25" customHeight="1">
      <c r="A755" s="362"/>
      <c r="B755" s="363"/>
      <c r="C755" s="364" t="s">
        <v>324</v>
      </c>
      <c r="D755" s="365"/>
      <c r="E755" s="366"/>
      <c r="F755" s="367"/>
      <c r="G755" s="368"/>
      <c r="H755" s="369">
        <f>SUM(H754)</f>
        <v>0</v>
      </c>
      <c r="I755" s="457">
        <f t="shared" ref="I755:P755" si="356">SUM(I754)</f>
        <v>0</v>
      </c>
      <c r="J755" s="457">
        <f t="shared" si="356"/>
        <v>0</v>
      </c>
      <c r="K755" s="369">
        <f t="shared" si="356"/>
        <v>0</v>
      </c>
      <c r="L755" s="457">
        <f t="shared" si="356"/>
        <v>0</v>
      </c>
      <c r="M755" s="457">
        <f t="shared" si="356"/>
        <v>0</v>
      </c>
      <c r="N755" s="369">
        <f t="shared" si="356"/>
        <v>0</v>
      </c>
      <c r="O755" s="457">
        <f t="shared" si="356"/>
        <v>0</v>
      </c>
      <c r="P755" s="457">
        <f t="shared" si="356"/>
        <v>0</v>
      </c>
      <c r="Q755" s="369">
        <f>SUM(Q754:Q754)</f>
        <v>0</v>
      </c>
      <c r="R755" s="457">
        <f>SUM(R754:R754)</f>
        <v>0</v>
      </c>
      <c r="S755" s="457">
        <f>SUM(S754:S754)</f>
        <v>0</v>
      </c>
      <c r="T755" s="551"/>
      <c r="U755" s="552"/>
      <c r="V755" s="1069"/>
      <c r="W755" s="553"/>
      <c r="X755" s="372"/>
      <c r="Y755" s="373"/>
    </row>
    <row r="756" spans="1:32" s="343" customFormat="1" ht="41.25" customHeight="1">
      <c r="A756" s="345"/>
      <c r="B756" s="398"/>
      <c r="C756" s="392" t="s">
        <v>377</v>
      </c>
      <c r="D756" s="399"/>
      <c r="E756" s="400"/>
      <c r="F756" s="401"/>
      <c r="G756" s="402"/>
      <c r="H756" s="403"/>
      <c r="I756" s="404"/>
      <c r="J756" s="405">
        <f>I754+J754/60</f>
        <v>0</v>
      </c>
      <c r="K756" s="406"/>
      <c r="L756" s="408"/>
      <c r="M756" s="405">
        <f>L754+M754/60</f>
        <v>0</v>
      </c>
      <c r="N756" s="407"/>
      <c r="O756" s="408"/>
      <c r="P756" s="405">
        <f>O754+P754/60</f>
        <v>0</v>
      </c>
      <c r="Q756" s="407"/>
      <c r="R756" s="408"/>
      <c r="S756" s="405">
        <f>R755+S755/60</f>
        <v>0</v>
      </c>
      <c r="T756" s="345"/>
      <c r="U756" s="409"/>
      <c r="V756" s="1048"/>
      <c r="W756" s="410"/>
      <c r="X756" s="411">
        <v>240</v>
      </c>
      <c r="Y756" s="412">
        <v>4</v>
      </c>
      <c r="Z756" s="405">
        <f>J756</f>
        <v>0</v>
      </c>
      <c r="AA756" s="405">
        <f>X756*Y756*Z756</f>
        <v>0</v>
      </c>
      <c r="AB756" s="405">
        <f>($AB$4-M756-P756)</f>
        <v>672</v>
      </c>
      <c r="AC756" s="412">
        <f>X756*Y756</f>
        <v>960</v>
      </c>
      <c r="AD756" s="412">
        <f>AB756*AC756</f>
        <v>645120</v>
      </c>
      <c r="AE756" s="405">
        <f>AA756/(AD756)</f>
        <v>0</v>
      </c>
      <c r="AF756" s="413">
        <f>1-(1*AE756)</f>
        <v>1</v>
      </c>
    </row>
    <row r="757" spans="1:32" s="512" customFormat="1" ht="41.25" customHeight="1">
      <c r="A757" s="499"/>
      <c r="B757" s="500"/>
      <c r="C757" s="501"/>
      <c r="D757" s="502"/>
      <c r="E757" s="503"/>
      <c r="F757" s="504"/>
      <c r="G757" s="505"/>
      <c r="H757" s="506"/>
      <c r="I757" s="507"/>
      <c r="J757" s="507"/>
      <c r="K757" s="506"/>
      <c r="L757" s="507"/>
      <c r="M757" s="507"/>
      <c r="N757" s="506"/>
      <c r="O757" s="507"/>
      <c r="P757" s="507"/>
      <c r="Q757" s="506"/>
      <c r="R757" s="507"/>
      <c r="S757" s="507"/>
      <c r="T757" s="499"/>
      <c r="U757" s="508"/>
      <c r="V757" s="1052"/>
      <c r="W757" s="509"/>
      <c r="X757" s="510"/>
      <c r="Y757" s="511"/>
    </row>
    <row r="758" spans="1:32" s="343" customFormat="1" ht="30">
      <c r="A758" s="391">
        <v>19</v>
      </c>
      <c r="B758" s="523"/>
      <c r="C758" s="590" t="s">
        <v>650</v>
      </c>
      <c r="D758" s="591"/>
      <c r="E758" s="592"/>
      <c r="F758" s="591"/>
      <c r="G758" s="592"/>
      <c r="H758" s="593"/>
      <c r="I758" s="422"/>
      <c r="J758" s="422"/>
      <c r="K758" s="593"/>
      <c r="L758" s="593"/>
      <c r="M758" s="593"/>
      <c r="N758" s="593"/>
      <c r="O758" s="593"/>
      <c r="P758" s="593"/>
      <c r="Q758" s="593"/>
      <c r="R758" s="593"/>
      <c r="S758" s="593"/>
      <c r="T758" s="594"/>
      <c r="U758" s="590"/>
      <c r="V758" s="1050"/>
      <c r="W758" s="523"/>
    </row>
    <row r="759" spans="1:32" ht="41.25" customHeight="1">
      <c r="A759" s="362"/>
      <c r="B759" s="363"/>
      <c r="C759" s="364" t="s">
        <v>324</v>
      </c>
      <c r="D759" s="365"/>
      <c r="E759" s="366"/>
      <c r="F759" s="367"/>
      <c r="G759" s="368"/>
      <c r="H759" s="369">
        <f t="shared" ref="H759:S759" si="357">SUM(H758:H758)</f>
        <v>0</v>
      </c>
      <c r="I759" s="457">
        <f t="shared" si="357"/>
        <v>0</v>
      </c>
      <c r="J759" s="457">
        <f t="shared" si="357"/>
        <v>0</v>
      </c>
      <c r="K759" s="369">
        <f t="shared" si="357"/>
        <v>0</v>
      </c>
      <c r="L759" s="457">
        <f t="shared" si="357"/>
        <v>0</v>
      </c>
      <c r="M759" s="457">
        <f t="shared" si="357"/>
        <v>0</v>
      </c>
      <c r="N759" s="369">
        <f t="shared" si="357"/>
        <v>0</v>
      </c>
      <c r="O759" s="457">
        <f t="shared" si="357"/>
        <v>0</v>
      </c>
      <c r="P759" s="457">
        <f t="shared" si="357"/>
        <v>0</v>
      </c>
      <c r="Q759" s="369">
        <f t="shared" si="357"/>
        <v>0</v>
      </c>
      <c r="R759" s="457">
        <f t="shared" si="357"/>
        <v>0</v>
      </c>
      <c r="S759" s="457">
        <f t="shared" si="357"/>
        <v>0</v>
      </c>
      <c r="T759" s="551"/>
      <c r="U759" s="552"/>
      <c r="V759" s="1069"/>
      <c r="W759" s="553"/>
      <c r="X759" s="372"/>
      <c r="Y759" s="373"/>
    </row>
    <row r="760" spans="1:32" s="343" customFormat="1" ht="41.25" customHeight="1">
      <c r="A760" s="345"/>
      <c r="B760" s="398"/>
      <c r="C760" s="392" t="s">
        <v>377</v>
      </c>
      <c r="D760" s="399"/>
      <c r="E760" s="400"/>
      <c r="F760" s="401"/>
      <c r="G760" s="402"/>
      <c r="H760" s="403"/>
      <c r="I760" s="404"/>
      <c r="J760" s="405">
        <f>I759+J759/60</f>
        <v>0</v>
      </c>
      <c r="K760" s="406"/>
      <c r="L760" s="408"/>
      <c r="M760" s="405">
        <f>L759+M759/60</f>
        <v>0</v>
      </c>
      <c r="N760" s="407"/>
      <c r="O760" s="408"/>
      <c r="P760" s="405">
        <f>O759+P759/60</f>
        <v>0</v>
      </c>
      <c r="Q760" s="407"/>
      <c r="R760" s="408"/>
      <c r="S760" s="405">
        <f>R759+S759/60</f>
        <v>0</v>
      </c>
      <c r="T760" s="345"/>
      <c r="U760" s="409"/>
      <c r="V760" s="1048"/>
      <c r="W760" s="410"/>
      <c r="X760" s="411">
        <v>63</v>
      </c>
      <c r="Y760" s="412">
        <v>4</v>
      </c>
      <c r="Z760" s="405">
        <f>J760</f>
        <v>0</v>
      </c>
      <c r="AA760" s="405">
        <f>X760*Y760*Z760</f>
        <v>0</v>
      </c>
      <c r="AB760" s="405">
        <f>($AB$4-M760-P760)</f>
        <v>672</v>
      </c>
      <c r="AC760" s="412">
        <f>X760*Y760</f>
        <v>252</v>
      </c>
      <c r="AD760" s="412">
        <f>AB760*AC760</f>
        <v>169344</v>
      </c>
      <c r="AE760" s="405">
        <f>AA760/(AD760)</f>
        <v>0</v>
      </c>
      <c r="AF760" s="413">
        <f>1-(1*AE760)</f>
        <v>1</v>
      </c>
    </row>
    <row r="761" spans="1:32" s="498" customFormat="1" ht="30">
      <c r="A761" s="534"/>
      <c r="B761" s="534"/>
      <c r="C761" s="554"/>
      <c r="D761" s="534"/>
      <c r="E761" s="534"/>
      <c r="F761" s="534"/>
      <c r="G761" s="534"/>
      <c r="H761" s="534"/>
      <c r="I761" s="536"/>
      <c r="J761" s="536"/>
      <c r="K761" s="534"/>
      <c r="L761" s="536"/>
      <c r="M761" s="536"/>
      <c r="N761" s="534"/>
      <c r="O761" s="536"/>
      <c r="P761" s="536"/>
      <c r="Q761" s="534"/>
      <c r="R761" s="537"/>
      <c r="S761" s="537"/>
      <c r="T761" s="534"/>
      <c r="U761" s="538"/>
      <c r="V761" s="1056"/>
      <c r="W761" s="535"/>
    </row>
    <row r="762" spans="1:32" s="343" customFormat="1" ht="60">
      <c r="A762" s="391">
        <v>20</v>
      </c>
      <c r="B762" s="391"/>
      <c r="C762" s="438" t="s">
        <v>430</v>
      </c>
      <c r="D762" s="391"/>
      <c r="E762" s="391"/>
      <c r="F762" s="391"/>
      <c r="G762" s="391"/>
      <c r="H762" s="391" t="s">
        <v>332</v>
      </c>
      <c r="I762" s="394"/>
      <c r="J762" s="394"/>
      <c r="K762" s="391" t="s">
        <v>332</v>
      </c>
      <c r="L762" s="394"/>
      <c r="M762" s="394"/>
      <c r="N762" s="391" t="s">
        <v>332</v>
      </c>
      <c r="O762" s="394"/>
      <c r="P762" s="394"/>
      <c r="Q762" s="391" t="s">
        <v>332</v>
      </c>
      <c r="R762" s="394"/>
      <c r="S762" s="394"/>
      <c r="T762" s="391"/>
      <c r="U762" s="396"/>
      <c r="V762" s="1062"/>
      <c r="W762" s="393"/>
    </row>
    <row r="763" spans="1:32" s="343" customFormat="1" ht="41.25" customHeight="1">
      <c r="A763" s="345"/>
      <c r="B763" s="398"/>
      <c r="C763" s="392" t="s">
        <v>377</v>
      </c>
      <c r="D763" s="399"/>
      <c r="E763" s="400"/>
      <c r="F763" s="401"/>
      <c r="G763" s="402"/>
      <c r="H763" s="403"/>
      <c r="I763" s="404"/>
      <c r="J763" s="405">
        <f>I762+J762/60</f>
        <v>0</v>
      </c>
      <c r="K763" s="406"/>
      <c r="L763" s="408"/>
      <c r="M763" s="405">
        <f>L762+M762/60</f>
        <v>0</v>
      </c>
      <c r="N763" s="407"/>
      <c r="O763" s="408"/>
      <c r="P763" s="405">
        <f>O762+P762/60</f>
        <v>0</v>
      </c>
      <c r="Q763" s="407"/>
      <c r="R763" s="408"/>
      <c r="S763" s="405">
        <f>R762+S762/60</f>
        <v>0</v>
      </c>
      <c r="T763" s="345"/>
      <c r="U763" s="409"/>
      <c r="V763" s="1048"/>
      <c r="W763" s="410"/>
      <c r="X763" s="411">
        <v>240</v>
      </c>
      <c r="Y763" s="412">
        <v>4</v>
      </c>
      <c r="Z763" s="405">
        <f>J763</f>
        <v>0</v>
      </c>
      <c r="AA763" s="405">
        <f>X763*Y763*Z763</f>
        <v>0</v>
      </c>
      <c r="AB763" s="405">
        <f>($AB$4-M763-P763)</f>
        <v>672</v>
      </c>
      <c r="AC763" s="412">
        <f>X763*Y763</f>
        <v>960</v>
      </c>
      <c r="AD763" s="412">
        <f>AB763*AC763</f>
        <v>645120</v>
      </c>
      <c r="AE763" s="405">
        <f>AA763/(AD763)</f>
        <v>0</v>
      </c>
      <c r="AF763" s="413">
        <f>1-(1*AE763)</f>
        <v>1</v>
      </c>
    </row>
    <row r="764" spans="1:32" s="498" customFormat="1" ht="30">
      <c r="A764" s="534"/>
      <c r="B764" s="534"/>
      <c r="C764" s="554"/>
      <c r="D764" s="534"/>
      <c r="E764" s="534"/>
      <c r="F764" s="534"/>
      <c r="G764" s="534"/>
      <c r="H764" s="534"/>
      <c r="I764" s="536"/>
      <c r="J764" s="536"/>
      <c r="K764" s="534"/>
      <c r="L764" s="536"/>
      <c r="M764" s="536"/>
      <c r="N764" s="534"/>
      <c r="O764" s="536"/>
      <c r="P764" s="536"/>
      <c r="Q764" s="534"/>
      <c r="R764" s="537"/>
      <c r="S764" s="537"/>
      <c r="T764" s="534"/>
      <c r="U764" s="538"/>
      <c r="V764" s="1056"/>
      <c r="W764" s="535"/>
    </row>
    <row r="765" spans="1:32" s="343" customFormat="1" ht="60">
      <c r="A765" s="391">
        <v>21</v>
      </c>
      <c r="B765" s="391"/>
      <c r="C765" s="438" t="s">
        <v>431</v>
      </c>
      <c r="D765" s="391"/>
      <c r="E765" s="391"/>
      <c r="F765" s="391"/>
      <c r="G765" s="391"/>
      <c r="H765" s="391" t="s">
        <v>332</v>
      </c>
      <c r="I765" s="394"/>
      <c r="J765" s="394"/>
      <c r="K765" s="391" t="s">
        <v>332</v>
      </c>
      <c r="L765" s="394"/>
      <c r="M765" s="394"/>
      <c r="N765" s="391" t="s">
        <v>332</v>
      </c>
      <c r="O765" s="394"/>
      <c r="P765" s="394"/>
      <c r="Q765" s="391" t="s">
        <v>332</v>
      </c>
      <c r="R765" s="394"/>
      <c r="S765" s="394"/>
      <c r="T765" s="391"/>
      <c r="U765" s="396"/>
      <c r="V765" s="1062"/>
      <c r="W765" s="393"/>
    </row>
    <row r="766" spans="1:32" s="343" customFormat="1" ht="41.25" customHeight="1">
      <c r="A766" s="345"/>
      <c r="B766" s="398"/>
      <c r="C766" s="392" t="s">
        <v>377</v>
      </c>
      <c r="D766" s="399"/>
      <c r="E766" s="400"/>
      <c r="F766" s="401"/>
      <c r="G766" s="402"/>
      <c r="H766" s="403"/>
      <c r="I766" s="404"/>
      <c r="J766" s="405">
        <f>I765+J765/60</f>
        <v>0</v>
      </c>
      <c r="K766" s="406"/>
      <c r="L766" s="408"/>
      <c r="M766" s="405">
        <f>L765+M765/60</f>
        <v>0</v>
      </c>
      <c r="N766" s="407"/>
      <c r="O766" s="408"/>
      <c r="P766" s="405">
        <f>O765+P765/60</f>
        <v>0</v>
      </c>
      <c r="Q766" s="407"/>
      <c r="R766" s="408"/>
      <c r="S766" s="405">
        <f>R765+S765/60</f>
        <v>0</v>
      </c>
      <c r="T766" s="345"/>
      <c r="U766" s="409"/>
      <c r="V766" s="1048"/>
      <c r="W766" s="410"/>
      <c r="X766" s="411">
        <v>240</v>
      </c>
      <c r="Y766" s="412">
        <v>4</v>
      </c>
      <c r="Z766" s="405">
        <f>J766</f>
        <v>0</v>
      </c>
      <c r="AA766" s="405">
        <f>X766*Y766*Z766</f>
        <v>0</v>
      </c>
      <c r="AB766" s="405">
        <f>($AB$4-M766-P766)</f>
        <v>672</v>
      </c>
      <c r="AC766" s="412">
        <f>X766*Y766</f>
        <v>960</v>
      </c>
      <c r="AD766" s="412">
        <f>AB766*AC766</f>
        <v>645120</v>
      </c>
      <c r="AE766" s="405">
        <f>AA766/(AD766)</f>
        <v>0</v>
      </c>
      <c r="AF766" s="413">
        <f>1-(1*AE766)</f>
        <v>1</v>
      </c>
    </row>
    <row r="767" spans="1:32" s="498" customFormat="1" ht="30">
      <c r="A767" s="534"/>
      <c r="B767" s="534"/>
      <c r="C767" s="568"/>
      <c r="D767" s="534"/>
      <c r="E767" s="534"/>
      <c r="F767" s="534"/>
      <c r="G767" s="534"/>
      <c r="H767" s="534"/>
      <c r="I767" s="536"/>
      <c r="J767" s="536"/>
      <c r="K767" s="534"/>
      <c r="L767" s="536"/>
      <c r="M767" s="536"/>
      <c r="N767" s="534"/>
      <c r="O767" s="536"/>
      <c r="P767" s="536"/>
      <c r="Q767" s="534"/>
      <c r="R767" s="537"/>
      <c r="S767" s="537"/>
      <c r="T767" s="534"/>
      <c r="U767" s="538"/>
      <c r="V767" s="1056"/>
      <c r="W767" s="535"/>
    </row>
    <row r="768" spans="1:32" s="343" customFormat="1" ht="30">
      <c r="A768" s="391">
        <v>22</v>
      </c>
      <c r="B768" s="523"/>
      <c r="C768" s="595" t="s">
        <v>537</v>
      </c>
      <c r="D768" s="591"/>
      <c r="E768" s="592"/>
      <c r="F768" s="598"/>
      <c r="G768" s="592"/>
      <c r="H768" s="593"/>
      <c r="I768" s="593"/>
      <c r="J768" s="593"/>
      <c r="K768" s="593"/>
      <c r="L768" s="593"/>
      <c r="M768" s="593"/>
      <c r="N768" s="593"/>
      <c r="O768" s="593"/>
      <c r="P768" s="593"/>
      <c r="Q768" s="593"/>
      <c r="R768" s="422"/>
      <c r="S768" s="422"/>
      <c r="T768" s="594"/>
      <c r="U768" s="595"/>
      <c r="V768" s="1050"/>
      <c r="W768" s="523"/>
    </row>
    <row r="769" spans="1:32" ht="41.25" customHeight="1">
      <c r="A769" s="362"/>
      <c r="B769" s="363"/>
      <c r="C769" s="364" t="s">
        <v>324</v>
      </c>
      <c r="D769" s="365"/>
      <c r="E769" s="366"/>
      <c r="F769" s="367"/>
      <c r="G769" s="368"/>
      <c r="H769" s="369">
        <f>SUM(H768)</f>
        <v>0</v>
      </c>
      <c r="I769" s="457">
        <f t="shared" ref="I769:P769" si="358">SUM(I768)</f>
        <v>0</v>
      </c>
      <c r="J769" s="457">
        <f t="shared" si="358"/>
        <v>0</v>
      </c>
      <c r="K769" s="369">
        <f t="shared" si="358"/>
        <v>0</v>
      </c>
      <c r="L769" s="457">
        <f t="shared" si="358"/>
        <v>0</v>
      </c>
      <c r="M769" s="457">
        <f t="shared" si="358"/>
        <v>0</v>
      </c>
      <c r="N769" s="369">
        <f t="shared" si="358"/>
        <v>0</v>
      </c>
      <c r="O769" s="457">
        <f t="shared" si="358"/>
        <v>0</v>
      </c>
      <c r="P769" s="457">
        <f t="shared" si="358"/>
        <v>0</v>
      </c>
      <c r="Q769" s="369">
        <f>SUM(Q768:Q768)</f>
        <v>0</v>
      </c>
      <c r="R769" s="457">
        <f>SUM(R768:R768)</f>
        <v>0</v>
      </c>
      <c r="S769" s="457">
        <f>SUM(S768:S768)</f>
        <v>0</v>
      </c>
      <c r="T769" s="551"/>
      <c r="U769" s="552"/>
      <c r="V769" s="1069"/>
      <c r="W769" s="553"/>
      <c r="X769" s="372"/>
      <c r="Y769" s="373"/>
    </row>
    <row r="770" spans="1:32" s="343" customFormat="1" ht="41.25" customHeight="1">
      <c r="A770" s="345"/>
      <c r="B770" s="398"/>
      <c r="C770" s="392" t="s">
        <v>377</v>
      </c>
      <c r="D770" s="399"/>
      <c r="E770" s="400"/>
      <c r="F770" s="401"/>
      <c r="G770" s="402"/>
      <c r="H770" s="403"/>
      <c r="I770" s="404"/>
      <c r="J770" s="405">
        <f>I768+J768/60</f>
        <v>0</v>
      </c>
      <c r="K770" s="406"/>
      <c r="L770" s="408"/>
      <c r="M770" s="405">
        <f>L768+M768/60</f>
        <v>0</v>
      </c>
      <c r="N770" s="407"/>
      <c r="O770" s="408"/>
      <c r="P770" s="405">
        <f>O768+P768/60</f>
        <v>0</v>
      </c>
      <c r="Q770" s="407"/>
      <c r="R770" s="408"/>
      <c r="S770" s="405">
        <f>R769+S769/60</f>
        <v>0</v>
      </c>
      <c r="T770" s="345"/>
      <c r="U770" s="409"/>
      <c r="V770" s="1048"/>
      <c r="W770" s="410"/>
      <c r="X770" s="411">
        <v>63</v>
      </c>
      <c r="Y770" s="412">
        <v>4</v>
      </c>
      <c r="Z770" s="405">
        <f>J770</f>
        <v>0</v>
      </c>
      <c r="AA770" s="405">
        <f>X770*Y770*Z770</f>
        <v>0</v>
      </c>
      <c r="AB770" s="405">
        <f>($AB$4-M770-P770)</f>
        <v>672</v>
      </c>
      <c r="AC770" s="412">
        <f>X770*Y770</f>
        <v>252</v>
      </c>
      <c r="AD770" s="412">
        <f>AB770*AC770</f>
        <v>169344</v>
      </c>
      <c r="AE770" s="405">
        <f>AA770/(AD770)</f>
        <v>0</v>
      </c>
      <c r="AF770" s="413">
        <f>1-(1*AE770)</f>
        <v>1</v>
      </c>
    </row>
    <row r="771" spans="1:32" s="498" customFormat="1" ht="30">
      <c r="A771" s="534"/>
      <c r="B771" s="534"/>
      <c r="C771" s="554"/>
      <c r="D771" s="534"/>
      <c r="E771" s="534"/>
      <c r="F771" s="534"/>
      <c r="G771" s="534"/>
      <c r="H771" s="534"/>
      <c r="I771" s="536"/>
      <c r="J771" s="536"/>
      <c r="K771" s="534"/>
      <c r="L771" s="536"/>
      <c r="M771" s="536"/>
      <c r="N771" s="534"/>
      <c r="O771" s="536"/>
      <c r="P771" s="536"/>
      <c r="Q771" s="534"/>
      <c r="R771" s="537"/>
      <c r="S771" s="537"/>
      <c r="T771" s="534"/>
      <c r="U771" s="538"/>
      <c r="V771" s="1056"/>
      <c r="W771" s="535"/>
    </row>
    <row r="772" spans="1:32" s="343" customFormat="1" ht="60">
      <c r="A772" s="391">
        <v>23</v>
      </c>
      <c r="B772" s="391"/>
      <c r="C772" s="438" t="s">
        <v>432</v>
      </c>
      <c r="D772" s="391"/>
      <c r="E772" s="391"/>
      <c r="F772" s="391"/>
      <c r="G772" s="391"/>
      <c r="H772" s="391" t="s">
        <v>332</v>
      </c>
      <c r="I772" s="394"/>
      <c r="J772" s="394"/>
      <c r="K772" s="391" t="s">
        <v>332</v>
      </c>
      <c r="L772" s="394"/>
      <c r="M772" s="394"/>
      <c r="N772" s="391" t="s">
        <v>332</v>
      </c>
      <c r="O772" s="394"/>
      <c r="P772" s="394"/>
      <c r="Q772" s="391" t="s">
        <v>332</v>
      </c>
      <c r="R772" s="394"/>
      <c r="S772" s="394"/>
      <c r="T772" s="391"/>
      <c r="U772" s="396"/>
      <c r="V772" s="1062"/>
      <c r="W772" s="393"/>
    </row>
    <row r="773" spans="1:32" s="343" customFormat="1" ht="41.25" customHeight="1">
      <c r="A773" s="345"/>
      <c r="B773" s="398"/>
      <c r="C773" s="392" t="s">
        <v>377</v>
      </c>
      <c r="D773" s="399"/>
      <c r="E773" s="400"/>
      <c r="F773" s="401"/>
      <c r="G773" s="402"/>
      <c r="H773" s="403"/>
      <c r="I773" s="404"/>
      <c r="J773" s="405">
        <f>I772+J772/60</f>
        <v>0</v>
      </c>
      <c r="K773" s="406"/>
      <c r="L773" s="408"/>
      <c r="M773" s="405">
        <f>L772+M772/60</f>
        <v>0</v>
      </c>
      <c r="N773" s="407"/>
      <c r="O773" s="408"/>
      <c r="P773" s="405">
        <f>O772+P772/60</f>
        <v>0</v>
      </c>
      <c r="Q773" s="407"/>
      <c r="R773" s="408"/>
      <c r="S773" s="405">
        <f>R772+S772/60</f>
        <v>0</v>
      </c>
      <c r="T773" s="345"/>
      <c r="U773" s="409"/>
      <c r="V773" s="1048"/>
      <c r="W773" s="410"/>
      <c r="X773" s="411">
        <v>240</v>
      </c>
      <c r="Y773" s="412">
        <v>4</v>
      </c>
      <c r="Z773" s="405">
        <f>J773</f>
        <v>0</v>
      </c>
      <c r="AA773" s="405">
        <f>X773*Y773*Z773</f>
        <v>0</v>
      </c>
      <c r="AB773" s="405">
        <f>($AB$4-M773-P773)</f>
        <v>672</v>
      </c>
      <c r="AC773" s="412">
        <f>X773*Y773</f>
        <v>960</v>
      </c>
      <c r="AD773" s="412">
        <f>AB773*AC773</f>
        <v>645120</v>
      </c>
      <c r="AE773" s="405">
        <f>AA773/(AD773)</f>
        <v>0</v>
      </c>
      <c r="AF773" s="413">
        <f>1-(1*AE773)</f>
        <v>1</v>
      </c>
    </row>
    <row r="774" spans="1:32" s="498" customFormat="1" ht="30">
      <c r="A774" s="534"/>
      <c r="B774" s="534"/>
      <c r="C774" s="554"/>
      <c r="D774" s="534"/>
      <c r="E774" s="534"/>
      <c r="F774" s="534"/>
      <c r="G774" s="534"/>
      <c r="H774" s="534"/>
      <c r="I774" s="536"/>
      <c r="J774" s="536"/>
      <c r="K774" s="534"/>
      <c r="L774" s="536"/>
      <c r="M774" s="536"/>
      <c r="N774" s="534"/>
      <c r="O774" s="536"/>
      <c r="P774" s="536"/>
      <c r="Q774" s="534"/>
      <c r="R774" s="537"/>
      <c r="S774" s="537"/>
      <c r="T774" s="534"/>
      <c r="U774" s="538"/>
      <c r="V774" s="1056"/>
      <c r="W774" s="535"/>
    </row>
    <row r="775" spans="1:32" s="343" customFormat="1" ht="60">
      <c r="A775" s="391">
        <v>24</v>
      </c>
      <c r="B775" s="391"/>
      <c r="C775" s="438" t="s">
        <v>433</v>
      </c>
      <c r="D775" s="391"/>
      <c r="E775" s="391"/>
      <c r="F775" s="391"/>
      <c r="G775" s="391"/>
      <c r="H775" s="391" t="s">
        <v>332</v>
      </c>
      <c r="I775" s="394"/>
      <c r="J775" s="394"/>
      <c r="K775" s="391" t="s">
        <v>332</v>
      </c>
      <c r="L775" s="394"/>
      <c r="M775" s="394"/>
      <c r="N775" s="391" t="s">
        <v>332</v>
      </c>
      <c r="O775" s="394"/>
      <c r="P775" s="394"/>
      <c r="Q775" s="391" t="s">
        <v>332</v>
      </c>
      <c r="R775" s="394"/>
      <c r="S775" s="394"/>
      <c r="T775" s="391"/>
      <c r="U775" s="396"/>
      <c r="V775" s="1062"/>
      <c r="W775" s="393"/>
    </row>
    <row r="776" spans="1:32" s="343" customFormat="1" ht="41.25" customHeight="1">
      <c r="A776" s="345"/>
      <c r="B776" s="398"/>
      <c r="C776" s="392" t="s">
        <v>377</v>
      </c>
      <c r="D776" s="399"/>
      <c r="E776" s="400"/>
      <c r="F776" s="401"/>
      <c r="G776" s="402"/>
      <c r="H776" s="403"/>
      <c r="I776" s="404"/>
      <c r="J776" s="405">
        <f>I775+J775/60</f>
        <v>0</v>
      </c>
      <c r="K776" s="406"/>
      <c r="L776" s="408"/>
      <c r="M776" s="405">
        <f>L775+M775/60</f>
        <v>0</v>
      </c>
      <c r="N776" s="407"/>
      <c r="O776" s="408"/>
      <c r="P776" s="405">
        <f>O775+P775/60</f>
        <v>0</v>
      </c>
      <c r="Q776" s="407"/>
      <c r="R776" s="408"/>
      <c r="S776" s="405">
        <f>R775+S775/60</f>
        <v>0</v>
      </c>
      <c r="T776" s="345"/>
      <c r="U776" s="409"/>
      <c r="V776" s="1048"/>
      <c r="W776" s="410"/>
      <c r="X776" s="411">
        <v>240</v>
      </c>
      <c r="Y776" s="412">
        <v>4</v>
      </c>
      <c r="Z776" s="405">
        <f>J776</f>
        <v>0</v>
      </c>
      <c r="AA776" s="405">
        <f>X776*Y776*Z776</f>
        <v>0</v>
      </c>
      <c r="AB776" s="405">
        <f>($AB$4-M776-P776)</f>
        <v>672</v>
      </c>
      <c r="AC776" s="412">
        <f>X776*Y776</f>
        <v>960</v>
      </c>
      <c r="AD776" s="412">
        <f>AB776*AC776</f>
        <v>645120</v>
      </c>
      <c r="AE776" s="405">
        <f>AA776/(AD776)</f>
        <v>0</v>
      </c>
      <c r="AF776" s="413">
        <f>1-(1*AE776)</f>
        <v>1</v>
      </c>
    </row>
    <row r="777" spans="1:32" s="498" customFormat="1" ht="30">
      <c r="A777" s="534"/>
      <c r="B777" s="534"/>
      <c r="C777" s="568"/>
      <c r="D777" s="534"/>
      <c r="E777" s="534"/>
      <c r="F777" s="534"/>
      <c r="G777" s="534"/>
      <c r="H777" s="534"/>
      <c r="I777" s="536"/>
      <c r="J777" s="536"/>
      <c r="K777" s="534"/>
      <c r="L777" s="536"/>
      <c r="M777" s="536"/>
      <c r="N777" s="534"/>
      <c r="O777" s="536"/>
      <c r="P777" s="536"/>
      <c r="Q777" s="534"/>
      <c r="R777" s="537"/>
      <c r="S777" s="537"/>
      <c r="T777" s="534"/>
      <c r="U777" s="538"/>
      <c r="V777" s="1056"/>
      <c r="W777" s="535"/>
    </row>
    <row r="778" spans="1:32" s="343" customFormat="1" ht="90">
      <c r="A778" s="391">
        <v>25</v>
      </c>
      <c r="B778" s="391"/>
      <c r="C778" s="438" t="s">
        <v>434</v>
      </c>
      <c r="D778" s="391"/>
      <c r="E778" s="391"/>
      <c r="F778" s="391"/>
      <c r="G778" s="391"/>
      <c r="H778" s="391" t="s">
        <v>332</v>
      </c>
      <c r="I778" s="394"/>
      <c r="J778" s="394"/>
      <c r="K778" s="391" t="s">
        <v>332</v>
      </c>
      <c r="L778" s="394"/>
      <c r="M778" s="394"/>
      <c r="N778" s="391" t="s">
        <v>332</v>
      </c>
      <c r="O778" s="394"/>
      <c r="P778" s="394"/>
      <c r="Q778" s="391" t="s">
        <v>332</v>
      </c>
      <c r="R778" s="394"/>
      <c r="S778" s="394"/>
      <c r="T778" s="391"/>
      <c r="U778" s="396"/>
      <c r="V778" s="1062"/>
      <c r="W778" s="393"/>
    </row>
    <row r="779" spans="1:32" s="343" customFormat="1" ht="41.25" customHeight="1">
      <c r="A779" s="345"/>
      <c r="B779" s="398"/>
      <c r="C779" s="392" t="s">
        <v>377</v>
      </c>
      <c r="D779" s="399"/>
      <c r="E779" s="400"/>
      <c r="F779" s="401"/>
      <c r="G779" s="402"/>
      <c r="H779" s="403"/>
      <c r="I779" s="404"/>
      <c r="J779" s="405">
        <f>I778+J778/60</f>
        <v>0</v>
      </c>
      <c r="K779" s="406"/>
      <c r="L779" s="408"/>
      <c r="M779" s="405">
        <f>L778+M778/60</f>
        <v>0</v>
      </c>
      <c r="N779" s="407"/>
      <c r="O779" s="408"/>
      <c r="P779" s="405">
        <f>O778+P778/60</f>
        <v>0</v>
      </c>
      <c r="Q779" s="407"/>
      <c r="R779" s="408"/>
      <c r="S779" s="405">
        <f>R778+S778/60</f>
        <v>0</v>
      </c>
      <c r="T779" s="345"/>
      <c r="U779" s="409"/>
      <c r="V779" s="1048"/>
      <c r="W779" s="410"/>
      <c r="X779" s="411">
        <v>63</v>
      </c>
      <c r="Y779" s="412">
        <v>4</v>
      </c>
      <c r="Z779" s="405">
        <f>J779</f>
        <v>0</v>
      </c>
      <c r="AA779" s="405">
        <f>X779*Y779*Z779</f>
        <v>0</v>
      </c>
      <c r="AB779" s="405">
        <f>($AB$4-M779-P779)</f>
        <v>672</v>
      </c>
      <c r="AC779" s="412">
        <f>X779*Y779</f>
        <v>252</v>
      </c>
      <c r="AD779" s="412">
        <f>AB779*AC779</f>
        <v>169344</v>
      </c>
      <c r="AE779" s="405">
        <f>AA779/(AD779)</f>
        <v>0</v>
      </c>
      <c r="AF779" s="413">
        <f>1-(1*AE779)</f>
        <v>1</v>
      </c>
    </row>
    <row r="780" spans="1:32" s="498" customFormat="1" ht="30">
      <c r="A780" s="534"/>
      <c r="B780" s="534"/>
      <c r="C780" s="554"/>
      <c r="D780" s="534"/>
      <c r="E780" s="534"/>
      <c r="F780" s="534"/>
      <c r="G780" s="534"/>
      <c r="H780" s="534"/>
      <c r="I780" s="536"/>
      <c r="J780" s="536"/>
      <c r="K780" s="534"/>
      <c r="L780" s="536"/>
      <c r="M780" s="536"/>
      <c r="N780" s="534"/>
      <c r="O780" s="536"/>
      <c r="P780" s="536"/>
      <c r="Q780" s="534"/>
      <c r="R780" s="537"/>
      <c r="S780" s="537"/>
      <c r="T780" s="534"/>
      <c r="U780" s="538"/>
      <c r="V780" s="1056"/>
      <c r="W780" s="535"/>
    </row>
    <row r="781" spans="1:32" s="343" customFormat="1" ht="90">
      <c r="A781" s="391">
        <v>26</v>
      </c>
      <c r="B781" s="391"/>
      <c r="C781" s="438" t="s">
        <v>435</v>
      </c>
      <c r="D781" s="391"/>
      <c r="E781" s="391"/>
      <c r="F781" s="391"/>
      <c r="G781" s="391"/>
      <c r="H781" s="391" t="s">
        <v>332</v>
      </c>
      <c r="I781" s="394"/>
      <c r="J781" s="394"/>
      <c r="K781" s="391" t="s">
        <v>332</v>
      </c>
      <c r="L781" s="394"/>
      <c r="M781" s="394"/>
      <c r="N781" s="391" t="s">
        <v>332</v>
      </c>
      <c r="O781" s="394"/>
      <c r="P781" s="394"/>
      <c r="Q781" s="391" t="s">
        <v>332</v>
      </c>
      <c r="R781" s="394"/>
      <c r="S781" s="394"/>
      <c r="T781" s="391"/>
      <c r="U781" s="396"/>
      <c r="V781" s="1062"/>
      <c r="W781" s="393"/>
    </row>
    <row r="782" spans="1:32" s="343" customFormat="1" ht="41.25" customHeight="1">
      <c r="A782" s="345"/>
      <c r="B782" s="398"/>
      <c r="C782" s="392" t="s">
        <v>377</v>
      </c>
      <c r="D782" s="399"/>
      <c r="E782" s="400"/>
      <c r="F782" s="401"/>
      <c r="G782" s="402"/>
      <c r="H782" s="403"/>
      <c r="I782" s="404"/>
      <c r="J782" s="405">
        <f>I781+J781/60</f>
        <v>0</v>
      </c>
      <c r="K782" s="406"/>
      <c r="L782" s="408"/>
      <c r="M782" s="405">
        <f>L781+M781/60</f>
        <v>0</v>
      </c>
      <c r="N782" s="407"/>
      <c r="O782" s="408"/>
      <c r="P782" s="405">
        <f>O781+P781/60</f>
        <v>0</v>
      </c>
      <c r="Q782" s="407"/>
      <c r="R782" s="408"/>
      <c r="S782" s="405">
        <f>R781+S781/60</f>
        <v>0</v>
      </c>
      <c r="T782" s="345"/>
      <c r="U782" s="409"/>
      <c r="V782" s="1048"/>
      <c r="W782" s="410"/>
      <c r="X782" s="411">
        <v>63</v>
      </c>
      <c r="Y782" s="412">
        <v>4</v>
      </c>
      <c r="Z782" s="405">
        <f>J782</f>
        <v>0</v>
      </c>
      <c r="AA782" s="405">
        <f>X782*Y782*Z782</f>
        <v>0</v>
      </c>
      <c r="AB782" s="405">
        <f>($AB$4-M782-P782)</f>
        <v>672</v>
      </c>
      <c r="AC782" s="412">
        <f>X782*Y782</f>
        <v>252</v>
      </c>
      <c r="AD782" s="412">
        <f>AB782*AC782</f>
        <v>169344</v>
      </c>
      <c r="AE782" s="405">
        <f>AA782/(AD782)</f>
        <v>0</v>
      </c>
      <c r="AF782" s="413">
        <f>1-(1*AE782)</f>
        <v>1</v>
      </c>
    </row>
    <row r="783" spans="1:32" s="498" customFormat="1" ht="30">
      <c r="A783" s="534"/>
      <c r="B783" s="534"/>
      <c r="C783" s="554"/>
      <c r="D783" s="534"/>
      <c r="E783" s="534"/>
      <c r="F783" s="534"/>
      <c r="G783" s="534"/>
      <c r="H783" s="534"/>
      <c r="I783" s="536"/>
      <c r="J783" s="536"/>
      <c r="K783" s="534"/>
      <c r="L783" s="536"/>
      <c r="M783" s="536"/>
      <c r="N783" s="534"/>
      <c r="O783" s="536"/>
      <c r="P783" s="536"/>
      <c r="Q783" s="534"/>
      <c r="R783" s="537"/>
      <c r="S783" s="537"/>
      <c r="T783" s="534"/>
      <c r="U783" s="538"/>
      <c r="V783" s="1056"/>
      <c r="W783" s="535"/>
    </row>
    <row r="784" spans="1:32" s="343" customFormat="1" ht="60">
      <c r="A784" s="391">
        <v>27</v>
      </c>
      <c r="B784" s="540">
        <v>902162</v>
      </c>
      <c r="C784" s="596" t="s">
        <v>1206</v>
      </c>
      <c r="D784" s="802">
        <v>41698</v>
      </c>
      <c r="E784" s="803" t="s">
        <v>1207</v>
      </c>
      <c r="F784" s="802">
        <v>41698</v>
      </c>
      <c r="G784" s="803" t="s">
        <v>1203</v>
      </c>
      <c r="H784" s="804" t="s">
        <v>332</v>
      </c>
      <c r="I784" s="804"/>
      <c r="J784" s="804"/>
      <c r="K784" s="804" t="s">
        <v>332</v>
      </c>
      <c r="L784" s="804"/>
      <c r="M784" s="804"/>
      <c r="N784" s="804" t="s">
        <v>332</v>
      </c>
      <c r="O784" s="804"/>
      <c r="P784" s="804"/>
      <c r="Q784" s="804">
        <v>2.8472222227719612E-2</v>
      </c>
      <c r="R784" s="422">
        <f t="shared" ref="R784" si="359">HOUR(Q784)</f>
        <v>0</v>
      </c>
      <c r="S784" s="422">
        <f t="shared" ref="S784" si="360">MINUTE(Q784)</f>
        <v>41</v>
      </c>
      <c r="T784" s="600" t="s">
        <v>448</v>
      </c>
      <c r="U784" s="590" t="s">
        <v>533</v>
      </c>
      <c r="V784" s="1057" t="s">
        <v>1204</v>
      </c>
      <c r="W784" s="540" t="s">
        <v>1205</v>
      </c>
    </row>
    <row r="785" spans="1:32" ht="41.25" customHeight="1">
      <c r="A785" s="362"/>
      <c r="B785" s="363"/>
      <c r="C785" s="364" t="s">
        <v>324</v>
      </c>
      <c r="D785" s="365"/>
      <c r="E785" s="366"/>
      <c r="F785" s="367"/>
      <c r="G785" s="368"/>
      <c r="H785" s="369">
        <f>SUM(H783)</f>
        <v>0</v>
      </c>
      <c r="I785" s="457">
        <f t="shared" ref="I785:P785" si="361">SUM(I783)</f>
        <v>0</v>
      </c>
      <c r="J785" s="457">
        <f t="shared" si="361"/>
        <v>0</v>
      </c>
      <c r="K785" s="369">
        <f t="shared" si="361"/>
        <v>0</v>
      </c>
      <c r="L785" s="457">
        <f t="shared" si="361"/>
        <v>0</v>
      </c>
      <c r="M785" s="457">
        <f t="shared" si="361"/>
        <v>0</v>
      </c>
      <c r="N785" s="369">
        <f t="shared" si="361"/>
        <v>0</v>
      </c>
      <c r="O785" s="457">
        <f t="shared" si="361"/>
        <v>0</v>
      </c>
      <c r="P785" s="457">
        <f t="shared" si="361"/>
        <v>0</v>
      </c>
      <c r="Q785" s="369">
        <f>SUM(Q784)</f>
        <v>2.8472222227719612E-2</v>
      </c>
      <c r="R785" s="457">
        <f>SUM(R784)</f>
        <v>0</v>
      </c>
      <c r="S785" s="457">
        <f>SUM(S784)</f>
        <v>41</v>
      </c>
      <c r="T785" s="551"/>
      <c r="U785" s="552"/>
      <c r="V785" s="1069"/>
      <c r="W785" s="553"/>
      <c r="X785" s="372"/>
      <c r="Y785" s="373"/>
    </row>
    <row r="786" spans="1:32" s="343" customFormat="1" ht="41.25" customHeight="1">
      <c r="A786" s="345"/>
      <c r="B786" s="398"/>
      <c r="C786" s="392" t="s">
        <v>377</v>
      </c>
      <c r="D786" s="399"/>
      <c r="E786" s="400"/>
      <c r="F786" s="401"/>
      <c r="G786" s="402"/>
      <c r="H786" s="403"/>
      <c r="I786" s="404"/>
      <c r="J786" s="405">
        <f>I785+J785/60</f>
        <v>0</v>
      </c>
      <c r="K786" s="406"/>
      <c r="L786" s="408"/>
      <c r="M786" s="405">
        <f>L785+M785/60</f>
        <v>0</v>
      </c>
      <c r="N786" s="407"/>
      <c r="O786" s="408"/>
      <c r="P786" s="405">
        <f>O785+P785/60</f>
        <v>0</v>
      </c>
      <c r="Q786" s="407"/>
      <c r="R786" s="408"/>
      <c r="S786" s="405">
        <f>R785+S785/60</f>
        <v>0.68333333333333335</v>
      </c>
      <c r="T786" s="345"/>
      <c r="U786" s="409"/>
      <c r="V786" s="1048"/>
      <c r="W786" s="410"/>
      <c r="X786" s="411">
        <v>125</v>
      </c>
      <c r="Y786" s="412">
        <v>4</v>
      </c>
      <c r="Z786" s="405">
        <f>J786</f>
        <v>0</v>
      </c>
      <c r="AA786" s="405">
        <f>X786*Y786*Z786</f>
        <v>0</v>
      </c>
      <c r="AB786" s="405">
        <f>($AB$4-M786-P786)</f>
        <v>672</v>
      </c>
      <c r="AC786" s="412">
        <f>X786*Y786</f>
        <v>500</v>
      </c>
      <c r="AD786" s="412">
        <f>AB786*AC786</f>
        <v>336000</v>
      </c>
      <c r="AE786" s="405">
        <f>AA786/(AD786)</f>
        <v>0</v>
      </c>
      <c r="AF786" s="413">
        <f>1-(1*AE786)</f>
        <v>1</v>
      </c>
    </row>
    <row r="787" spans="1:32" s="498" customFormat="1" ht="30">
      <c r="A787" s="534"/>
      <c r="B787" s="534"/>
      <c r="C787" s="554"/>
      <c r="D787" s="534"/>
      <c r="E787" s="534"/>
      <c r="F787" s="534"/>
      <c r="G787" s="534"/>
      <c r="H787" s="534"/>
      <c r="I787" s="536"/>
      <c r="J787" s="536"/>
      <c r="K787" s="534"/>
      <c r="L787" s="536"/>
      <c r="M787" s="536"/>
      <c r="N787" s="534"/>
      <c r="O787" s="536"/>
      <c r="P787" s="536"/>
      <c r="Q787" s="534"/>
      <c r="R787" s="537"/>
      <c r="S787" s="537"/>
      <c r="T787" s="534"/>
      <c r="U787" s="538"/>
      <c r="V787" s="1056"/>
      <c r="W787" s="535"/>
    </row>
    <row r="788" spans="1:32" s="343" customFormat="1" ht="60">
      <c r="A788" s="391">
        <v>28</v>
      </c>
      <c r="B788" s="540">
        <v>902161</v>
      </c>
      <c r="C788" s="596" t="s">
        <v>1202</v>
      </c>
      <c r="D788" s="802">
        <v>41698</v>
      </c>
      <c r="E788" s="803" t="s">
        <v>629</v>
      </c>
      <c r="F788" s="802">
        <v>41698</v>
      </c>
      <c r="G788" s="803" t="s">
        <v>1203</v>
      </c>
      <c r="H788" s="804" t="s">
        <v>332</v>
      </c>
      <c r="I788" s="804"/>
      <c r="J788" s="804"/>
      <c r="K788" s="804" t="s">
        <v>332</v>
      </c>
      <c r="L788" s="804"/>
      <c r="M788" s="804"/>
      <c r="N788" s="804" t="s">
        <v>332</v>
      </c>
      <c r="O788" s="804"/>
      <c r="P788" s="804"/>
      <c r="Q788" s="804">
        <v>3.0555555560567882E-2</v>
      </c>
      <c r="R788" s="422">
        <f t="shared" ref="R788" si="362">HOUR(Q788)</f>
        <v>0</v>
      </c>
      <c r="S788" s="422">
        <f t="shared" ref="S788" si="363">MINUTE(Q788)</f>
        <v>44</v>
      </c>
      <c r="T788" s="600" t="s">
        <v>448</v>
      </c>
      <c r="U788" s="590" t="s">
        <v>533</v>
      </c>
      <c r="V788" s="1057" t="s">
        <v>1204</v>
      </c>
      <c r="W788" s="540" t="s">
        <v>1205</v>
      </c>
    </row>
    <row r="789" spans="1:32" ht="41.25" customHeight="1">
      <c r="A789" s="362"/>
      <c r="B789" s="363"/>
      <c r="C789" s="364" t="s">
        <v>324</v>
      </c>
      <c r="D789" s="365"/>
      <c r="E789" s="366"/>
      <c r="F789" s="367"/>
      <c r="G789" s="368"/>
      <c r="H789" s="369">
        <f>SUM(H787)</f>
        <v>0</v>
      </c>
      <c r="I789" s="457">
        <f t="shared" ref="I789:P789" si="364">SUM(I787)</f>
        <v>0</v>
      </c>
      <c r="J789" s="457">
        <f t="shared" si="364"/>
        <v>0</v>
      </c>
      <c r="K789" s="369">
        <f t="shared" si="364"/>
        <v>0</v>
      </c>
      <c r="L789" s="457">
        <f t="shared" si="364"/>
        <v>0</v>
      </c>
      <c r="M789" s="457">
        <f t="shared" si="364"/>
        <v>0</v>
      </c>
      <c r="N789" s="369">
        <f t="shared" si="364"/>
        <v>0</v>
      </c>
      <c r="O789" s="457">
        <f t="shared" si="364"/>
        <v>0</v>
      </c>
      <c r="P789" s="457">
        <f t="shared" si="364"/>
        <v>0</v>
      </c>
      <c r="Q789" s="369">
        <f>SUM(Q788)</f>
        <v>3.0555555560567882E-2</v>
      </c>
      <c r="R789" s="457">
        <f>SUM(R788)</f>
        <v>0</v>
      </c>
      <c r="S789" s="457">
        <f>SUM(S788)</f>
        <v>44</v>
      </c>
      <c r="T789" s="551"/>
      <c r="U789" s="552"/>
      <c r="V789" s="1069"/>
      <c r="W789" s="553"/>
      <c r="X789" s="372"/>
      <c r="Y789" s="373"/>
    </row>
    <row r="790" spans="1:32" s="343" customFormat="1" ht="41.25" customHeight="1">
      <c r="A790" s="345"/>
      <c r="B790" s="398"/>
      <c r="C790" s="392" t="s">
        <v>377</v>
      </c>
      <c r="D790" s="399"/>
      <c r="E790" s="400"/>
      <c r="F790" s="401"/>
      <c r="G790" s="402"/>
      <c r="H790" s="403"/>
      <c r="I790" s="404"/>
      <c r="J790" s="405">
        <f>I789+J789/60</f>
        <v>0</v>
      </c>
      <c r="K790" s="406"/>
      <c r="L790" s="408"/>
      <c r="M790" s="405">
        <f>L789+M789/60</f>
        <v>0</v>
      </c>
      <c r="N790" s="407"/>
      <c r="O790" s="408"/>
      <c r="P790" s="405">
        <f>O789+P789/60</f>
        <v>0</v>
      </c>
      <c r="Q790" s="407"/>
      <c r="R790" s="408"/>
      <c r="S790" s="405">
        <f>R789+S789/60</f>
        <v>0.73333333333333328</v>
      </c>
      <c r="T790" s="345"/>
      <c r="U790" s="409"/>
      <c r="V790" s="1048"/>
      <c r="W790" s="410"/>
      <c r="X790" s="411">
        <v>125</v>
      </c>
      <c r="Y790" s="412">
        <v>4</v>
      </c>
      <c r="Z790" s="405">
        <f>J790</f>
        <v>0</v>
      </c>
      <c r="AA790" s="405">
        <f>X790*Y790*Z790</f>
        <v>0</v>
      </c>
      <c r="AB790" s="405">
        <f>($AB$4-M790-P790)</f>
        <v>672</v>
      </c>
      <c r="AC790" s="412">
        <f>X790*Y790</f>
        <v>500</v>
      </c>
      <c r="AD790" s="412">
        <f>AB790*AC790</f>
        <v>336000</v>
      </c>
      <c r="AE790" s="405">
        <f>AA790/(AD790)</f>
        <v>0</v>
      </c>
      <c r="AF790" s="413">
        <f>1-(1*AE790)</f>
        <v>1</v>
      </c>
    </row>
    <row r="791" spans="1:32" s="498" customFormat="1" ht="30">
      <c r="A791" s="534"/>
      <c r="B791" s="534"/>
      <c r="C791" s="554"/>
      <c r="D791" s="534"/>
      <c r="E791" s="534"/>
      <c r="F791" s="534"/>
      <c r="G791" s="534"/>
      <c r="H791" s="534"/>
      <c r="I791" s="536"/>
      <c r="J791" s="536"/>
      <c r="K791" s="534"/>
      <c r="L791" s="536"/>
      <c r="M791" s="536"/>
      <c r="N791" s="534"/>
      <c r="O791" s="536"/>
      <c r="P791" s="536"/>
      <c r="Q791" s="534"/>
      <c r="R791" s="537"/>
      <c r="S791" s="537"/>
      <c r="T791" s="534"/>
      <c r="U791" s="538"/>
      <c r="V791" s="1056"/>
      <c r="W791" s="535"/>
    </row>
    <row r="792" spans="1:32" s="343" customFormat="1" ht="60">
      <c r="A792" s="391">
        <v>29</v>
      </c>
      <c r="B792" s="523">
        <v>902041</v>
      </c>
      <c r="C792" s="590" t="s">
        <v>538</v>
      </c>
      <c r="D792" s="591">
        <v>41677</v>
      </c>
      <c r="E792" s="592" t="s">
        <v>856</v>
      </c>
      <c r="F792" s="591">
        <v>41677</v>
      </c>
      <c r="G792" s="592" t="s">
        <v>595</v>
      </c>
      <c r="H792" s="593" t="s">
        <v>332</v>
      </c>
      <c r="I792" s="593"/>
      <c r="J792" s="593"/>
      <c r="K792" s="593" t="s">
        <v>332</v>
      </c>
      <c r="L792" s="593"/>
      <c r="M792" s="593"/>
      <c r="N792" s="593" t="s">
        <v>332</v>
      </c>
      <c r="O792" s="593"/>
      <c r="P792" s="593"/>
      <c r="Q792" s="593">
        <v>0.57500000000436557</v>
      </c>
      <c r="R792" s="422">
        <f t="shared" ref="R792" si="365">HOUR(Q792)</f>
        <v>13</v>
      </c>
      <c r="S792" s="422">
        <f t="shared" ref="S792" si="366">MINUTE(Q792)</f>
        <v>48</v>
      </c>
      <c r="T792" s="594" t="s">
        <v>448</v>
      </c>
      <c r="U792" s="590" t="s">
        <v>533</v>
      </c>
      <c r="V792" s="1050" t="s">
        <v>1191</v>
      </c>
      <c r="W792" s="866" t="s">
        <v>1192</v>
      </c>
    </row>
    <row r="793" spans="1:32" ht="41.25" customHeight="1">
      <c r="A793" s="362"/>
      <c r="B793" s="363"/>
      <c r="C793" s="364" t="s">
        <v>324</v>
      </c>
      <c r="D793" s="365"/>
      <c r="E793" s="366"/>
      <c r="F793" s="367"/>
      <c r="G793" s="368"/>
      <c r="H793" s="369">
        <f>SUM(H791)</f>
        <v>0</v>
      </c>
      <c r="I793" s="457">
        <f t="shared" ref="I793:P793" si="367">SUM(I791)</f>
        <v>0</v>
      </c>
      <c r="J793" s="457">
        <f t="shared" si="367"/>
        <v>0</v>
      </c>
      <c r="K793" s="369">
        <f t="shared" si="367"/>
        <v>0</v>
      </c>
      <c r="L793" s="457">
        <f t="shared" si="367"/>
        <v>0</v>
      </c>
      <c r="M793" s="457">
        <f t="shared" si="367"/>
        <v>0</v>
      </c>
      <c r="N793" s="369">
        <f t="shared" si="367"/>
        <v>0</v>
      </c>
      <c r="O793" s="457">
        <f t="shared" si="367"/>
        <v>0</v>
      </c>
      <c r="P793" s="457">
        <f t="shared" si="367"/>
        <v>0</v>
      </c>
      <c r="Q793" s="369">
        <f>SUM(Q792)</f>
        <v>0.57500000000436557</v>
      </c>
      <c r="R793" s="457">
        <f>SUM(R792)</f>
        <v>13</v>
      </c>
      <c r="S793" s="457">
        <f>SUM(S792)</f>
        <v>48</v>
      </c>
      <c r="T793" s="551"/>
      <c r="U793" s="552"/>
      <c r="V793" s="1069"/>
      <c r="W793" s="553"/>
      <c r="X793" s="372"/>
      <c r="Y793" s="373"/>
    </row>
    <row r="794" spans="1:32" s="343" customFormat="1" ht="41.25" customHeight="1">
      <c r="A794" s="345"/>
      <c r="B794" s="398"/>
      <c r="C794" s="392" t="s">
        <v>377</v>
      </c>
      <c r="D794" s="399"/>
      <c r="E794" s="400"/>
      <c r="F794" s="401"/>
      <c r="G794" s="402"/>
      <c r="H794" s="403"/>
      <c r="I794" s="404"/>
      <c r="J794" s="405">
        <f>I793+J793/60</f>
        <v>0</v>
      </c>
      <c r="K794" s="406"/>
      <c r="L794" s="408"/>
      <c r="M794" s="405">
        <f>L793+M793/60</f>
        <v>0</v>
      </c>
      <c r="N794" s="407"/>
      <c r="O794" s="408"/>
      <c r="P794" s="405">
        <f>O793+P793/60</f>
        <v>0</v>
      </c>
      <c r="Q794" s="407"/>
      <c r="R794" s="408"/>
      <c r="S794" s="405">
        <f>R793+S793/60</f>
        <v>13.8</v>
      </c>
      <c r="T794" s="345"/>
      <c r="U794" s="409"/>
      <c r="V794" s="1048"/>
      <c r="W794" s="410"/>
      <c r="X794" s="411">
        <v>125</v>
      </c>
      <c r="Y794" s="412">
        <v>4</v>
      </c>
      <c r="Z794" s="405">
        <f>J794</f>
        <v>0</v>
      </c>
      <c r="AA794" s="405">
        <f>X794*Y794*Z794</f>
        <v>0</v>
      </c>
      <c r="AB794" s="405">
        <f>($AB$4-M794-P794)</f>
        <v>672</v>
      </c>
      <c r="AC794" s="412">
        <f>X794*Y794</f>
        <v>500</v>
      </c>
      <c r="AD794" s="412">
        <f>AB794*AC794</f>
        <v>336000</v>
      </c>
      <c r="AE794" s="405">
        <f>AA794/(AD794)</f>
        <v>0</v>
      </c>
      <c r="AF794" s="413">
        <f>1-(1*AE794)</f>
        <v>1</v>
      </c>
    </row>
    <row r="795" spans="1:32" s="498" customFormat="1" ht="30">
      <c r="A795" s="534"/>
      <c r="B795" s="534"/>
      <c r="C795" s="554"/>
      <c r="D795" s="534"/>
      <c r="E795" s="534"/>
      <c r="F795" s="534"/>
      <c r="G795" s="534"/>
      <c r="H795" s="534"/>
      <c r="I795" s="536"/>
      <c r="J795" s="536"/>
      <c r="K795" s="534"/>
      <c r="L795" s="536"/>
      <c r="M795" s="536"/>
      <c r="N795" s="534"/>
      <c r="O795" s="536"/>
      <c r="P795" s="536"/>
      <c r="Q795" s="534"/>
      <c r="R795" s="537"/>
      <c r="S795" s="537"/>
      <c r="T795" s="534"/>
      <c r="U795" s="538"/>
      <c r="V795" s="1056"/>
      <c r="W795" s="535"/>
    </row>
    <row r="796" spans="1:32" s="343" customFormat="1" ht="60">
      <c r="A796" s="391">
        <v>30</v>
      </c>
      <c r="B796" s="391"/>
      <c r="C796" s="438" t="s">
        <v>491</v>
      </c>
      <c r="D796" s="391"/>
      <c r="E796" s="391"/>
      <c r="F796" s="391"/>
      <c r="G796" s="391"/>
      <c r="H796" s="391" t="s">
        <v>332</v>
      </c>
      <c r="I796" s="394"/>
      <c r="J796" s="394"/>
      <c r="K796" s="391" t="s">
        <v>332</v>
      </c>
      <c r="L796" s="394"/>
      <c r="M796" s="394"/>
      <c r="N796" s="391" t="s">
        <v>332</v>
      </c>
      <c r="O796" s="394"/>
      <c r="P796" s="394"/>
      <c r="Q796" s="391" t="s">
        <v>332</v>
      </c>
      <c r="R796" s="394"/>
      <c r="S796" s="394"/>
      <c r="T796" s="391"/>
      <c r="U796" s="396"/>
      <c r="V796" s="1062"/>
      <c r="W796" s="393"/>
    </row>
    <row r="797" spans="1:32" s="343" customFormat="1" ht="41.25" customHeight="1">
      <c r="A797" s="345"/>
      <c r="B797" s="398"/>
      <c r="C797" s="392" t="s">
        <v>377</v>
      </c>
      <c r="D797" s="399"/>
      <c r="E797" s="400"/>
      <c r="F797" s="401"/>
      <c r="G797" s="402"/>
      <c r="H797" s="403"/>
      <c r="I797" s="404"/>
      <c r="J797" s="405">
        <f>I796+J796/60</f>
        <v>0</v>
      </c>
      <c r="K797" s="406"/>
      <c r="L797" s="408"/>
      <c r="M797" s="405">
        <f>L796+M796/60</f>
        <v>0</v>
      </c>
      <c r="N797" s="407"/>
      <c r="O797" s="408"/>
      <c r="P797" s="405">
        <f>O796+P796/60</f>
        <v>0</v>
      </c>
      <c r="Q797" s="407"/>
      <c r="R797" s="408"/>
      <c r="S797" s="405">
        <f>R796+S796/60</f>
        <v>0</v>
      </c>
      <c r="T797" s="345"/>
      <c r="U797" s="409"/>
      <c r="V797" s="1048"/>
      <c r="W797" s="410"/>
      <c r="X797" s="411">
        <v>240</v>
      </c>
      <c r="Y797" s="412">
        <v>4</v>
      </c>
      <c r="Z797" s="405">
        <f>J797</f>
        <v>0</v>
      </c>
      <c r="AA797" s="405">
        <f>X797*Y797*Z797</f>
        <v>0</v>
      </c>
      <c r="AB797" s="405">
        <f>($AB$4-M797-P797)</f>
        <v>672</v>
      </c>
      <c r="AC797" s="412">
        <f>X797*Y797</f>
        <v>960</v>
      </c>
      <c r="AD797" s="412">
        <f>AB797*AC797</f>
        <v>645120</v>
      </c>
      <c r="AE797" s="405">
        <f>AA797/(AD797)</f>
        <v>0</v>
      </c>
      <c r="AF797" s="413">
        <f>1-(1*AE797)</f>
        <v>1</v>
      </c>
    </row>
    <row r="798" spans="1:32" s="498" customFormat="1" ht="30">
      <c r="A798" s="534"/>
      <c r="B798" s="534"/>
      <c r="C798" s="554"/>
      <c r="D798" s="534"/>
      <c r="E798" s="534"/>
      <c r="F798" s="534"/>
      <c r="G798" s="534"/>
      <c r="H798" s="534"/>
      <c r="I798" s="536"/>
      <c r="J798" s="536"/>
      <c r="K798" s="534"/>
      <c r="L798" s="536"/>
      <c r="M798" s="536"/>
      <c r="N798" s="534"/>
      <c r="O798" s="536"/>
      <c r="P798" s="536"/>
      <c r="Q798" s="534"/>
      <c r="R798" s="537"/>
      <c r="S798" s="537"/>
      <c r="T798" s="534"/>
      <c r="U798" s="538"/>
      <c r="V798" s="1056"/>
      <c r="W798" s="535"/>
    </row>
    <row r="799" spans="1:32" s="343" customFormat="1" ht="60">
      <c r="A799" s="391">
        <v>31</v>
      </c>
      <c r="B799" s="391"/>
      <c r="C799" s="438" t="s">
        <v>492</v>
      </c>
      <c r="D799" s="391"/>
      <c r="E799" s="391"/>
      <c r="F799" s="391"/>
      <c r="G799" s="391"/>
      <c r="H799" s="391" t="s">
        <v>332</v>
      </c>
      <c r="I799" s="394"/>
      <c r="J799" s="394"/>
      <c r="K799" s="391" t="s">
        <v>332</v>
      </c>
      <c r="L799" s="394"/>
      <c r="M799" s="394"/>
      <c r="N799" s="391" t="s">
        <v>332</v>
      </c>
      <c r="O799" s="394"/>
      <c r="P799" s="394"/>
      <c r="Q799" s="391" t="s">
        <v>332</v>
      </c>
      <c r="R799" s="394"/>
      <c r="S799" s="394"/>
      <c r="T799" s="391"/>
      <c r="U799" s="396"/>
      <c r="V799" s="1062"/>
      <c r="W799" s="393"/>
    </row>
    <row r="800" spans="1:32" ht="41.25" customHeight="1">
      <c r="A800" s="362"/>
      <c r="B800" s="363"/>
      <c r="C800" s="364" t="s">
        <v>324</v>
      </c>
      <c r="D800" s="365"/>
      <c r="E800" s="366"/>
      <c r="F800" s="367"/>
      <c r="G800" s="368"/>
      <c r="H800" s="369">
        <f>SUM(H798)</f>
        <v>0</v>
      </c>
      <c r="I800" s="457">
        <f t="shared" ref="I800:S800" si="368">SUM(I798)</f>
        <v>0</v>
      </c>
      <c r="J800" s="457">
        <f t="shared" si="368"/>
        <v>0</v>
      </c>
      <c r="K800" s="369">
        <f t="shared" si="368"/>
        <v>0</v>
      </c>
      <c r="L800" s="457">
        <f t="shared" si="368"/>
        <v>0</v>
      </c>
      <c r="M800" s="457">
        <f t="shared" si="368"/>
        <v>0</v>
      </c>
      <c r="N800" s="369">
        <f t="shared" si="368"/>
        <v>0</v>
      </c>
      <c r="O800" s="457">
        <f t="shared" si="368"/>
        <v>0</v>
      </c>
      <c r="P800" s="457">
        <f t="shared" si="368"/>
        <v>0</v>
      </c>
      <c r="Q800" s="369">
        <f t="shared" si="368"/>
        <v>0</v>
      </c>
      <c r="R800" s="457">
        <f t="shared" si="368"/>
        <v>0</v>
      </c>
      <c r="S800" s="457">
        <f t="shared" si="368"/>
        <v>0</v>
      </c>
      <c r="T800" s="551"/>
      <c r="U800" s="552"/>
      <c r="V800" s="1069"/>
      <c r="W800" s="553"/>
      <c r="X800" s="372"/>
      <c r="Y800" s="373"/>
    </row>
    <row r="801" spans="1:32" s="343" customFormat="1" ht="41.25" customHeight="1">
      <c r="A801" s="345"/>
      <c r="B801" s="398"/>
      <c r="C801" s="392" t="s">
        <v>377</v>
      </c>
      <c r="D801" s="399"/>
      <c r="E801" s="400"/>
      <c r="F801" s="401"/>
      <c r="G801" s="402"/>
      <c r="H801" s="403"/>
      <c r="I801" s="404"/>
      <c r="J801" s="405">
        <f>I799+J799/60</f>
        <v>0</v>
      </c>
      <c r="K801" s="406"/>
      <c r="L801" s="408"/>
      <c r="M801" s="405">
        <f>L799+M799/60</f>
        <v>0</v>
      </c>
      <c r="N801" s="407"/>
      <c r="O801" s="408"/>
      <c r="P801" s="405">
        <f>O799+P799/60</f>
        <v>0</v>
      </c>
      <c r="Q801" s="407"/>
      <c r="R801" s="408"/>
      <c r="S801" s="405">
        <f>R799+S799/60</f>
        <v>0</v>
      </c>
      <c r="T801" s="345"/>
      <c r="U801" s="409"/>
      <c r="V801" s="1048"/>
      <c r="W801" s="410"/>
      <c r="X801" s="411">
        <v>63</v>
      </c>
      <c r="Y801" s="412">
        <v>4</v>
      </c>
      <c r="Z801" s="405">
        <f>J801</f>
        <v>0</v>
      </c>
      <c r="AA801" s="405">
        <f>X801*Y801*Z801</f>
        <v>0</v>
      </c>
      <c r="AB801" s="405">
        <f>($AB$4-M801-P801)</f>
        <v>672</v>
      </c>
      <c r="AC801" s="412">
        <f>X801*Y801</f>
        <v>252</v>
      </c>
      <c r="AD801" s="412">
        <f>AB801*AC801</f>
        <v>169344</v>
      </c>
      <c r="AE801" s="405">
        <f>AA801/(AD801)</f>
        <v>0</v>
      </c>
      <c r="AF801" s="413">
        <f>1-(1*AE801)</f>
        <v>1</v>
      </c>
    </row>
    <row r="802" spans="1:32" s="498" customFormat="1" ht="30">
      <c r="A802" s="534"/>
      <c r="B802" s="534"/>
      <c r="C802" s="554"/>
      <c r="D802" s="534"/>
      <c r="E802" s="534"/>
      <c r="F802" s="534"/>
      <c r="G802" s="534"/>
      <c r="H802" s="534"/>
      <c r="I802" s="536"/>
      <c r="J802" s="536"/>
      <c r="K802" s="534"/>
      <c r="L802" s="536"/>
      <c r="M802" s="536"/>
      <c r="N802" s="534"/>
      <c r="O802" s="536"/>
      <c r="P802" s="536"/>
      <c r="Q802" s="534"/>
      <c r="R802" s="537"/>
      <c r="S802" s="537"/>
      <c r="T802" s="534"/>
      <c r="U802" s="538"/>
      <c r="V802" s="1056"/>
      <c r="W802" s="535"/>
    </row>
    <row r="803" spans="1:32" s="343" customFormat="1" ht="60">
      <c r="A803" s="391">
        <v>32</v>
      </c>
      <c r="B803" s="391"/>
      <c r="C803" s="438" t="s">
        <v>539</v>
      </c>
      <c r="D803" s="391"/>
      <c r="E803" s="391"/>
      <c r="F803" s="391"/>
      <c r="G803" s="391"/>
      <c r="H803" s="391" t="s">
        <v>332</v>
      </c>
      <c r="I803" s="394"/>
      <c r="J803" s="394"/>
      <c r="K803" s="391" t="s">
        <v>332</v>
      </c>
      <c r="L803" s="394"/>
      <c r="M803" s="394"/>
      <c r="N803" s="391" t="s">
        <v>332</v>
      </c>
      <c r="O803" s="394"/>
      <c r="P803" s="394"/>
      <c r="Q803" s="391" t="s">
        <v>332</v>
      </c>
      <c r="R803" s="394"/>
      <c r="S803" s="394"/>
      <c r="T803" s="391"/>
      <c r="U803" s="396"/>
      <c r="V803" s="1062"/>
      <c r="W803" s="393"/>
    </row>
    <row r="804" spans="1:32" ht="41.25" customHeight="1">
      <c r="A804" s="362"/>
      <c r="B804" s="363"/>
      <c r="C804" s="364" t="s">
        <v>324</v>
      </c>
      <c r="D804" s="365"/>
      <c r="E804" s="366"/>
      <c r="F804" s="367"/>
      <c r="G804" s="368"/>
      <c r="H804" s="369">
        <f>SUM(H801)</f>
        <v>0</v>
      </c>
      <c r="I804" s="457">
        <f t="shared" ref="I804:S804" si="369">SUM(I801)</f>
        <v>0</v>
      </c>
      <c r="J804" s="457">
        <f t="shared" si="369"/>
        <v>0</v>
      </c>
      <c r="K804" s="369">
        <f t="shared" si="369"/>
        <v>0</v>
      </c>
      <c r="L804" s="457">
        <f t="shared" si="369"/>
        <v>0</v>
      </c>
      <c r="M804" s="457">
        <f t="shared" si="369"/>
        <v>0</v>
      </c>
      <c r="N804" s="369">
        <f t="shared" si="369"/>
        <v>0</v>
      </c>
      <c r="O804" s="457">
        <f t="shared" si="369"/>
        <v>0</v>
      </c>
      <c r="P804" s="457">
        <f t="shared" si="369"/>
        <v>0</v>
      </c>
      <c r="Q804" s="369">
        <f t="shared" si="369"/>
        <v>0</v>
      </c>
      <c r="R804" s="457">
        <f t="shared" si="369"/>
        <v>0</v>
      </c>
      <c r="S804" s="457">
        <f t="shared" si="369"/>
        <v>0</v>
      </c>
      <c r="T804" s="551"/>
      <c r="U804" s="552"/>
      <c r="V804" s="1069"/>
      <c r="W804" s="553"/>
      <c r="X804" s="372"/>
      <c r="Y804" s="373"/>
    </row>
    <row r="805" spans="1:32" s="343" customFormat="1" ht="41.25" customHeight="1">
      <c r="A805" s="345"/>
      <c r="B805" s="398"/>
      <c r="C805" s="392" t="s">
        <v>377</v>
      </c>
      <c r="D805" s="399"/>
      <c r="E805" s="400"/>
      <c r="F805" s="401"/>
      <c r="G805" s="402"/>
      <c r="H805" s="403"/>
      <c r="I805" s="404"/>
      <c r="J805" s="405">
        <f>I803+J803/60</f>
        <v>0</v>
      </c>
      <c r="K805" s="406"/>
      <c r="L805" s="408"/>
      <c r="M805" s="405">
        <f>L803+M803/60</f>
        <v>0</v>
      </c>
      <c r="N805" s="407"/>
      <c r="O805" s="408"/>
      <c r="P805" s="405">
        <f>O803+P803/60</f>
        <v>0</v>
      </c>
      <c r="Q805" s="407"/>
      <c r="R805" s="408"/>
      <c r="S805" s="405">
        <f>R803+S803/60</f>
        <v>0</v>
      </c>
      <c r="T805" s="345"/>
      <c r="U805" s="409"/>
      <c r="V805" s="1048"/>
      <c r="W805" s="410"/>
      <c r="X805" s="411">
        <v>63</v>
      </c>
      <c r="Y805" s="412">
        <v>4</v>
      </c>
      <c r="Z805" s="405">
        <f>J805</f>
        <v>0</v>
      </c>
      <c r="AA805" s="405">
        <f>X805*Y805*Z805</f>
        <v>0</v>
      </c>
      <c r="AB805" s="405">
        <f>($AB$4-M805-P805)</f>
        <v>672</v>
      </c>
      <c r="AC805" s="412">
        <f>X805*Y805</f>
        <v>252</v>
      </c>
      <c r="AD805" s="412">
        <f>AB805*AC805</f>
        <v>169344</v>
      </c>
      <c r="AE805" s="405">
        <f>AA805/(AD805)</f>
        <v>0</v>
      </c>
      <c r="AF805" s="413">
        <f>1-(1*AE805)</f>
        <v>1</v>
      </c>
    </row>
    <row r="806" spans="1:32" s="498" customFormat="1" ht="30">
      <c r="A806" s="534"/>
      <c r="B806" s="534"/>
      <c r="C806" s="554"/>
      <c r="D806" s="534"/>
      <c r="E806" s="534"/>
      <c r="F806" s="534"/>
      <c r="G806" s="534"/>
      <c r="H806" s="534"/>
      <c r="I806" s="536"/>
      <c r="J806" s="536"/>
      <c r="K806" s="534"/>
      <c r="L806" s="536"/>
      <c r="M806" s="536"/>
      <c r="N806" s="534"/>
      <c r="O806" s="536"/>
      <c r="P806" s="536"/>
      <c r="Q806" s="534"/>
      <c r="R806" s="537"/>
      <c r="S806" s="537"/>
      <c r="T806" s="534"/>
      <c r="U806" s="538"/>
      <c r="V806" s="1056"/>
      <c r="W806" s="535"/>
    </row>
    <row r="807" spans="1:32" s="343" customFormat="1" ht="120">
      <c r="A807" s="391">
        <v>33</v>
      </c>
      <c r="B807" s="523">
        <v>902048</v>
      </c>
      <c r="C807" s="590" t="s">
        <v>540</v>
      </c>
      <c r="D807" s="591">
        <v>41678</v>
      </c>
      <c r="E807" s="592" t="s">
        <v>856</v>
      </c>
      <c r="F807" s="591">
        <v>41678</v>
      </c>
      <c r="G807" s="592" t="s">
        <v>1193</v>
      </c>
      <c r="H807" s="593" t="s">
        <v>332</v>
      </c>
      <c r="I807" s="593"/>
      <c r="J807" s="593"/>
      <c r="K807" s="593" t="s">
        <v>332</v>
      </c>
      <c r="L807" s="593"/>
      <c r="M807" s="593"/>
      <c r="N807" s="593" t="s">
        <v>332</v>
      </c>
      <c r="O807" s="593"/>
      <c r="P807" s="593"/>
      <c r="Q807" s="593">
        <v>0.16527777777810115</v>
      </c>
      <c r="R807" s="422">
        <f t="shared" ref="R807" si="370">HOUR(Q807)</f>
        <v>3</v>
      </c>
      <c r="S807" s="422">
        <f t="shared" ref="S807" si="371">MINUTE(Q807)</f>
        <v>58</v>
      </c>
      <c r="T807" s="594" t="s">
        <v>448</v>
      </c>
      <c r="U807" s="590" t="s">
        <v>533</v>
      </c>
      <c r="V807" s="1050" t="s">
        <v>1194</v>
      </c>
      <c r="W807" s="868" t="s">
        <v>1195</v>
      </c>
    </row>
    <row r="808" spans="1:32" ht="41.25" customHeight="1">
      <c r="A808" s="362"/>
      <c r="B808" s="363"/>
      <c r="C808" s="364" t="s">
        <v>324</v>
      </c>
      <c r="D808" s="365"/>
      <c r="E808" s="366"/>
      <c r="F808" s="367"/>
      <c r="G808" s="368"/>
      <c r="H808" s="369">
        <f>SUM(H801)</f>
        <v>0</v>
      </c>
      <c r="I808" s="457">
        <f t="shared" ref="I808:S808" si="372">SUM(I801)</f>
        <v>0</v>
      </c>
      <c r="J808" s="457">
        <f t="shared" si="372"/>
        <v>0</v>
      </c>
      <c r="K808" s="369">
        <f t="shared" si="372"/>
        <v>0</v>
      </c>
      <c r="L808" s="457">
        <f t="shared" si="372"/>
        <v>0</v>
      </c>
      <c r="M808" s="457">
        <f t="shared" si="372"/>
        <v>0</v>
      </c>
      <c r="N808" s="369">
        <f t="shared" si="372"/>
        <v>0</v>
      </c>
      <c r="O808" s="457">
        <f t="shared" si="372"/>
        <v>0</v>
      </c>
      <c r="P808" s="457">
        <f t="shared" si="372"/>
        <v>0</v>
      </c>
      <c r="Q808" s="369">
        <f t="shared" si="372"/>
        <v>0</v>
      </c>
      <c r="R808" s="457">
        <f t="shared" si="372"/>
        <v>0</v>
      </c>
      <c r="S808" s="457">
        <f t="shared" si="372"/>
        <v>0</v>
      </c>
      <c r="T808" s="551"/>
      <c r="U808" s="552"/>
      <c r="V808" s="1069"/>
      <c r="W808" s="553"/>
      <c r="X808" s="372"/>
      <c r="Y808" s="373"/>
    </row>
    <row r="809" spans="1:32" s="343" customFormat="1" ht="41.25" customHeight="1">
      <c r="A809" s="345"/>
      <c r="B809" s="398"/>
      <c r="C809" s="392" t="s">
        <v>377</v>
      </c>
      <c r="D809" s="399"/>
      <c r="E809" s="400"/>
      <c r="F809" s="401"/>
      <c r="G809" s="402"/>
      <c r="H809" s="403"/>
      <c r="I809" s="404"/>
      <c r="J809" s="405">
        <f>I808+J808/60</f>
        <v>0</v>
      </c>
      <c r="K809" s="406"/>
      <c r="L809" s="408"/>
      <c r="M809" s="405">
        <f>L808+M808/60</f>
        <v>0</v>
      </c>
      <c r="N809" s="407"/>
      <c r="O809" s="408"/>
      <c r="P809" s="405">
        <f>O808+P808/60</f>
        <v>0</v>
      </c>
      <c r="Q809" s="407"/>
      <c r="R809" s="408"/>
      <c r="S809" s="405">
        <f>R808+S808/60</f>
        <v>0</v>
      </c>
      <c r="T809" s="345"/>
      <c r="U809" s="409"/>
      <c r="V809" s="1048"/>
      <c r="W809" s="410"/>
      <c r="X809" s="411">
        <v>240</v>
      </c>
      <c r="Y809" s="412">
        <v>4</v>
      </c>
      <c r="Z809" s="405">
        <f>J809</f>
        <v>0</v>
      </c>
      <c r="AA809" s="405">
        <f>X809*Y809*Z809</f>
        <v>0</v>
      </c>
      <c r="AB809" s="405">
        <f>($AB$4-M809-P809)</f>
        <v>672</v>
      </c>
      <c r="AC809" s="412">
        <f>X809*Y809</f>
        <v>960</v>
      </c>
      <c r="AD809" s="412">
        <f>AB809*AC809</f>
        <v>645120</v>
      </c>
      <c r="AE809" s="405">
        <f>AA809/(AD809)</f>
        <v>0</v>
      </c>
      <c r="AF809" s="413">
        <f>1-(1*AE809)</f>
        <v>1</v>
      </c>
    </row>
    <row r="810" spans="1:32" s="498" customFormat="1" ht="30">
      <c r="A810" s="534"/>
      <c r="B810" s="534"/>
      <c r="C810" s="554"/>
      <c r="D810" s="534"/>
      <c r="E810" s="534"/>
      <c r="F810" s="534"/>
      <c r="G810" s="534"/>
      <c r="H810" s="534"/>
      <c r="I810" s="536"/>
      <c r="J810" s="536"/>
      <c r="K810" s="534"/>
      <c r="L810" s="536"/>
      <c r="M810" s="536"/>
      <c r="N810" s="534"/>
      <c r="O810" s="536"/>
      <c r="P810" s="536"/>
      <c r="Q810" s="534"/>
      <c r="R810" s="537"/>
      <c r="S810" s="537"/>
      <c r="T810" s="534"/>
      <c r="U810" s="538"/>
      <c r="V810" s="1056"/>
      <c r="W810" s="535"/>
    </row>
    <row r="811" spans="1:32" s="343" customFormat="1" ht="60">
      <c r="A811" s="391">
        <v>34</v>
      </c>
      <c r="B811" s="391"/>
      <c r="C811" s="595" t="s">
        <v>631</v>
      </c>
      <c r="D811" s="391"/>
      <c r="E811" s="391"/>
      <c r="F811" s="391"/>
      <c r="G811" s="391"/>
      <c r="H811" s="391" t="s">
        <v>332</v>
      </c>
      <c r="I811" s="394"/>
      <c r="J811" s="394"/>
      <c r="K811" s="391" t="s">
        <v>332</v>
      </c>
      <c r="L811" s="394"/>
      <c r="M811" s="394"/>
      <c r="N811" s="391" t="s">
        <v>332</v>
      </c>
      <c r="O811" s="394"/>
      <c r="P811" s="394"/>
      <c r="Q811" s="391" t="s">
        <v>332</v>
      </c>
      <c r="R811" s="394"/>
      <c r="S811" s="394"/>
      <c r="T811" s="391"/>
      <c r="U811" s="396"/>
      <c r="V811" s="1062"/>
      <c r="W811" s="393"/>
    </row>
    <row r="812" spans="1:32" ht="41.25" customHeight="1">
      <c r="A812" s="362"/>
      <c r="B812" s="363"/>
      <c r="C812" s="364" t="s">
        <v>324</v>
      </c>
      <c r="D812" s="365"/>
      <c r="E812" s="366"/>
      <c r="F812" s="367"/>
      <c r="G812" s="368"/>
      <c r="H812" s="369">
        <f>SUM(H801)</f>
        <v>0</v>
      </c>
      <c r="I812" s="457">
        <f t="shared" ref="I812:S812" si="373">SUM(I801)</f>
        <v>0</v>
      </c>
      <c r="J812" s="457">
        <f t="shared" si="373"/>
        <v>0</v>
      </c>
      <c r="K812" s="369">
        <f t="shared" si="373"/>
        <v>0</v>
      </c>
      <c r="L812" s="457">
        <f t="shared" si="373"/>
        <v>0</v>
      </c>
      <c r="M812" s="457">
        <f t="shared" si="373"/>
        <v>0</v>
      </c>
      <c r="N812" s="369">
        <f t="shared" si="373"/>
        <v>0</v>
      </c>
      <c r="O812" s="457">
        <f t="shared" si="373"/>
        <v>0</v>
      </c>
      <c r="P812" s="457">
        <f t="shared" si="373"/>
        <v>0</v>
      </c>
      <c r="Q812" s="369">
        <f t="shared" si="373"/>
        <v>0</v>
      </c>
      <c r="R812" s="457">
        <f t="shared" si="373"/>
        <v>0</v>
      </c>
      <c r="S812" s="457">
        <f t="shared" si="373"/>
        <v>0</v>
      </c>
      <c r="T812" s="551"/>
      <c r="U812" s="552"/>
      <c r="V812" s="1069"/>
      <c r="W812" s="553"/>
      <c r="X812" s="372"/>
      <c r="Y812" s="373"/>
    </row>
    <row r="813" spans="1:32" s="343" customFormat="1" ht="41.25" customHeight="1">
      <c r="A813" s="345"/>
      <c r="B813" s="398"/>
      <c r="C813" s="392" t="s">
        <v>377</v>
      </c>
      <c r="D813" s="399"/>
      <c r="E813" s="400"/>
      <c r="F813" s="401"/>
      <c r="G813" s="402"/>
      <c r="H813" s="403"/>
      <c r="I813" s="404"/>
      <c r="J813" s="405">
        <f>I811+J811/60</f>
        <v>0</v>
      </c>
      <c r="K813" s="406"/>
      <c r="L813" s="408"/>
      <c r="M813" s="405">
        <f>L811+M811/60</f>
        <v>0</v>
      </c>
      <c r="N813" s="407"/>
      <c r="O813" s="408"/>
      <c r="P813" s="405">
        <f>O811+P811/60</f>
        <v>0</v>
      </c>
      <c r="Q813" s="407"/>
      <c r="R813" s="408"/>
      <c r="S813" s="405">
        <f>R811+S811/60</f>
        <v>0</v>
      </c>
      <c r="T813" s="345"/>
      <c r="U813" s="409"/>
      <c r="V813" s="1048"/>
      <c r="W813" s="410"/>
      <c r="X813" s="411">
        <v>240</v>
      </c>
      <c r="Y813" s="412">
        <v>4</v>
      </c>
      <c r="Z813" s="405">
        <f>J813</f>
        <v>0</v>
      </c>
      <c r="AA813" s="405">
        <f>X813*Y813*Z813</f>
        <v>0</v>
      </c>
      <c r="AB813" s="405">
        <f>($AB$4-M813-P813)</f>
        <v>672</v>
      </c>
      <c r="AC813" s="412">
        <f>X813*Y813</f>
        <v>960</v>
      </c>
      <c r="AD813" s="412">
        <f>AB813*AC813</f>
        <v>645120</v>
      </c>
      <c r="AE813" s="405">
        <f>AA813/(AD813)</f>
        <v>0</v>
      </c>
      <c r="AF813" s="413">
        <f>1-(1*AE813)</f>
        <v>1</v>
      </c>
    </row>
    <row r="814" spans="1:32" s="498" customFormat="1" ht="30">
      <c r="A814" s="534"/>
      <c r="B814" s="534"/>
      <c r="C814" s="554"/>
      <c r="D814" s="534"/>
      <c r="E814" s="534"/>
      <c r="F814" s="534"/>
      <c r="G814" s="534"/>
      <c r="H814" s="534"/>
      <c r="I814" s="536"/>
      <c r="J814" s="536"/>
      <c r="K814" s="534"/>
      <c r="L814" s="536"/>
      <c r="M814" s="536"/>
      <c r="N814" s="534"/>
      <c r="O814" s="536"/>
      <c r="P814" s="536"/>
      <c r="Q814" s="534"/>
      <c r="R814" s="537"/>
      <c r="S814" s="537"/>
      <c r="T814" s="534"/>
      <c r="U814" s="538"/>
      <c r="V814" s="1056"/>
      <c r="W814" s="535"/>
    </row>
    <row r="815" spans="1:32" s="343" customFormat="1" ht="45" customHeight="1">
      <c r="A815" s="391">
        <v>35</v>
      </c>
      <c r="B815" s="391"/>
      <c r="C815" s="595" t="s">
        <v>632</v>
      </c>
      <c r="D815" s="391"/>
      <c r="E815" s="391"/>
      <c r="F815" s="391"/>
      <c r="G815" s="391"/>
      <c r="H815" s="391" t="s">
        <v>332</v>
      </c>
      <c r="I815" s="394"/>
      <c r="J815" s="394"/>
      <c r="K815" s="391" t="s">
        <v>332</v>
      </c>
      <c r="L815" s="394"/>
      <c r="M815" s="394"/>
      <c r="N815" s="391" t="s">
        <v>332</v>
      </c>
      <c r="O815" s="394"/>
      <c r="P815" s="394"/>
      <c r="Q815" s="391" t="s">
        <v>332</v>
      </c>
      <c r="R815" s="394"/>
      <c r="S815" s="394"/>
      <c r="T815" s="391"/>
      <c r="U815" s="396"/>
      <c r="V815" s="1062"/>
      <c r="W815" s="393"/>
    </row>
    <row r="816" spans="1:32" ht="41.25" customHeight="1">
      <c r="A816" s="362"/>
      <c r="B816" s="363"/>
      <c r="C816" s="364" t="s">
        <v>324</v>
      </c>
      <c r="D816" s="365"/>
      <c r="E816" s="366"/>
      <c r="F816" s="367"/>
      <c r="G816" s="368"/>
      <c r="H816" s="369">
        <f>SUM(H805)</f>
        <v>0</v>
      </c>
      <c r="I816" s="457">
        <f t="shared" ref="I816:S816" si="374">SUM(I805)</f>
        <v>0</v>
      </c>
      <c r="J816" s="457">
        <f t="shared" si="374"/>
        <v>0</v>
      </c>
      <c r="K816" s="369">
        <f t="shared" si="374"/>
        <v>0</v>
      </c>
      <c r="L816" s="457">
        <f t="shared" si="374"/>
        <v>0</v>
      </c>
      <c r="M816" s="457">
        <f t="shared" si="374"/>
        <v>0</v>
      </c>
      <c r="N816" s="369">
        <f t="shared" si="374"/>
        <v>0</v>
      </c>
      <c r="O816" s="457">
        <f t="shared" si="374"/>
        <v>0</v>
      </c>
      <c r="P816" s="457">
        <f t="shared" si="374"/>
        <v>0</v>
      </c>
      <c r="Q816" s="369">
        <f t="shared" si="374"/>
        <v>0</v>
      </c>
      <c r="R816" s="457">
        <f t="shared" si="374"/>
        <v>0</v>
      </c>
      <c r="S816" s="457">
        <f t="shared" si="374"/>
        <v>0</v>
      </c>
      <c r="T816" s="551"/>
      <c r="U816" s="552"/>
      <c r="V816" s="1069"/>
      <c r="W816" s="553"/>
      <c r="X816" s="372"/>
      <c r="Y816" s="373"/>
    </row>
    <row r="817" spans="1:32" s="343" customFormat="1" ht="41.25" customHeight="1">
      <c r="A817" s="345"/>
      <c r="B817" s="398"/>
      <c r="C817" s="392" t="s">
        <v>377</v>
      </c>
      <c r="D817" s="399"/>
      <c r="E817" s="400"/>
      <c r="F817" s="401"/>
      <c r="G817" s="402"/>
      <c r="H817" s="403"/>
      <c r="I817" s="404"/>
      <c r="J817" s="405">
        <f>I815+J815/60</f>
        <v>0</v>
      </c>
      <c r="K817" s="406"/>
      <c r="L817" s="408"/>
      <c r="M817" s="405">
        <f>L815+M815/60</f>
        <v>0</v>
      </c>
      <c r="N817" s="407"/>
      <c r="O817" s="408"/>
      <c r="P817" s="405">
        <f>O815+P815/60</f>
        <v>0</v>
      </c>
      <c r="Q817" s="407"/>
      <c r="R817" s="408"/>
      <c r="S817" s="405">
        <f>R815+S815/60</f>
        <v>0</v>
      </c>
      <c r="T817" s="345"/>
      <c r="U817" s="409"/>
      <c r="V817" s="1048"/>
      <c r="W817" s="410"/>
      <c r="X817" s="411">
        <v>125</v>
      </c>
      <c r="Y817" s="412">
        <v>4</v>
      </c>
      <c r="Z817" s="405">
        <f>J817</f>
        <v>0</v>
      </c>
      <c r="AA817" s="405">
        <f>X817*Y817*Z817</f>
        <v>0</v>
      </c>
      <c r="AB817" s="405">
        <f>($AB$4-M817-P817)</f>
        <v>672</v>
      </c>
      <c r="AC817" s="412">
        <f>X817*Y817</f>
        <v>500</v>
      </c>
      <c r="AD817" s="412">
        <f>AB817*AC817</f>
        <v>336000</v>
      </c>
      <c r="AE817" s="405">
        <f>AA817/(AD817)</f>
        <v>0</v>
      </c>
      <c r="AF817" s="413">
        <f>1-(1*AE817)</f>
        <v>1</v>
      </c>
    </row>
    <row r="818" spans="1:32" s="498" customFormat="1" ht="30">
      <c r="A818" s="534"/>
      <c r="B818" s="534"/>
      <c r="C818" s="554"/>
      <c r="D818" s="534"/>
      <c r="E818" s="534"/>
      <c r="F818" s="534"/>
      <c r="G818" s="534"/>
      <c r="H818" s="534"/>
      <c r="I818" s="536"/>
      <c r="J818" s="536"/>
      <c r="K818" s="534"/>
      <c r="L818" s="536"/>
      <c r="M818" s="536"/>
      <c r="N818" s="534"/>
      <c r="O818" s="536"/>
      <c r="P818" s="536"/>
      <c r="Q818" s="534"/>
      <c r="R818" s="537"/>
      <c r="S818" s="537"/>
      <c r="T818" s="534"/>
      <c r="U818" s="538"/>
      <c r="V818" s="1056"/>
      <c r="W818" s="535"/>
    </row>
    <row r="819" spans="1:32" s="343" customFormat="1" ht="48.75" customHeight="1">
      <c r="A819" s="391">
        <v>36</v>
      </c>
      <c r="B819" s="391"/>
      <c r="C819" s="595" t="s">
        <v>633</v>
      </c>
      <c r="D819" s="391"/>
      <c r="E819" s="391"/>
      <c r="F819" s="391"/>
      <c r="G819" s="391"/>
      <c r="H819" s="391" t="s">
        <v>332</v>
      </c>
      <c r="I819" s="394"/>
      <c r="J819" s="394"/>
      <c r="K819" s="391" t="s">
        <v>332</v>
      </c>
      <c r="L819" s="394"/>
      <c r="M819" s="394"/>
      <c r="N819" s="391" t="s">
        <v>332</v>
      </c>
      <c r="O819" s="394"/>
      <c r="P819" s="394"/>
      <c r="Q819" s="391" t="s">
        <v>332</v>
      </c>
      <c r="R819" s="394"/>
      <c r="S819" s="394"/>
      <c r="T819" s="391"/>
      <c r="U819" s="396"/>
      <c r="V819" s="1062"/>
      <c r="W819" s="393"/>
    </row>
    <row r="820" spans="1:32" ht="41.25" customHeight="1">
      <c r="A820" s="362"/>
      <c r="B820" s="363"/>
      <c r="C820" s="364" t="s">
        <v>324</v>
      </c>
      <c r="D820" s="365"/>
      <c r="E820" s="366"/>
      <c r="F820" s="367"/>
      <c r="G820" s="368"/>
      <c r="H820" s="369">
        <f>SUM(H805)</f>
        <v>0</v>
      </c>
      <c r="I820" s="457">
        <f t="shared" ref="I820:S820" si="375">SUM(I805)</f>
        <v>0</v>
      </c>
      <c r="J820" s="457">
        <f t="shared" si="375"/>
        <v>0</v>
      </c>
      <c r="K820" s="369">
        <f t="shared" si="375"/>
        <v>0</v>
      </c>
      <c r="L820" s="457">
        <f t="shared" si="375"/>
        <v>0</v>
      </c>
      <c r="M820" s="457">
        <f t="shared" si="375"/>
        <v>0</v>
      </c>
      <c r="N820" s="369">
        <f t="shared" si="375"/>
        <v>0</v>
      </c>
      <c r="O820" s="457">
        <f t="shared" si="375"/>
        <v>0</v>
      </c>
      <c r="P820" s="457">
        <f t="shared" si="375"/>
        <v>0</v>
      </c>
      <c r="Q820" s="369">
        <f t="shared" si="375"/>
        <v>0</v>
      </c>
      <c r="R820" s="457">
        <f t="shared" si="375"/>
        <v>0</v>
      </c>
      <c r="S820" s="457">
        <f t="shared" si="375"/>
        <v>0</v>
      </c>
      <c r="T820" s="551"/>
      <c r="U820" s="552"/>
      <c r="V820" s="1069"/>
      <c r="W820" s="553"/>
      <c r="X820" s="372"/>
      <c r="Y820" s="373"/>
    </row>
    <row r="821" spans="1:32" s="343" customFormat="1" ht="41.25" customHeight="1">
      <c r="A821" s="345"/>
      <c r="B821" s="398"/>
      <c r="C821" s="392" t="s">
        <v>377</v>
      </c>
      <c r="D821" s="399"/>
      <c r="E821" s="400"/>
      <c r="F821" s="401"/>
      <c r="G821" s="402"/>
      <c r="H821" s="403"/>
      <c r="I821" s="404"/>
      <c r="J821" s="405">
        <f>I819+J819/60</f>
        <v>0</v>
      </c>
      <c r="K821" s="406"/>
      <c r="L821" s="408"/>
      <c r="M821" s="405">
        <f>L819+M819/60</f>
        <v>0</v>
      </c>
      <c r="N821" s="407"/>
      <c r="O821" s="408"/>
      <c r="P821" s="405">
        <f>O819+P819/60</f>
        <v>0</v>
      </c>
      <c r="Q821" s="407"/>
      <c r="R821" s="408"/>
      <c r="S821" s="405">
        <f>R819+S819/60</f>
        <v>0</v>
      </c>
      <c r="T821" s="345"/>
      <c r="U821" s="409"/>
      <c r="V821" s="1048"/>
      <c r="W821" s="410"/>
      <c r="X821" s="411">
        <v>240</v>
      </c>
      <c r="Y821" s="412">
        <v>4</v>
      </c>
      <c r="Z821" s="405">
        <f>J821</f>
        <v>0</v>
      </c>
      <c r="AA821" s="405">
        <f>X821*Y821*Z821</f>
        <v>0</v>
      </c>
      <c r="AB821" s="405">
        <f>($AB$4-M821-P821)</f>
        <v>672</v>
      </c>
      <c r="AC821" s="412">
        <f>X821*Y821</f>
        <v>960</v>
      </c>
      <c r="AD821" s="412">
        <f>AB821*AC821</f>
        <v>645120</v>
      </c>
      <c r="AE821" s="405">
        <f>AA821/(AD821)</f>
        <v>0</v>
      </c>
      <c r="AF821" s="413">
        <f>1-(1*AE821)</f>
        <v>1</v>
      </c>
    </row>
    <row r="822" spans="1:32" ht="33">
      <c r="A822" s="1093"/>
      <c r="B822" s="1093"/>
      <c r="C822" s="1093"/>
      <c r="D822" s="1093"/>
      <c r="E822" s="1093"/>
      <c r="F822" s="1093"/>
      <c r="G822" s="1093"/>
      <c r="H822" s="1093"/>
      <c r="I822" s="1093"/>
      <c r="J822" s="1093"/>
      <c r="K822" s="1093"/>
      <c r="L822" s="1093"/>
      <c r="M822" s="1093"/>
      <c r="N822" s="1093"/>
      <c r="O822" s="1093"/>
      <c r="P822" s="1093"/>
      <c r="Q822" s="1093"/>
      <c r="R822" s="1093"/>
      <c r="S822" s="1093"/>
      <c r="T822" s="1093"/>
      <c r="U822" s="1093"/>
      <c r="V822" s="587"/>
      <c r="W822" s="587"/>
    </row>
    <row r="823" spans="1:32" s="441" customFormat="1" ht="33">
      <c r="A823" s="427"/>
      <c r="B823" s="427"/>
      <c r="C823" s="428"/>
      <c r="D823" s="427"/>
      <c r="E823" s="427"/>
      <c r="F823" s="427"/>
      <c r="G823" s="427"/>
      <c r="H823" s="427"/>
      <c r="I823" s="429"/>
      <c r="J823" s="429"/>
      <c r="K823" s="427"/>
      <c r="L823" s="430"/>
      <c r="M823" s="430"/>
      <c r="N823" s="427"/>
      <c r="O823" s="429"/>
      <c r="P823" s="429"/>
      <c r="Q823" s="427"/>
      <c r="R823" s="429"/>
      <c r="S823" s="429"/>
      <c r="T823" s="427"/>
      <c r="U823" s="431" t="s">
        <v>436</v>
      </c>
      <c r="V823" s="1066"/>
      <c r="W823" s="431"/>
      <c r="AA823" s="442">
        <f>SUM(AA671:AA821)</f>
        <v>0</v>
      </c>
      <c r="AD823" s="442">
        <f>SUM(AD671:AD821)</f>
        <v>11211648</v>
      </c>
    </row>
    <row r="824" spans="1:32" s="441" customFormat="1" ht="33">
      <c r="A824" s="427"/>
      <c r="B824" s="427"/>
      <c r="C824" s="428"/>
      <c r="D824" s="427"/>
      <c r="E824" s="427"/>
      <c r="F824" s="427"/>
      <c r="G824" s="427"/>
      <c r="H824" s="427"/>
      <c r="I824" s="429"/>
      <c r="J824" s="429"/>
      <c r="K824" s="427"/>
      <c r="L824" s="430"/>
      <c r="M824" s="430"/>
      <c r="N824" s="427"/>
      <c r="O824" s="429"/>
      <c r="P824" s="429"/>
      <c r="Q824" s="427"/>
      <c r="R824" s="429"/>
      <c r="S824" s="429"/>
      <c r="T824" s="427"/>
      <c r="U824" s="431"/>
      <c r="V824" s="1066"/>
      <c r="W824" s="431"/>
      <c r="AA824" s="442"/>
      <c r="AD824" s="443">
        <f>AA823/AD823</f>
        <v>0</v>
      </c>
    </row>
    <row r="825" spans="1:32" s="441" customFormat="1" ht="35.25">
      <c r="A825" s="427"/>
      <c r="B825" s="427"/>
      <c r="C825" s="428"/>
      <c r="D825" s="427"/>
      <c r="E825" s="427"/>
      <c r="F825" s="427"/>
      <c r="G825" s="427"/>
      <c r="H825" s="427"/>
      <c r="I825" s="429"/>
      <c r="J825" s="429"/>
      <c r="K825" s="427"/>
      <c r="L825" s="430"/>
      <c r="M825" s="430"/>
      <c r="N825" s="427"/>
      <c r="O825" s="429"/>
      <c r="P825" s="429"/>
      <c r="Q825" s="427"/>
      <c r="R825" s="429"/>
      <c r="S825" s="429"/>
      <c r="T825" s="427"/>
      <c r="U825" s="431"/>
      <c r="V825" s="1066"/>
      <c r="W825" s="431"/>
      <c r="AA825" s="442"/>
      <c r="AD825" s="836">
        <f>1-AD824</f>
        <v>1</v>
      </c>
    </row>
    <row r="826" spans="1:32" s="444" customFormat="1" ht="30">
      <c r="A826" s="398"/>
      <c r="B826" s="398"/>
      <c r="C826" s="423"/>
      <c r="D826" s="398"/>
      <c r="E826" s="398"/>
      <c r="F826" s="398"/>
      <c r="G826" s="398"/>
      <c r="H826" s="398"/>
      <c r="I826" s="435"/>
      <c r="J826" s="435"/>
      <c r="K826" s="398"/>
      <c r="L826" s="436"/>
      <c r="M826" s="436"/>
      <c r="N826" s="398"/>
      <c r="O826" s="435"/>
      <c r="P826" s="435"/>
      <c r="Q826" s="398"/>
      <c r="R826" s="435"/>
      <c r="S826" s="435"/>
      <c r="T826" s="398"/>
      <c r="U826" s="420"/>
      <c r="V826" s="1067"/>
      <c r="W826" s="420"/>
    </row>
    <row r="827" spans="1:32" s="450" customFormat="1" ht="80.25" customHeight="1">
      <c r="A827" s="445"/>
      <c r="B827" s="445"/>
      <c r="C827" s="446"/>
      <c r="D827" s="445"/>
      <c r="E827" s="445"/>
      <c r="F827" s="445"/>
      <c r="G827" s="445"/>
      <c r="H827" s="445"/>
      <c r="I827" s="447"/>
      <c r="J827" s="447"/>
      <c r="K827" s="445"/>
      <c r="L827" s="448"/>
      <c r="M827" s="448"/>
      <c r="N827" s="445"/>
      <c r="O827" s="447"/>
      <c r="P827" s="447"/>
      <c r="Q827" s="445"/>
      <c r="R827" s="447"/>
      <c r="S827" s="447"/>
      <c r="T827" s="445"/>
      <c r="U827" s="449" t="s">
        <v>437</v>
      </c>
      <c r="V827" s="1073"/>
      <c r="W827" s="449"/>
      <c r="AA827" s="451">
        <f>AA823+AA661+AA506</f>
        <v>47646.092850000001</v>
      </c>
      <c r="AD827" s="451">
        <f>AD823+AD661+AD506</f>
        <v>73402952.864299998</v>
      </c>
    </row>
    <row r="828" spans="1:32" s="343" customFormat="1" ht="30">
      <c r="A828" s="391"/>
      <c r="B828" s="391"/>
      <c r="C828" s="440"/>
      <c r="D828" s="391"/>
      <c r="E828" s="391"/>
      <c r="F828" s="391"/>
      <c r="G828" s="391"/>
      <c r="H828" s="391"/>
      <c r="I828" s="394"/>
      <c r="J828" s="394"/>
      <c r="K828" s="391"/>
      <c r="L828" s="395"/>
      <c r="M828" s="395"/>
      <c r="N828" s="391"/>
      <c r="O828" s="394"/>
      <c r="P828" s="394"/>
      <c r="Q828" s="391"/>
      <c r="R828" s="414"/>
      <c r="S828" s="414"/>
      <c r="T828" s="391"/>
      <c r="U828" s="396"/>
      <c r="V828" s="1062"/>
      <c r="W828" s="393"/>
      <c r="AD828" s="452">
        <f>AA827/AD827</f>
        <v>6.4910321711557448E-4</v>
      </c>
    </row>
    <row r="829" spans="1:32" ht="61.5">
      <c r="V829" s="1074"/>
      <c r="AD829" s="799">
        <f>1-AD828</f>
        <v>0.99935089678288447</v>
      </c>
    </row>
    <row r="830" spans="1:32">
      <c r="A830" s="1077"/>
      <c r="B830" s="1077"/>
      <c r="C830" s="1078"/>
      <c r="D830" s="1077"/>
      <c r="E830" s="1077"/>
      <c r="F830" s="1077"/>
      <c r="G830" s="1077"/>
      <c r="H830" s="1079"/>
      <c r="I830" s="1080"/>
      <c r="J830" s="1080"/>
      <c r="K830" s="1077"/>
      <c r="L830" s="1081"/>
      <c r="M830" s="1081"/>
      <c r="N830" s="1077"/>
      <c r="O830" s="1081"/>
      <c r="P830" s="1081"/>
      <c r="Q830" s="1077"/>
      <c r="R830" s="1082"/>
      <c r="S830" s="1082"/>
      <c r="T830" s="1077"/>
      <c r="U830" s="1078"/>
    </row>
  </sheetData>
  <mergeCells count="60">
    <mergeCell ref="A341:A343"/>
    <mergeCell ref="A331:A333"/>
    <mergeCell ref="A308:A311"/>
    <mergeCell ref="A143:A144"/>
    <mergeCell ref="A138:A139"/>
    <mergeCell ref="A78:A82"/>
    <mergeCell ref="A721:A722"/>
    <mergeCell ref="A745:A746"/>
    <mergeCell ref="A292:A295"/>
    <mergeCell ref="A280:A283"/>
    <mergeCell ref="A397:A399"/>
    <mergeCell ref="A367:A369"/>
    <mergeCell ref="A407:A408"/>
    <mergeCell ref="A450:A451"/>
    <mergeCell ref="A692:A714"/>
    <mergeCell ref="A473:A474"/>
    <mergeCell ref="A500:A502"/>
    <mergeCell ref="A490:A496"/>
    <mergeCell ref="A648:A649"/>
    <mergeCell ref="AF2:AF3"/>
    <mergeCell ref="X2:X3"/>
    <mergeCell ref="Y2:Y3"/>
    <mergeCell ref="Z2:Z3"/>
    <mergeCell ref="AA2:AA3"/>
    <mergeCell ref="AB2:AB3"/>
    <mergeCell ref="AD2:AD3"/>
    <mergeCell ref="AE2:AE3"/>
    <mergeCell ref="AC2:AC3"/>
    <mergeCell ref="Q3:S3"/>
    <mergeCell ref="K3:M3"/>
    <mergeCell ref="A299:A300"/>
    <mergeCell ref="A287:A288"/>
    <mergeCell ref="A246:A247"/>
    <mergeCell ref="A59:A65"/>
    <mergeCell ref="A69:A74"/>
    <mergeCell ref="A86:A91"/>
    <mergeCell ref="A267:A268"/>
    <mergeCell ref="A5:A7"/>
    <mergeCell ref="A103:A104"/>
    <mergeCell ref="A173:A174"/>
    <mergeCell ref="A178:A179"/>
    <mergeCell ref="A128:A129"/>
    <mergeCell ref="A133:A134"/>
    <mergeCell ref="A156:A157"/>
    <mergeCell ref="A237:A242"/>
    <mergeCell ref="A225:A229"/>
    <mergeCell ref="A1:W1"/>
    <mergeCell ref="A2:A3"/>
    <mergeCell ref="B2:B3"/>
    <mergeCell ref="C2:C3"/>
    <mergeCell ref="D2:D3"/>
    <mergeCell ref="N3:P3"/>
    <mergeCell ref="T2:T3"/>
    <mergeCell ref="H3:J3"/>
    <mergeCell ref="G2:G3"/>
    <mergeCell ref="E2:E3"/>
    <mergeCell ref="F2:F3"/>
    <mergeCell ref="U2:U3"/>
    <mergeCell ref="V2:W2"/>
    <mergeCell ref="H2:S2"/>
  </mergeCells>
  <dataValidations count="3">
    <dataValidation showInputMessage="1" showErrorMessage="1" errorTitle="Check &amp; Enter" error="Not as per list" promptTitle="List of Line/ICT/BR" prompt="Please select item as per drop down list" sqref="C782 C779 C776 C773 C769:C770 C785:C786 C789:C790 C793:C794 C797 C800:C801 C820:C821 C804:C805 C816:C817 C808:C809 C812:C813 C763 C766 C759:C760 C755:C757 C751:C753 C747:C748 C727 C715:C716 C719 C723:C724 C730:C731 C734:C735 C738:C739 C742:C743 C509 C511:C513 C618:C620 C600:C602 C604 C607 C610:C612 C586:C587 C558:C559 C562:C563 C566:C567 C570:C571 C574:C575 C578:C579 C582:C583 C614:C615 C597 C590:C591 C594 C515:C518 C550:C551 C554:C555 C542:C544 C534:C535 C531 C528 C538:C540 C546:C548 C524:C526 C520:C522 A518 C645:C647 C674 C664:C665 C658:C660 C641:C643 A667:A668 C667:C668 C670:C672 C677 C680:C681 C684 C687 C690 C630 C633:C634 C626:C628 C622:C624 C637:C639 C654:C656 C650:C652 C497:C499 C440 C437 C443:C445 C447:C449 C456:C457 C452:C454 C433:C435 C459:C460 C413:C415 C409:C411 C421:C422 C417:C419 C425:C426 C429:C431 C463:C465 C334:C336 C328:C330 C404:C406 C400:C402 C382:C383 C386:C387 C364:C366 C374:C375 C378:C379 C370:C371 C390:C392 C394:C396 C360:C362 C356:C358 C348:C350 C352:C354 C338:C340 C324:C326 C312:C314 C316:C318 C320:C322 C301:C303 C284:C286 C264:C266 C256:C258 C243:C245 C234:C236 C211:C213 C215:C217 C219:C221 C223:C224 C230:C232 C158:C160 C162:C164 C188:C190 C196:C197 C192:C193 C184:C185 C180:C182 C175:C176 C170:C172 C166:C168 C135:C137 C130:C132 C140:C142 C113:C115 C117:C119 C121:C123 C109:C111 C92:C94 C52:C53 C36:C38 C32:C34 C28:C30 C24:C25 C44:C45 C48:C49 C40:C42 C8:C9 C12:C14 C16:C18 C20:C22 C56:C58 C66:C68 C75:C77 C83:C85 C105:C107 C100:C102 C96:C98 C125:C127 C149:C151 C153:C155 C145:C147 C199:C201 C203:C205 C207:C209 C248:C250 C252:C254 C260:C262 C277:C279 C269:C271 C273:C275 C289:C291 C296:C298 C305:C307 C344:C346 C467:C469 C471:C472 C475:C477 C483:C485 C479:C481 C487:C489 C503:C505"/>
    <dataValidation allowBlank="1" showErrorMessage="1" sqref="D782:G782 W782 D779:G779 W779 D776:G776 W776 D773:G773 W773 D769:G770 W769:W770 D797:G797 D785:G786 W785:W786 D789:G790 W789:W790 W793:W794 W800:W801 D793:G794 W797 W820:W821 W804:W805 D800:G801 D820:G821 D804:G805 W808:W809 W816:W817 D816:G817 D808:G809 W812:W813 D812:G813 D768 F768 D759:G760 W763 D763:G763 W766 D766:G766 W759:W760 D788 F788 F758 W755:W757 D755:G757 D758 W751:W753 D751:G753 D754 F754 F750 D750 D792 F792 D807 F807 D747:G748 W747:W748 D784 W727 D727:G727 F784 F718 D718 W715:W716 D715:G716 D719:G719 W719 D723:G724 W723:W724 F733 W742:W743 D742:G743 D733 D745:D746 F737 W730:W731 D730:G731 W734:W735 D734:G735 W738:W739 D738:G739 F721:F722 D721:D722 F692:F714 F581 F621 D621 F609 D557 F557 W509 D509:G509 F510 D510 D511:G513 W511:W513 F569 D613 D648:D649 F648:F649 D569 F523 F519 D609 D596 D600:G602 D597:G597 F573 W597 W600:W602 W604 D604:G604 W607 D607:G607 W610:W612 D610:G612 D586:G587 D523 D519 W558:W559 D558:G559 W562:W563 D562:G563 W566:W567 D566:G567 W570:W571 D570:G571 W574:W575 D574:G575 W578:W579 D578:G579 W582:W583 D582:G583 W586:W587 D573 D618:G620 D614:G615 D590:G591 W590:W591 D594:G594 W594 W614:W615 W618:W620 D599 F599 F596 F613 W524:W526 D585 F585 D545 F545 D541 F541 D542:G544 D538:G540 W538:W540 W550:W551 D550:G551 W554:W555 D554:G555 D546:G548 F536:F537 W542:W544 D534:G535 W534:W535 D536:D537 W531 D528:G528 W528 D531:G531 W546:W548 D524:G526 D520:G522 W520:W522 D515:G517 W515:W517 D561 F561 D549 F549 F553 D553 D514 F514 F589 D589 F533 D533 D657 F657 D581 D669 W654:W656 D617 F617 D645:G647 W658:W660 F625 D626:G628 D622:G624 W622:W624 W626:W628 W664:W665 D664:G665 D670:G672 W670:W672 W674 D674:G674 W677 D677:G677 W680:W681 D680:G681 W684 D684:G684 W687 D687:G687 W690 D690:G690 W630 D630:G630 W633:W634 D633:G634 D625 D658:G660 D637:G639 W637:W639 D644 W641:W643 D641:G643 W645:W647 F644 D636 F636 F679 D679 D640 W650:W652 D650:G652 D654:G656 F640 F653 D653 F669 D692:D714 D565 F565 F745:F746 F741 D741 F729 D729 D497:G499 F500:F502 D490:D496 W440 D437:G437 W437 W443:W445 D443:G445 W447:W449 D447:G449 D452:G457 W452:W457 W433:W435 D433:G435 F442 D446 F446 F412 D412 D458 F458 F462 D462 D459:G460 W459:W460 D420 F420 D417:G419 F424 D413:G415 W413:W415 D416 D409:G411 W409:W411 D331:D333 W417:W419 W421:W422 D421:G422 D424 D425:G426 F428 D428 F432 D432 W425:W426 D429:G431 W429:W431 D463:G465 W463:W465 D466 D450:D451 F416 F407:F408 D334:G336 D328:G330 F225:F229 D385 D393 W404:W406 D404:G406 D397:D399 F397:F399 W400:W402 D400:G402 F393 W386:W387 D382:G383 W382:W383 D386:G387 D389 F389 D367:D369 F367:F369 D347 D344:G346 W364:W366 D364:G366 F373 D373 F381 D381 F377 D377 W370:W371 D370:G371 W378:W379 D374:G375 W374:W375 D378:G379 D390:G392 W390:W392 W394:W396 D394:G396 F385 D407:D408 F347 D403 F403 D363 F363 D360:G362 W360:W362 D356:G358 W356:W358 W348:W350 D348:G350 D355 D352:G354 W352:W354 F355 F337 D337 F341:F343 F280:F283 W338:W340 F327 F323 D327 D323 F319 D225:D229 F331:F333 D324:G326 W320:W322 D316:G318 W316:W318 D320:G322 D312:G314 W312:W314 W324:W326 F315 D315 D319 D308:D311 F272 D301:G303 W301:W303 F304 D299:D300 D284:G286 W284:W286 F263 D263 W264:W266 D264:G266 D259 W256:W258 D256:G258 F259 F251 D251 W243:W245 D243:G245 D237:D242 F237:F242 D234:G236 W234:W236 D233 F214 D211:G213 D214 W211:W213 W215:W217 D219:G221 D215:G217 W219:W221 W230:W232 W223:W224 D223:G224 D230:G232 F210 F233 F198 F161 D161 D156:D157 D133:D134 F169 D191 F191 D192:G194 D188:G190 W188:W194 D187 F187 F165 D165 W158:W160 W162:W164 W184:W185 D184:G185 W180:W182 W175:W176 D175:G176 D180:G182 D170:G172 W170:W172 W166:W168 D166:G168 D173:D174 D162:G164 D158:G160 D169 D196:G197 W196:W197 F173:F174 D128:D129 F128:F129 W130:W132 D130:G132 W135:W137 D135:G137 D140:G142 W140:W142 D143:D144 F143:F144 F152 D152 D96:G98 F108 W121:W123 D117:G119 D113:G115 W113:W115 D121:G123 F116 D109:G111 W109:W111 D116 D120 F120 D124 F124 W117:W119 F103:F104 D103:D104 D92:G94 F95 D86:D91 D69:D74 F55 D55 D43 D32:G34 W32:W34 W28:W30 D28:G30 D27 F27 W24:W25 D24:G25 D31 F31 D39 F39 W16:W18 D20:G22 D47 W36:W38 D36:G38 F47 W40:W42 D44:G45 W44:W45 D48:G49 W48:W49 D40:G42 D35 F43 F19 D19 D11 F11 D5:D7 F5:F7 W12:W14 D15 F23 D23 W8:W9 F15 D12:G14 D8:G9 W20:W22 D16:G18 F35 D59:D65 D56:G58 W56:W58 F59:F65 F69:F74 F86:F91 D52:G53 W75:W77 W66:W68 D66:G68 D75:G77 D78:D82 F78:F82 W52:W53 W83:W85 D83:G85 D108 F99 D99 D95 W92:W94 W105:W107 W100:W102 D100:G102 D105:G107 W96:W98 F112 D112 D125:G127 D178:D179 F178:F179 W125:W127 F133:F134 W149:W151 W153:W155 D153:G155 D149:G151 F156:F157 D145:G147 W145:W147 D183 F183 D148 F148 D138:D139 F138:F139 D198 D207:G209 W207:W209 W203:W205 D203:G205 D199:G201 F206 W199:W201 D206 D210 F255 F246:F247 D246:D247 D248:G250 W248:W250 W252:W254 D252:G254 D255 F267:F268 D267:D268 W260:W262 D260:G262 D305:G307 W305:W307 F276 W273:W275 D273:G275 W277:W279 D277:G279 D276 W269:W271 D269:G271 F292:F295 D292:D295 D287:D288 W289:W291 D289:G291 F287:F288 W296:W298 D296:G298 F299:F300 D304 D272 F308:F311 D280:D283 D341:D343 D338:G340 W344:W346 F51 D51 W328:W336 F450:F451 F466 D478 F478 F473:F474 D473:D474 W467:W472 D467:G472 D486 F486 F490:F495 D500:D502 W475:W477 W483:W485 F482 D482 W479:W481 D479:G481 D487:G489 D483:G485 W497:W499 D475:G477 W487:W489 D442 D440:G440 W503:W505 D503:G505"/>
    <dataValidation showDropDown="1" sqref="T782 T779 T776 T773 T797 T763 T741:T743 T812:T813 T820:T821 T800:T801 T804:T805 T816:T817 T807:T809 T788:T790 T768:T770 T766 T750:T760 T792:T794 T727 T784:T786 T718:T719 T733:T735 T737:T739 T745:T748 T721:T724 T692:T716 T609:T615 T599:T602 T519:T526 T604 T607 T636:T660 T589:T591 T581:T583 T573:T575 T577:T579 T596:T597 T594 T557:T559 T553:T555 T585:T587 T561:T563 T528 T531 T569:T571 T509:T517 T533:T551 T664:T665 T674 T677 T684 T687 T690 T669:T672 T679:T681 T630 T632:T634 T617:T628 T565:T567 T729:T731 T462:T505 T428:T435 T440 T389:T422 T437 T442:T460 T424:T426 T223:T371 T373:T375 T385:T387 T381:T383 T377:T379 T196:T221 T178:T185 T187:T194 T55:T176 T2:T45 T47:T49 T51:T53"/>
  </dataValidations>
  <pageMargins left="0" right="0" top="0.11811023622047245" bottom="0" header="0" footer="0"/>
  <pageSetup paperSize="9" scale="29" fitToHeight="24" orientation="landscape" r:id="rId1"/>
  <headerFooter scaleWithDoc="0" alignWithMargins="0">
    <oddFooter>&amp;C&amp;9Page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dimension ref="A1:U276"/>
  <sheetViews>
    <sheetView showGridLines="0" view="pageBreakPreview" topLeftCell="A220" zoomScale="50" zoomScaleNormal="50" zoomScaleSheetLayoutView="50" workbookViewId="0">
      <pane xSplit="2" topLeftCell="H1" activePane="topRight" state="frozen"/>
      <selection pane="topRight" activeCell="J229" sqref="J229"/>
    </sheetView>
  </sheetViews>
  <sheetFormatPr defaultRowHeight="23.25"/>
  <cols>
    <col min="1" max="1" width="8.28515625" style="793" customWidth="1"/>
    <col min="2" max="2" width="104.140625" style="685" bestFit="1" customWidth="1"/>
    <col min="3" max="3" width="14.7109375" style="687" customWidth="1"/>
    <col min="4" max="4" width="15.85546875" style="687" customWidth="1"/>
    <col min="5" max="5" width="19.85546875" style="687" customWidth="1"/>
    <col min="6" max="6" width="17.85546875" style="687" customWidth="1"/>
    <col min="7" max="7" width="23.140625" style="623" customWidth="1"/>
    <col min="8" max="9" width="21.85546875" style="623" customWidth="1"/>
    <col min="10" max="10" width="29.28515625" style="623" customWidth="1"/>
    <col min="11" max="11" width="16.28515625" style="624" customWidth="1"/>
    <col min="12" max="12" width="30.140625" style="623" customWidth="1"/>
    <col min="13" max="13" width="20.140625" style="623" customWidth="1"/>
    <col min="14" max="16" width="32.140625" style="623" customWidth="1"/>
    <col min="17" max="17" width="24.7109375" style="623" customWidth="1"/>
    <col min="18" max="18" width="69.5703125" style="625" customWidth="1"/>
    <col min="19" max="19" width="18.140625" style="626" customWidth="1"/>
    <col min="20" max="20" width="20.42578125" style="626" customWidth="1"/>
    <col min="21" max="21" width="17.140625" style="626" customWidth="1"/>
    <col min="22" max="256" width="9.140625" style="626"/>
    <col min="257" max="257" width="8.28515625" style="626" customWidth="1"/>
    <col min="258" max="258" width="104.140625" style="626" bestFit="1" customWidth="1"/>
    <col min="259" max="259" width="14.7109375" style="626" customWidth="1"/>
    <col min="260" max="260" width="15.85546875" style="626" customWidth="1"/>
    <col min="261" max="261" width="19.85546875" style="626" customWidth="1"/>
    <col min="262" max="262" width="17.85546875" style="626" customWidth="1"/>
    <col min="263" max="263" width="23.140625" style="626" customWidth="1"/>
    <col min="264" max="265" width="21.85546875" style="626" customWidth="1"/>
    <col min="266" max="266" width="29.28515625" style="626" customWidth="1"/>
    <col min="267" max="267" width="16.28515625" style="626" customWidth="1"/>
    <col min="268" max="268" width="30.140625" style="626" customWidth="1"/>
    <col min="269" max="269" width="20.140625" style="626" customWidth="1"/>
    <col min="270" max="272" width="32.140625" style="626" customWidth="1"/>
    <col min="273" max="273" width="24.7109375" style="626" customWidth="1"/>
    <col min="274" max="274" width="69.5703125" style="626" customWidth="1"/>
    <col min="275" max="275" width="18.140625" style="626" customWidth="1"/>
    <col min="276" max="276" width="20.42578125" style="626" customWidth="1"/>
    <col min="277" max="277" width="17.140625" style="626" customWidth="1"/>
    <col min="278" max="512" width="9.140625" style="626"/>
    <col min="513" max="513" width="8.28515625" style="626" customWidth="1"/>
    <col min="514" max="514" width="104.140625" style="626" bestFit="1" customWidth="1"/>
    <col min="515" max="515" width="14.7109375" style="626" customWidth="1"/>
    <col min="516" max="516" width="15.85546875" style="626" customWidth="1"/>
    <col min="517" max="517" width="19.85546875" style="626" customWidth="1"/>
    <col min="518" max="518" width="17.85546875" style="626" customWidth="1"/>
    <col min="519" max="519" width="23.140625" style="626" customWidth="1"/>
    <col min="520" max="521" width="21.85546875" style="626" customWidth="1"/>
    <col min="522" max="522" width="29.28515625" style="626" customWidth="1"/>
    <col min="523" max="523" width="16.28515625" style="626" customWidth="1"/>
    <col min="524" max="524" width="30.140625" style="626" customWidth="1"/>
    <col min="525" max="525" width="20.140625" style="626" customWidth="1"/>
    <col min="526" max="528" width="32.140625" style="626" customWidth="1"/>
    <col min="529" max="529" width="24.7109375" style="626" customWidth="1"/>
    <col min="530" max="530" width="69.5703125" style="626" customWidth="1"/>
    <col min="531" max="531" width="18.140625" style="626" customWidth="1"/>
    <col min="532" max="532" width="20.42578125" style="626" customWidth="1"/>
    <col min="533" max="533" width="17.140625" style="626" customWidth="1"/>
    <col min="534" max="768" width="9.140625" style="626"/>
    <col min="769" max="769" width="8.28515625" style="626" customWidth="1"/>
    <col min="770" max="770" width="104.140625" style="626" bestFit="1" customWidth="1"/>
    <col min="771" max="771" width="14.7109375" style="626" customWidth="1"/>
    <col min="772" max="772" width="15.85546875" style="626" customWidth="1"/>
    <col min="773" max="773" width="19.85546875" style="626" customWidth="1"/>
    <col min="774" max="774" width="17.85546875" style="626" customWidth="1"/>
    <col min="775" max="775" width="23.140625" style="626" customWidth="1"/>
    <col min="776" max="777" width="21.85546875" style="626" customWidth="1"/>
    <col min="778" max="778" width="29.28515625" style="626" customWidth="1"/>
    <col min="779" max="779" width="16.28515625" style="626" customWidth="1"/>
    <col min="780" max="780" width="30.140625" style="626" customWidth="1"/>
    <col min="781" max="781" width="20.140625" style="626" customWidth="1"/>
    <col min="782" max="784" width="32.140625" style="626" customWidth="1"/>
    <col min="785" max="785" width="24.7109375" style="626" customWidth="1"/>
    <col min="786" max="786" width="69.5703125" style="626" customWidth="1"/>
    <col min="787" max="787" width="18.140625" style="626" customWidth="1"/>
    <col min="788" max="788" width="20.42578125" style="626" customWidth="1"/>
    <col min="789" max="789" width="17.140625" style="626" customWidth="1"/>
    <col min="790" max="1024" width="9.140625" style="626"/>
    <col min="1025" max="1025" width="8.28515625" style="626" customWidth="1"/>
    <col min="1026" max="1026" width="104.140625" style="626" bestFit="1" customWidth="1"/>
    <col min="1027" max="1027" width="14.7109375" style="626" customWidth="1"/>
    <col min="1028" max="1028" width="15.85546875" style="626" customWidth="1"/>
    <col min="1029" max="1029" width="19.85546875" style="626" customWidth="1"/>
    <col min="1030" max="1030" width="17.85546875" style="626" customWidth="1"/>
    <col min="1031" max="1031" width="23.140625" style="626" customWidth="1"/>
    <col min="1032" max="1033" width="21.85546875" style="626" customWidth="1"/>
    <col min="1034" max="1034" width="29.28515625" style="626" customWidth="1"/>
    <col min="1035" max="1035" width="16.28515625" style="626" customWidth="1"/>
    <col min="1036" max="1036" width="30.140625" style="626" customWidth="1"/>
    <col min="1037" max="1037" width="20.140625" style="626" customWidth="1"/>
    <col min="1038" max="1040" width="32.140625" style="626" customWidth="1"/>
    <col min="1041" max="1041" width="24.7109375" style="626" customWidth="1"/>
    <col min="1042" max="1042" width="69.5703125" style="626" customWidth="1"/>
    <col min="1043" max="1043" width="18.140625" style="626" customWidth="1"/>
    <col min="1044" max="1044" width="20.42578125" style="626" customWidth="1"/>
    <col min="1045" max="1045" width="17.140625" style="626" customWidth="1"/>
    <col min="1046" max="1280" width="9.140625" style="626"/>
    <col min="1281" max="1281" width="8.28515625" style="626" customWidth="1"/>
    <col min="1282" max="1282" width="104.140625" style="626" bestFit="1" customWidth="1"/>
    <col min="1283" max="1283" width="14.7109375" style="626" customWidth="1"/>
    <col min="1284" max="1284" width="15.85546875" style="626" customWidth="1"/>
    <col min="1285" max="1285" width="19.85546875" style="626" customWidth="1"/>
    <col min="1286" max="1286" width="17.85546875" style="626" customWidth="1"/>
    <col min="1287" max="1287" width="23.140625" style="626" customWidth="1"/>
    <col min="1288" max="1289" width="21.85546875" style="626" customWidth="1"/>
    <col min="1290" max="1290" width="29.28515625" style="626" customWidth="1"/>
    <col min="1291" max="1291" width="16.28515625" style="626" customWidth="1"/>
    <col min="1292" max="1292" width="30.140625" style="626" customWidth="1"/>
    <col min="1293" max="1293" width="20.140625" style="626" customWidth="1"/>
    <col min="1294" max="1296" width="32.140625" style="626" customWidth="1"/>
    <col min="1297" max="1297" width="24.7109375" style="626" customWidth="1"/>
    <col min="1298" max="1298" width="69.5703125" style="626" customWidth="1"/>
    <col min="1299" max="1299" width="18.140625" style="626" customWidth="1"/>
    <col min="1300" max="1300" width="20.42578125" style="626" customWidth="1"/>
    <col min="1301" max="1301" width="17.140625" style="626" customWidth="1"/>
    <col min="1302" max="1536" width="9.140625" style="626"/>
    <col min="1537" max="1537" width="8.28515625" style="626" customWidth="1"/>
    <col min="1538" max="1538" width="104.140625" style="626" bestFit="1" customWidth="1"/>
    <col min="1539" max="1539" width="14.7109375" style="626" customWidth="1"/>
    <col min="1540" max="1540" width="15.85546875" style="626" customWidth="1"/>
    <col min="1541" max="1541" width="19.85546875" style="626" customWidth="1"/>
    <col min="1542" max="1542" width="17.85546875" style="626" customWidth="1"/>
    <col min="1543" max="1543" width="23.140625" style="626" customWidth="1"/>
    <col min="1544" max="1545" width="21.85546875" style="626" customWidth="1"/>
    <col min="1546" max="1546" width="29.28515625" style="626" customWidth="1"/>
    <col min="1547" max="1547" width="16.28515625" style="626" customWidth="1"/>
    <col min="1548" max="1548" width="30.140625" style="626" customWidth="1"/>
    <col min="1549" max="1549" width="20.140625" style="626" customWidth="1"/>
    <col min="1550" max="1552" width="32.140625" style="626" customWidth="1"/>
    <col min="1553" max="1553" width="24.7109375" style="626" customWidth="1"/>
    <col min="1554" max="1554" width="69.5703125" style="626" customWidth="1"/>
    <col min="1555" max="1555" width="18.140625" style="626" customWidth="1"/>
    <col min="1556" max="1556" width="20.42578125" style="626" customWidth="1"/>
    <col min="1557" max="1557" width="17.140625" style="626" customWidth="1"/>
    <col min="1558" max="1792" width="9.140625" style="626"/>
    <col min="1793" max="1793" width="8.28515625" style="626" customWidth="1"/>
    <col min="1794" max="1794" width="104.140625" style="626" bestFit="1" customWidth="1"/>
    <col min="1795" max="1795" width="14.7109375" style="626" customWidth="1"/>
    <col min="1796" max="1796" width="15.85546875" style="626" customWidth="1"/>
    <col min="1797" max="1797" width="19.85546875" style="626" customWidth="1"/>
    <col min="1798" max="1798" width="17.85546875" style="626" customWidth="1"/>
    <col min="1799" max="1799" width="23.140625" style="626" customWidth="1"/>
    <col min="1800" max="1801" width="21.85546875" style="626" customWidth="1"/>
    <col min="1802" max="1802" width="29.28515625" style="626" customWidth="1"/>
    <col min="1803" max="1803" width="16.28515625" style="626" customWidth="1"/>
    <col min="1804" max="1804" width="30.140625" style="626" customWidth="1"/>
    <col min="1805" max="1805" width="20.140625" style="626" customWidth="1"/>
    <col min="1806" max="1808" width="32.140625" style="626" customWidth="1"/>
    <col min="1809" max="1809" width="24.7109375" style="626" customWidth="1"/>
    <col min="1810" max="1810" width="69.5703125" style="626" customWidth="1"/>
    <col min="1811" max="1811" width="18.140625" style="626" customWidth="1"/>
    <col min="1812" max="1812" width="20.42578125" style="626" customWidth="1"/>
    <col min="1813" max="1813" width="17.140625" style="626" customWidth="1"/>
    <col min="1814" max="2048" width="9.140625" style="626"/>
    <col min="2049" max="2049" width="8.28515625" style="626" customWidth="1"/>
    <col min="2050" max="2050" width="104.140625" style="626" bestFit="1" customWidth="1"/>
    <col min="2051" max="2051" width="14.7109375" style="626" customWidth="1"/>
    <col min="2052" max="2052" width="15.85546875" style="626" customWidth="1"/>
    <col min="2053" max="2053" width="19.85546875" style="626" customWidth="1"/>
    <col min="2054" max="2054" width="17.85546875" style="626" customWidth="1"/>
    <col min="2055" max="2055" width="23.140625" style="626" customWidth="1"/>
    <col min="2056" max="2057" width="21.85546875" style="626" customWidth="1"/>
    <col min="2058" max="2058" width="29.28515625" style="626" customWidth="1"/>
    <col min="2059" max="2059" width="16.28515625" style="626" customWidth="1"/>
    <col min="2060" max="2060" width="30.140625" style="626" customWidth="1"/>
    <col min="2061" max="2061" width="20.140625" style="626" customWidth="1"/>
    <col min="2062" max="2064" width="32.140625" style="626" customWidth="1"/>
    <col min="2065" max="2065" width="24.7109375" style="626" customWidth="1"/>
    <col min="2066" max="2066" width="69.5703125" style="626" customWidth="1"/>
    <col min="2067" max="2067" width="18.140625" style="626" customWidth="1"/>
    <col min="2068" max="2068" width="20.42578125" style="626" customWidth="1"/>
    <col min="2069" max="2069" width="17.140625" style="626" customWidth="1"/>
    <col min="2070" max="2304" width="9.140625" style="626"/>
    <col min="2305" max="2305" width="8.28515625" style="626" customWidth="1"/>
    <col min="2306" max="2306" width="104.140625" style="626" bestFit="1" customWidth="1"/>
    <col min="2307" max="2307" width="14.7109375" style="626" customWidth="1"/>
    <col min="2308" max="2308" width="15.85546875" style="626" customWidth="1"/>
    <col min="2309" max="2309" width="19.85546875" style="626" customWidth="1"/>
    <col min="2310" max="2310" width="17.85546875" style="626" customWidth="1"/>
    <col min="2311" max="2311" width="23.140625" style="626" customWidth="1"/>
    <col min="2312" max="2313" width="21.85546875" style="626" customWidth="1"/>
    <col min="2314" max="2314" width="29.28515625" style="626" customWidth="1"/>
    <col min="2315" max="2315" width="16.28515625" style="626" customWidth="1"/>
    <col min="2316" max="2316" width="30.140625" style="626" customWidth="1"/>
    <col min="2317" max="2317" width="20.140625" style="626" customWidth="1"/>
    <col min="2318" max="2320" width="32.140625" style="626" customWidth="1"/>
    <col min="2321" max="2321" width="24.7109375" style="626" customWidth="1"/>
    <col min="2322" max="2322" width="69.5703125" style="626" customWidth="1"/>
    <col min="2323" max="2323" width="18.140625" style="626" customWidth="1"/>
    <col min="2324" max="2324" width="20.42578125" style="626" customWidth="1"/>
    <col min="2325" max="2325" width="17.140625" style="626" customWidth="1"/>
    <col min="2326" max="2560" width="9.140625" style="626"/>
    <col min="2561" max="2561" width="8.28515625" style="626" customWidth="1"/>
    <col min="2562" max="2562" width="104.140625" style="626" bestFit="1" customWidth="1"/>
    <col min="2563" max="2563" width="14.7109375" style="626" customWidth="1"/>
    <col min="2564" max="2564" width="15.85546875" style="626" customWidth="1"/>
    <col min="2565" max="2565" width="19.85546875" style="626" customWidth="1"/>
    <col min="2566" max="2566" width="17.85546875" style="626" customWidth="1"/>
    <col min="2567" max="2567" width="23.140625" style="626" customWidth="1"/>
    <col min="2568" max="2569" width="21.85546875" style="626" customWidth="1"/>
    <col min="2570" max="2570" width="29.28515625" style="626" customWidth="1"/>
    <col min="2571" max="2571" width="16.28515625" style="626" customWidth="1"/>
    <col min="2572" max="2572" width="30.140625" style="626" customWidth="1"/>
    <col min="2573" max="2573" width="20.140625" style="626" customWidth="1"/>
    <col min="2574" max="2576" width="32.140625" style="626" customWidth="1"/>
    <col min="2577" max="2577" width="24.7109375" style="626" customWidth="1"/>
    <col min="2578" max="2578" width="69.5703125" style="626" customWidth="1"/>
    <col min="2579" max="2579" width="18.140625" style="626" customWidth="1"/>
    <col min="2580" max="2580" width="20.42578125" style="626" customWidth="1"/>
    <col min="2581" max="2581" width="17.140625" style="626" customWidth="1"/>
    <col min="2582" max="2816" width="9.140625" style="626"/>
    <col min="2817" max="2817" width="8.28515625" style="626" customWidth="1"/>
    <col min="2818" max="2818" width="104.140625" style="626" bestFit="1" customWidth="1"/>
    <col min="2819" max="2819" width="14.7109375" style="626" customWidth="1"/>
    <col min="2820" max="2820" width="15.85546875" style="626" customWidth="1"/>
    <col min="2821" max="2821" width="19.85546875" style="626" customWidth="1"/>
    <col min="2822" max="2822" width="17.85546875" style="626" customWidth="1"/>
    <col min="2823" max="2823" width="23.140625" style="626" customWidth="1"/>
    <col min="2824" max="2825" width="21.85546875" style="626" customWidth="1"/>
    <col min="2826" max="2826" width="29.28515625" style="626" customWidth="1"/>
    <col min="2827" max="2827" width="16.28515625" style="626" customWidth="1"/>
    <col min="2828" max="2828" width="30.140625" style="626" customWidth="1"/>
    <col min="2829" max="2829" width="20.140625" style="626" customWidth="1"/>
    <col min="2830" max="2832" width="32.140625" style="626" customWidth="1"/>
    <col min="2833" max="2833" width="24.7109375" style="626" customWidth="1"/>
    <col min="2834" max="2834" width="69.5703125" style="626" customWidth="1"/>
    <col min="2835" max="2835" width="18.140625" style="626" customWidth="1"/>
    <col min="2836" max="2836" width="20.42578125" style="626" customWidth="1"/>
    <col min="2837" max="2837" width="17.140625" style="626" customWidth="1"/>
    <col min="2838" max="3072" width="9.140625" style="626"/>
    <col min="3073" max="3073" width="8.28515625" style="626" customWidth="1"/>
    <col min="3074" max="3074" width="104.140625" style="626" bestFit="1" customWidth="1"/>
    <col min="3075" max="3075" width="14.7109375" style="626" customWidth="1"/>
    <col min="3076" max="3076" width="15.85546875" style="626" customWidth="1"/>
    <col min="3077" max="3077" width="19.85546875" style="626" customWidth="1"/>
    <col min="3078" max="3078" width="17.85546875" style="626" customWidth="1"/>
    <col min="3079" max="3079" width="23.140625" style="626" customWidth="1"/>
    <col min="3080" max="3081" width="21.85546875" style="626" customWidth="1"/>
    <col min="3082" max="3082" width="29.28515625" style="626" customWidth="1"/>
    <col min="3083" max="3083" width="16.28515625" style="626" customWidth="1"/>
    <col min="3084" max="3084" width="30.140625" style="626" customWidth="1"/>
    <col min="3085" max="3085" width="20.140625" style="626" customWidth="1"/>
    <col min="3086" max="3088" width="32.140625" style="626" customWidth="1"/>
    <col min="3089" max="3089" width="24.7109375" style="626" customWidth="1"/>
    <col min="3090" max="3090" width="69.5703125" style="626" customWidth="1"/>
    <col min="3091" max="3091" width="18.140625" style="626" customWidth="1"/>
    <col min="3092" max="3092" width="20.42578125" style="626" customWidth="1"/>
    <col min="3093" max="3093" width="17.140625" style="626" customWidth="1"/>
    <col min="3094" max="3328" width="9.140625" style="626"/>
    <col min="3329" max="3329" width="8.28515625" style="626" customWidth="1"/>
    <col min="3330" max="3330" width="104.140625" style="626" bestFit="1" customWidth="1"/>
    <col min="3331" max="3331" width="14.7109375" style="626" customWidth="1"/>
    <col min="3332" max="3332" width="15.85546875" style="626" customWidth="1"/>
    <col min="3333" max="3333" width="19.85546875" style="626" customWidth="1"/>
    <col min="3334" max="3334" width="17.85546875" style="626" customWidth="1"/>
    <col min="3335" max="3335" width="23.140625" style="626" customWidth="1"/>
    <col min="3336" max="3337" width="21.85546875" style="626" customWidth="1"/>
    <col min="3338" max="3338" width="29.28515625" style="626" customWidth="1"/>
    <col min="3339" max="3339" width="16.28515625" style="626" customWidth="1"/>
    <col min="3340" max="3340" width="30.140625" style="626" customWidth="1"/>
    <col min="3341" max="3341" width="20.140625" style="626" customWidth="1"/>
    <col min="3342" max="3344" width="32.140625" style="626" customWidth="1"/>
    <col min="3345" max="3345" width="24.7109375" style="626" customWidth="1"/>
    <col min="3346" max="3346" width="69.5703125" style="626" customWidth="1"/>
    <col min="3347" max="3347" width="18.140625" style="626" customWidth="1"/>
    <col min="3348" max="3348" width="20.42578125" style="626" customWidth="1"/>
    <col min="3349" max="3349" width="17.140625" style="626" customWidth="1"/>
    <col min="3350" max="3584" width="9.140625" style="626"/>
    <col min="3585" max="3585" width="8.28515625" style="626" customWidth="1"/>
    <col min="3586" max="3586" width="104.140625" style="626" bestFit="1" customWidth="1"/>
    <col min="3587" max="3587" width="14.7109375" style="626" customWidth="1"/>
    <col min="3588" max="3588" width="15.85546875" style="626" customWidth="1"/>
    <col min="3589" max="3589" width="19.85546875" style="626" customWidth="1"/>
    <col min="3590" max="3590" width="17.85546875" style="626" customWidth="1"/>
    <col min="3591" max="3591" width="23.140625" style="626" customWidth="1"/>
    <col min="3592" max="3593" width="21.85546875" style="626" customWidth="1"/>
    <col min="3594" max="3594" width="29.28515625" style="626" customWidth="1"/>
    <col min="3595" max="3595" width="16.28515625" style="626" customWidth="1"/>
    <col min="3596" max="3596" width="30.140625" style="626" customWidth="1"/>
    <col min="3597" max="3597" width="20.140625" style="626" customWidth="1"/>
    <col min="3598" max="3600" width="32.140625" style="626" customWidth="1"/>
    <col min="3601" max="3601" width="24.7109375" style="626" customWidth="1"/>
    <col min="3602" max="3602" width="69.5703125" style="626" customWidth="1"/>
    <col min="3603" max="3603" width="18.140625" style="626" customWidth="1"/>
    <col min="3604" max="3604" width="20.42578125" style="626" customWidth="1"/>
    <col min="3605" max="3605" width="17.140625" style="626" customWidth="1"/>
    <col min="3606" max="3840" width="9.140625" style="626"/>
    <col min="3841" max="3841" width="8.28515625" style="626" customWidth="1"/>
    <col min="3842" max="3842" width="104.140625" style="626" bestFit="1" customWidth="1"/>
    <col min="3843" max="3843" width="14.7109375" style="626" customWidth="1"/>
    <col min="3844" max="3844" width="15.85546875" style="626" customWidth="1"/>
    <col min="3845" max="3845" width="19.85546875" style="626" customWidth="1"/>
    <col min="3846" max="3846" width="17.85546875" style="626" customWidth="1"/>
    <col min="3847" max="3847" width="23.140625" style="626" customWidth="1"/>
    <col min="3848" max="3849" width="21.85546875" style="626" customWidth="1"/>
    <col min="3850" max="3850" width="29.28515625" style="626" customWidth="1"/>
    <col min="3851" max="3851" width="16.28515625" style="626" customWidth="1"/>
    <col min="3852" max="3852" width="30.140625" style="626" customWidth="1"/>
    <col min="3853" max="3853" width="20.140625" style="626" customWidth="1"/>
    <col min="3854" max="3856" width="32.140625" style="626" customWidth="1"/>
    <col min="3857" max="3857" width="24.7109375" style="626" customWidth="1"/>
    <col min="3858" max="3858" width="69.5703125" style="626" customWidth="1"/>
    <col min="3859" max="3859" width="18.140625" style="626" customWidth="1"/>
    <col min="3860" max="3860" width="20.42578125" style="626" customWidth="1"/>
    <col min="3861" max="3861" width="17.140625" style="626" customWidth="1"/>
    <col min="3862" max="4096" width="9.140625" style="626"/>
    <col min="4097" max="4097" width="8.28515625" style="626" customWidth="1"/>
    <col min="4098" max="4098" width="104.140625" style="626" bestFit="1" customWidth="1"/>
    <col min="4099" max="4099" width="14.7109375" style="626" customWidth="1"/>
    <col min="4100" max="4100" width="15.85546875" style="626" customWidth="1"/>
    <col min="4101" max="4101" width="19.85546875" style="626" customWidth="1"/>
    <col min="4102" max="4102" width="17.85546875" style="626" customWidth="1"/>
    <col min="4103" max="4103" width="23.140625" style="626" customWidth="1"/>
    <col min="4104" max="4105" width="21.85546875" style="626" customWidth="1"/>
    <col min="4106" max="4106" width="29.28515625" style="626" customWidth="1"/>
    <col min="4107" max="4107" width="16.28515625" style="626" customWidth="1"/>
    <col min="4108" max="4108" width="30.140625" style="626" customWidth="1"/>
    <col min="4109" max="4109" width="20.140625" style="626" customWidth="1"/>
    <col min="4110" max="4112" width="32.140625" style="626" customWidth="1"/>
    <col min="4113" max="4113" width="24.7109375" style="626" customWidth="1"/>
    <col min="4114" max="4114" width="69.5703125" style="626" customWidth="1"/>
    <col min="4115" max="4115" width="18.140625" style="626" customWidth="1"/>
    <col min="4116" max="4116" width="20.42578125" style="626" customWidth="1"/>
    <col min="4117" max="4117" width="17.140625" style="626" customWidth="1"/>
    <col min="4118" max="4352" width="9.140625" style="626"/>
    <col min="4353" max="4353" width="8.28515625" style="626" customWidth="1"/>
    <col min="4354" max="4354" width="104.140625" style="626" bestFit="1" customWidth="1"/>
    <col min="4355" max="4355" width="14.7109375" style="626" customWidth="1"/>
    <col min="4356" max="4356" width="15.85546875" style="626" customWidth="1"/>
    <col min="4357" max="4357" width="19.85546875" style="626" customWidth="1"/>
    <col min="4358" max="4358" width="17.85546875" style="626" customWidth="1"/>
    <col min="4359" max="4359" width="23.140625" style="626" customWidth="1"/>
    <col min="4360" max="4361" width="21.85546875" style="626" customWidth="1"/>
    <col min="4362" max="4362" width="29.28515625" style="626" customWidth="1"/>
    <col min="4363" max="4363" width="16.28515625" style="626" customWidth="1"/>
    <col min="4364" max="4364" width="30.140625" style="626" customWidth="1"/>
    <col min="4365" max="4365" width="20.140625" style="626" customWidth="1"/>
    <col min="4366" max="4368" width="32.140625" style="626" customWidth="1"/>
    <col min="4369" max="4369" width="24.7109375" style="626" customWidth="1"/>
    <col min="4370" max="4370" width="69.5703125" style="626" customWidth="1"/>
    <col min="4371" max="4371" width="18.140625" style="626" customWidth="1"/>
    <col min="4372" max="4372" width="20.42578125" style="626" customWidth="1"/>
    <col min="4373" max="4373" width="17.140625" style="626" customWidth="1"/>
    <col min="4374" max="4608" width="9.140625" style="626"/>
    <col min="4609" max="4609" width="8.28515625" style="626" customWidth="1"/>
    <col min="4610" max="4610" width="104.140625" style="626" bestFit="1" customWidth="1"/>
    <col min="4611" max="4611" width="14.7109375" style="626" customWidth="1"/>
    <col min="4612" max="4612" width="15.85546875" style="626" customWidth="1"/>
    <col min="4613" max="4613" width="19.85546875" style="626" customWidth="1"/>
    <col min="4614" max="4614" width="17.85546875" style="626" customWidth="1"/>
    <col min="4615" max="4615" width="23.140625" style="626" customWidth="1"/>
    <col min="4616" max="4617" width="21.85546875" style="626" customWidth="1"/>
    <col min="4618" max="4618" width="29.28515625" style="626" customWidth="1"/>
    <col min="4619" max="4619" width="16.28515625" style="626" customWidth="1"/>
    <col min="4620" max="4620" width="30.140625" style="626" customWidth="1"/>
    <col min="4621" max="4621" width="20.140625" style="626" customWidth="1"/>
    <col min="4622" max="4624" width="32.140625" style="626" customWidth="1"/>
    <col min="4625" max="4625" width="24.7109375" style="626" customWidth="1"/>
    <col min="4626" max="4626" width="69.5703125" style="626" customWidth="1"/>
    <col min="4627" max="4627" width="18.140625" style="626" customWidth="1"/>
    <col min="4628" max="4628" width="20.42578125" style="626" customWidth="1"/>
    <col min="4629" max="4629" width="17.140625" style="626" customWidth="1"/>
    <col min="4630" max="4864" width="9.140625" style="626"/>
    <col min="4865" max="4865" width="8.28515625" style="626" customWidth="1"/>
    <col min="4866" max="4866" width="104.140625" style="626" bestFit="1" customWidth="1"/>
    <col min="4867" max="4867" width="14.7109375" style="626" customWidth="1"/>
    <col min="4868" max="4868" width="15.85546875" style="626" customWidth="1"/>
    <col min="4869" max="4869" width="19.85546875" style="626" customWidth="1"/>
    <col min="4870" max="4870" width="17.85546875" style="626" customWidth="1"/>
    <col min="4871" max="4871" width="23.140625" style="626" customWidth="1"/>
    <col min="4872" max="4873" width="21.85546875" style="626" customWidth="1"/>
    <col min="4874" max="4874" width="29.28515625" style="626" customWidth="1"/>
    <col min="4875" max="4875" width="16.28515625" style="626" customWidth="1"/>
    <col min="4876" max="4876" width="30.140625" style="626" customWidth="1"/>
    <col min="4877" max="4877" width="20.140625" style="626" customWidth="1"/>
    <col min="4878" max="4880" width="32.140625" style="626" customWidth="1"/>
    <col min="4881" max="4881" width="24.7109375" style="626" customWidth="1"/>
    <col min="4882" max="4882" width="69.5703125" style="626" customWidth="1"/>
    <col min="4883" max="4883" width="18.140625" style="626" customWidth="1"/>
    <col min="4884" max="4884" width="20.42578125" style="626" customWidth="1"/>
    <col min="4885" max="4885" width="17.140625" style="626" customWidth="1"/>
    <col min="4886" max="5120" width="9.140625" style="626"/>
    <col min="5121" max="5121" width="8.28515625" style="626" customWidth="1"/>
    <col min="5122" max="5122" width="104.140625" style="626" bestFit="1" customWidth="1"/>
    <col min="5123" max="5123" width="14.7109375" style="626" customWidth="1"/>
    <col min="5124" max="5124" width="15.85546875" style="626" customWidth="1"/>
    <col min="5125" max="5125" width="19.85546875" style="626" customWidth="1"/>
    <col min="5126" max="5126" width="17.85546875" style="626" customWidth="1"/>
    <col min="5127" max="5127" width="23.140625" style="626" customWidth="1"/>
    <col min="5128" max="5129" width="21.85546875" style="626" customWidth="1"/>
    <col min="5130" max="5130" width="29.28515625" style="626" customWidth="1"/>
    <col min="5131" max="5131" width="16.28515625" style="626" customWidth="1"/>
    <col min="5132" max="5132" width="30.140625" style="626" customWidth="1"/>
    <col min="5133" max="5133" width="20.140625" style="626" customWidth="1"/>
    <col min="5134" max="5136" width="32.140625" style="626" customWidth="1"/>
    <col min="5137" max="5137" width="24.7109375" style="626" customWidth="1"/>
    <col min="5138" max="5138" width="69.5703125" style="626" customWidth="1"/>
    <col min="5139" max="5139" width="18.140625" style="626" customWidth="1"/>
    <col min="5140" max="5140" width="20.42578125" style="626" customWidth="1"/>
    <col min="5141" max="5141" width="17.140625" style="626" customWidth="1"/>
    <col min="5142" max="5376" width="9.140625" style="626"/>
    <col min="5377" max="5377" width="8.28515625" style="626" customWidth="1"/>
    <col min="5378" max="5378" width="104.140625" style="626" bestFit="1" customWidth="1"/>
    <col min="5379" max="5379" width="14.7109375" style="626" customWidth="1"/>
    <col min="5380" max="5380" width="15.85546875" style="626" customWidth="1"/>
    <col min="5381" max="5381" width="19.85546875" style="626" customWidth="1"/>
    <col min="5382" max="5382" width="17.85546875" style="626" customWidth="1"/>
    <col min="5383" max="5383" width="23.140625" style="626" customWidth="1"/>
    <col min="5384" max="5385" width="21.85546875" style="626" customWidth="1"/>
    <col min="5386" max="5386" width="29.28515625" style="626" customWidth="1"/>
    <col min="5387" max="5387" width="16.28515625" style="626" customWidth="1"/>
    <col min="5388" max="5388" width="30.140625" style="626" customWidth="1"/>
    <col min="5389" max="5389" width="20.140625" style="626" customWidth="1"/>
    <col min="5390" max="5392" width="32.140625" style="626" customWidth="1"/>
    <col min="5393" max="5393" width="24.7109375" style="626" customWidth="1"/>
    <col min="5394" max="5394" width="69.5703125" style="626" customWidth="1"/>
    <col min="5395" max="5395" width="18.140625" style="626" customWidth="1"/>
    <col min="5396" max="5396" width="20.42578125" style="626" customWidth="1"/>
    <col min="5397" max="5397" width="17.140625" style="626" customWidth="1"/>
    <col min="5398" max="5632" width="9.140625" style="626"/>
    <col min="5633" max="5633" width="8.28515625" style="626" customWidth="1"/>
    <col min="5634" max="5634" width="104.140625" style="626" bestFit="1" customWidth="1"/>
    <col min="5635" max="5635" width="14.7109375" style="626" customWidth="1"/>
    <col min="5636" max="5636" width="15.85546875" style="626" customWidth="1"/>
    <col min="5637" max="5637" width="19.85546875" style="626" customWidth="1"/>
    <col min="5638" max="5638" width="17.85546875" style="626" customWidth="1"/>
    <col min="5639" max="5639" width="23.140625" style="626" customWidth="1"/>
    <col min="5640" max="5641" width="21.85546875" style="626" customWidth="1"/>
    <col min="5642" max="5642" width="29.28515625" style="626" customWidth="1"/>
    <col min="5643" max="5643" width="16.28515625" style="626" customWidth="1"/>
    <col min="5644" max="5644" width="30.140625" style="626" customWidth="1"/>
    <col min="5645" max="5645" width="20.140625" style="626" customWidth="1"/>
    <col min="5646" max="5648" width="32.140625" style="626" customWidth="1"/>
    <col min="5649" max="5649" width="24.7109375" style="626" customWidth="1"/>
    <col min="5650" max="5650" width="69.5703125" style="626" customWidth="1"/>
    <col min="5651" max="5651" width="18.140625" style="626" customWidth="1"/>
    <col min="5652" max="5652" width="20.42578125" style="626" customWidth="1"/>
    <col min="5653" max="5653" width="17.140625" style="626" customWidth="1"/>
    <col min="5654" max="5888" width="9.140625" style="626"/>
    <col min="5889" max="5889" width="8.28515625" style="626" customWidth="1"/>
    <col min="5890" max="5890" width="104.140625" style="626" bestFit="1" customWidth="1"/>
    <col min="5891" max="5891" width="14.7109375" style="626" customWidth="1"/>
    <col min="5892" max="5892" width="15.85546875" style="626" customWidth="1"/>
    <col min="5893" max="5893" width="19.85546875" style="626" customWidth="1"/>
    <col min="5894" max="5894" width="17.85546875" style="626" customWidth="1"/>
    <col min="5895" max="5895" width="23.140625" style="626" customWidth="1"/>
    <col min="5896" max="5897" width="21.85546875" style="626" customWidth="1"/>
    <col min="5898" max="5898" width="29.28515625" style="626" customWidth="1"/>
    <col min="5899" max="5899" width="16.28515625" style="626" customWidth="1"/>
    <col min="5900" max="5900" width="30.140625" style="626" customWidth="1"/>
    <col min="5901" max="5901" width="20.140625" style="626" customWidth="1"/>
    <col min="5902" max="5904" width="32.140625" style="626" customWidth="1"/>
    <col min="5905" max="5905" width="24.7109375" style="626" customWidth="1"/>
    <col min="5906" max="5906" width="69.5703125" style="626" customWidth="1"/>
    <col min="5907" max="5907" width="18.140625" style="626" customWidth="1"/>
    <col min="5908" max="5908" width="20.42578125" style="626" customWidth="1"/>
    <col min="5909" max="5909" width="17.140625" style="626" customWidth="1"/>
    <col min="5910" max="6144" width="9.140625" style="626"/>
    <col min="6145" max="6145" width="8.28515625" style="626" customWidth="1"/>
    <col min="6146" max="6146" width="104.140625" style="626" bestFit="1" customWidth="1"/>
    <col min="6147" max="6147" width="14.7109375" style="626" customWidth="1"/>
    <col min="6148" max="6148" width="15.85546875" style="626" customWidth="1"/>
    <col min="6149" max="6149" width="19.85546875" style="626" customWidth="1"/>
    <col min="6150" max="6150" width="17.85546875" style="626" customWidth="1"/>
    <col min="6151" max="6151" width="23.140625" style="626" customWidth="1"/>
    <col min="6152" max="6153" width="21.85546875" style="626" customWidth="1"/>
    <col min="6154" max="6154" width="29.28515625" style="626" customWidth="1"/>
    <col min="6155" max="6155" width="16.28515625" style="626" customWidth="1"/>
    <col min="6156" max="6156" width="30.140625" style="626" customWidth="1"/>
    <col min="6157" max="6157" width="20.140625" style="626" customWidth="1"/>
    <col min="6158" max="6160" width="32.140625" style="626" customWidth="1"/>
    <col min="6161" max="6161" width="24.7109375" style="626" customWidth="1"/>
    <col min="6162" max="6162" width="69.5703125" style="626" customWidth="1"/>
    <col min="6163" max="6163" width="18.140625" style="626" customWidth="1"/>
    <col min="6164" max="6164" width="20.42578125" style="626" customWidth="1"/>
    <col min="6165" max="6165" width="17.140625" style="626" customWidth="1"/>
    <col min="6166" max="6400" width="9.140625" style="626"/>
    <col min="6401" max="6401" width="8.28515625" style="626" customWidth="1"/>
    <col min="6402" max="6402" width="104.140625" style="626" bestFit="1" customWidth="1"/>
    <col min="6403" max="6403" width="14.7109375" style="626" customWidth="1"/>
    <col min="6404" max="6404" width="15.85546875" style="626" customWidth="1"/>
    <col min="6405" max="6405" width="19.85546875" style="626" customWidth="1"/>
    <col min="6406" max="6406" width="17.85546875" style="626" customWidth="1"/>
    <col min="6407" max="6407" width="23.140625" style="626" customWidth="1"/>
    <col min="6408" max="6409" width="21.85546875" style="626" customWidth="1"/>
    <col min="6410" max="6410" width="29.28515625" style="626" customWidth="1"/>
    <col min="6411" max="6411" width="16.28515625" style="626" customWidth="1"/>
    <col min="6412" max="6412" width="30.140625" style="626" customWidth="1"/>
    <col min="6413" max="6413" width="20.140625" style="626" customWidth="1"/>
    <col min="6414" max="6416" width="32.140625" style="626" customWidth="1"/>
    <col min="6417" max="6417" width="24.7109375" style="626" customWidth="1"/>
    <col min="6418" max="6418" width="69.5703125" style="626" customWidth="1"/>
    <col min="6419" max="6419" width="18.140625" style="626" customWidth="1"/>
    <col min="6420" max="6420" width="20.42578125" style="626" customWidth="1"/>
    <col min="6421" max="6421" width="17.140625" style="626" customWidth="1"/>
    <col min="6422" max="6656" width="9.140625" style="626"/>
    <col min="6657" max="6657" width="8.28515625" style="626" customWidth="1"/>
    <col min="6658" max="6658" width="104.140625" style="626" bestFit="1" customWidth="1"/>
    <col min="6659" max="6659" width="14.7109375" style="626" customWidth="1"/>
    <col min="6660" max="6660" width="15.85546875" style="626" customWidth="1"/>
    <col min="6661" max="6661" width="19.85546875" style="626" customWidth="1"/>
    <col min="6662" max="6662" width="17.85546875" style="626" customWidth="1"/>
    <col min="6663" max="6663" width="23.140625" style="626" customWidth="1"/>
    <col min="6664" max="6665" width="21.85546875" style="626" customWidth="1"/>
    <col min="6666" max="6666" width="29.28515625" style="626" customWidth="1"/>
    <col min="6667" max="6667" width="16.28515625" style="626" customWidth="1"/>
    <col min="6668" max="6668" width="30.140625" style="626" customWidth="1"/>
    <col min="6669" max="6669" width="20.140625" style="626" customWidth="1"/>
    <col min="6670" max="6672" width="32.140625" style="626" customWidth="1"/>
    <col min="6673" max="6673" width="24.7109375" style="626" customWidth="1"/>
    <col min="6674" max="6674" width="69.5703125" style="626" customWidth="1"/>
    <col min="6675" max="6675" width="18.140625" style="626" customWidth="1"/>
    <col min="6676" max="6676" width="20.42578125" style="626" customWidth="1"/>
    <col min="6677" max="6677" width="17.140625" style="626" customWidth="1"/>
    <col min="6678" max="6912" width="9.140625" style="626"/>
    <col min="6913" max="6913" width="8.28515625" style="626" customWidth="1"/>
    <col min="6914" max="6914" width="104.140625" style="626" bestFit="1" customWidth="1"/>
    <col min="6915" max="6915" width="14.7109375" style="626" customWidth="1"/>
    <col min="6916" max="6916" width="15.85546875" style="626" customWidth="1"/>
    <col min="6917" max="6917" width="19.85546875" style="626" customWidth="1"/>
    <col min="6918" max="6918" width="17.85546875" style="626" customWidth="1"/>
    <col min="6919" max="6919" width="23.140625" style="626" customWidth="1"/>
    <col min="6920" max="6921" width="21.85546875" style="626" customWidth="1"/>
    <col min="6922" max="6922" width="29.28515625" style="626" customWidth="1"/>
    <col min="6923" max="6923" width="16.28515625" style="626" customWidth="1"/>
    <col min="6924" max="6924" width="30.140625" style="626" customWidth="1"/>
    <col min="6925" max="6925" width="20.140625" style="626" customWidth="1"/>
    <col min="6926" max="6928" width="32.140625" style="626" customWidth="1"/>
    <col min="6929" max="6929" width="24.7109375" style="626" customWidth="1"/>
    <col min="6930" max="6930" width="69.5703125" style="626" customWidth="1"/>
    <col min="6931" max="6931" width="18.140625" style="626" customWidth="1"/>
    <col min="6932" max="6932" width="20.42578125" style="626" customWidth="1"/>
    <col min="6933" max="6933" width="17.140625" style="626" customWidth="1"/>
    <col min="6934" max="7168" width="9.140625" style="626"/>
    <col min="7169" max="7169" width="8.28515625" style="626" customWidth="1"/>
    <col min="7170" max="7170" width="104.140625" style="626" bestFit="1" customWidth="1"/>
    <col min="7171" max="7171" width="14.7109375" style="626" customWidth="1"/>
    <col min="7172" max="7172" width="15.85546875" style="626" customWidth="1"/>
    <col min="7173" max="7173" width="19.85546875" style="626" customWidth="1"/>
    <col min="7174" max="7174" width="17.85546875" style="626" customWidth="1"/>
    <col min="7175" max="7175" width="23.140625" style="626" customWidth="1"/>
    <col min="7176" max="7177" width="21.85546875" style="626" customWidth="1"/>
    <col min="7178" max="7178" width="29.28515625" style="626" customWidth="1"/>
    <col min="7179" max="7179" width="16.28515625" style="626" customWidth="1"/>
    <col min="7180" max="7180" width="30.140625" style="626" customWidth="1"/>
    <col min="7181" max="7181" width="20.140625" style="626" customWidth="1"/>
    <col min="7182" max="7184" width="32.140625" style="626" customWidth="1"/>
    <col min="7185" max="7185" width="24.7109375" style="626" customWidth="1"/>
    <col min="7186" max="7186" width="69.5703125" style="626" customWidth="1"/>
    <col min="7187" max="7187" width="18.140625" style="626" customWidth="1"/>
    <col min="7188" max="7188" width="20.42578125" style="626" customWidth="1"/>
    <col min="7189" max="7189" width="17.140625" style="626" customWidth="1"/>
    <col min="7190" max="7424" width="9.140625" style="626"/>
    <col min="7425" max="7425" width="8.28515625" style="626" customWidth="1"/>
    <col min="7426" max="7426" width="104.140625" style="626" bestFit="1" customWidth="1"/>
    <col min="7427" max="7427" width="14.7109375" style="626" customWidth="1"/>
    <col min="7428" max="7428" width="15.85546875" style="626" customWidth="1"/>
    <col min="7429" max="7429" width="19.85546875" style="626" customWidth="1"/>
    <col min="7430" max="7430" width="17.85546875" style="626" customWidth="1"/>
    <col min="7431" max="7431" width="23.140625" style="626" customWidth="1"/>
    <col min="7432" max="7433" width="21.85546875" style="626" customWidth="1"/>
    <col min="7434" max="7434" width="29.28515625" style="626" customWidth="1"/>
    <col min="7435" max="7435" width="16.28515625" style="626" customWidth="1"/>
    <col min="7436" max="7436" width="30.140625" style="626" customWidth="1"/>
    <col min="7437" max="7437" width="20.140625" style="626" customWidth="1"/>
    <col min="7438" max="7440" width="32.140625" style="626" customWidth="1"/>
    <col min="7441" max="7441" width="24.7109375" style="626" customWidth="1"/>
    <col min="7442" max="7442" width="69.5703125" style="626" customWidth="1"/>
    <col min="7443" max="7443" width="18.140625" style="626" customWidth="1"/>
    <col min="7444" max="7444" width="20.42578125" style="626" customWidth="1"/>
    <col min="7445" max="7445" width="17.140625" style="626" customWidth="1"/>
    <col min="7446" max="7680" width="9.140625" style="626"/>
    <col min="7681" max="7681" width="8.28515625" style="626" customWidth="1"/>
    <col min="7682" max="7682" width="104.140625" style="626" bestFit="1" customWidth="1"/>
    <col min="7683" max="7683" width="14.7109375" style="626" customWidth="1"/>
    <col min="7684" max="7684" width="15.85546875" style="626" customWidth="1"/>
    <col min="7685" max="7685" width="19.85546875" style="626" customWidth="1"/>
    <col min="7686" max="7686" width="17.85546875" style="626" customWidth="1"/>
    <col min="7687" max="7687" width="23.140625" style="626" customWidth="1"/>
    <col min="7688" max="7689" width="21.85546875" style="626" customWidth="1"/>
    <col min="7690" max="7690" width="29.28515625" style="626" customWidth="1"/>
    <col min="7691" max="7691" width="16.28515625" style="626" customWidth="1"/>
    <col min="7692" max="7692" width="30.140625" style="626" customWidth="1"/>
    <col min="7693" max="7693" width="20.140625" style="626" customWidth="1"/>
    <col min="7694" max="7696" width="32.140625" style="626" customWidth="1"/>
    <col min="7697" max="7697" width="24.7109375" style="626" customWidth="1"/>
    <col min="7698" max="7698" width="69.5703125" style="626" customWidth="1"/>
    <col min="7699" max="7699" width="18.140625" style="626" customWidth="1"/>
    <col min="7700" max="7700" width="20.42578125" style="626" customWidth="1"/>
    <col min="7701" max="7701" width="17.140625" style="626" customWidth="1"/>
    <col min="7702" max="7936" width="9.140625" style="626"/>
    <col min="7937" max="7937" width="8.28515625" style="626" customWidth="1"/>
    <col min="7938" max="7938" width="104.140625" style="626" bestFit="1" customWidth="1"/>
    <col min="7939" max="7939" width="14.7109375" style="626" customWidth="1"/>
    <col min="7940" max="7940" width="15.85546875" style="626" customWidth="1"/>
    <col min="7941" max="7941" width="19.85546875" style="626" customWidth="1"/>
    <col min="7942" max="7942" width="17.85546875" style="626" customWidth="1"/>
    <col min="7943" max="7943" width="23.140625" style="626" customWidth="1"/>
    <col min="7944" max="7945" width="21.85546875" style="626" customWidth="1"/>
    <col min="7946" max="7946" width="29.28515625" style="626" customWidth="1"/>
    <col min="7947" max="7947" width="16.28515625" style="626" customWidth="1"/>
    <col min="7948" max="7948" width="30.140625" style="626" customWidth="1"/>
    <col min="7949" max="7949" width="20.140625" style="626" customWidth="1"/>
    <col min="7950" max="7952" width="32.140625" style="626" customWidth="1"/>
    <col min="7953" max="7953" width="24.7109375" style="626" customWidth="1"/>
    <col min="7954" max="7954" width="69.5703125" style="626" customWidth="1"/>
    <col min="7955" max="7955" width="18.140625" style="626" customWidth="1"/>
    <col min="7956" max="7956" width="20.42578125" style="626" customWidth="1"/>
    <col min="7957" max="7957" width="17.140625" style="626" customWidth="1"/>
    <col min="7958" max="8192" width="9.140625" style="626"/>
    <col min="8193" max="8193" width="8.28515625" style="626" customWidth="1"/>
    <col min="8194" max="8194" width="104.140625" style="626" bestFit="1" customWidth="1"/>
    <col min="8195" max="8195" width="14.7109375" style="626" customWidth="1"/>
    <col min="8196" max="8196" width="15.85546875" style="626" customWidth="1"/>
    <col min="8197" max="8197" width="19.85546875" style="626" customWidth="1"/>
    <col min="8198" max="8198" width="17.85546875" style="626" customWidth="1"/>
    <col min="8199" max="8199" width="23.140625" style="626" customWidth="1"/>
    <col min="8200" max="8201" width="21.85546875" style="626" customWidth="1"/>
    <col min="8202" max="8202" width="29.28515625" style="626" customWidth="1"/>
    <col min="8203" max="8203" width="16.28515625" style="626" customWidth="1"/>
    <col min="8204" max="8204" width="30.140625" style="626" customWidth="1"/>
    <col min="8205" max="8205" width="20.140625" style="626" customWidth="1"/>
    <col min="8206" max="8208" width="32.140625" style="626" customWidth="1"/>
    <col min="8209" max="8209" width="24.7109375" style="626" customWidth="1"/>
    <col min="8210" max="8210" width="69.5703125" style="626" customWidth="1"/>
    <col min="8211" max="8211" width="18.140625" style="626" customWidth="1"/>
    <col min="8212" max="8212" width="20.42578125" style="626" customWidth="1"/>
    <col min="8213" max="8213" width="17.140625" style="626" customWidth="1"/>
    <col min="8214" max="8448" width="9.140625" style="626"/>
    <col min="8449" max="8449" width="8.28515625" style="626" customWidth="1"/>
    <col min="8450" max="8450" width="104.140625" style="626" bestFit="1" customWidth="1"/>
    <col min="8451" max="8451" width="14.7109375" style="626" customWidth="1"/>
    <col min="8452" max="8452" width="15.85546875" style="626" customWidth="1"/>
    <col min="8453" max="8453" width="19.85546875" style="626" customWidth="1"/>
    <col min="8454" max="8454" width="17.85546875" style="626" customWidth="1"/>
    <col min="8455" max="8455" width="23.140625" style="626" customWidth="1"/>
    <col min="8456" max="8457" width="21.85546875" style="626" customWidth="1"/>
    <col min="8458" max="8458" width="29.28515625" style="626" customWidth="1"/>
    <col min="8459" max="8459" width="16.28515625" style="626" customWidth="1"/>
    <col min="8460" max="8460" width="30.140625" style="626" customWidth="1"/>
    <col min="8461" max="8461" width="20.140625" style="626" customWidth="1"/>
    <col min="8462" max="8464" width="32.140625" style="626" customWidth="1"/>
    <col min="8465" max="8465" width="24.7109375" style="626" customWidth="1"/>
    <col min="8466" max="8466" width="69.5703125" style="626" customWidth="1"/>
    <col min="8467" max="8467" width="18.140625" style="626" customWidth="1"/>
    <col min="8468" max="8468" width="20.42578125" style="626" customWidth="1"/>
    <col min="8469" max="8469" width="17.140625" style="626" customWidth="1"/>
    <col min="8470" max="8704" width="9.140625" style="626"/>
    <col min="8705" max="8705" width="8.28515625" style="626" customWidth="1"/>
    <col min="8706" max="8706" width="104.140625" style="626" bestFit="1" customWidth="1"/>
    <col min="8707" max="8707" width="14.7109375" style="626" customWidth="1"/>
    <col min="8708" max="8708" width="15.85546875" style="626" customWidth="1"/>
    <col min="8709" max="8709" width="19.85546875" style="626" customWidth="1"/>
    <col min="8710" max="8710" width="17.85546875" style="626" customWidth="1"/>
    <col min="8711" max="8711" width="23.140625" style="626" customWidth="1"/>
    <col min="8712" max="8713" width="21.85546875" style="626" customWidth="1"/>
    <col min="8714" max="8714" width="29.28515625" style="626" customWidth="1"/>
    <col min="8715" max="8715" width="16.28515625" style="626" customWidth="1"/>
    <col min="8716" max="8716" width="30.140625" style="626" customWidth="1"/>
    <col min="8717" max="8717" width="20.140625" style="626" customWidth="1"/>
    <col min="8718" max="8720" width="32.140625" style="626" customWidth="1"/>
    <col min="8721" max="8721" width="24.7109375" style="626" customWidth="1"/>
    <col min="8722" max="8722" width="69.5703125" style="626" customWidth="1"/>
    <col min="8723" max="8723" width="18.140625" style="626" customWidth="1"/>
    <col min="8724" max="8724" width="20.42578125" style="626" customWidth="1"/>
    <col min="8725" max="8725" width="17.140625" style="626" customWidth="1"/>
    <col min="8726" max="8960" width="9.140625" style="626"/>
    <col min="8961" max="8961" width="8.28515625" style="626" customWidth="1"/>
    <col min="8962" max="8962" width="104.140625" style="626" bestFit="1" customWidth="1"/>
    <col min="8963" max="8963" width="14.7109375" style="626" customWidth="1"/>
    <col min="8964" max="8964" width="15.85546875" style="626" customWidth="1"/>
    <col min="8965" max="8965" width="19.85546875" style="626" customWidth="1"/>
    <col min="8966" max="8966" width="17.85546875" style="626" customWidth="1"/>
    <col min="8967" max="8967" width="23.140625" style="626" customWidth="1"/>
    <col min="8968" max="8969" width="21.85546875" style="626" customWidth="1"/>
    <col min="8970" max="8970" width="29.28515625" style="626" customWidth="1"/>
    <col min="8971" max="8971" width="16.28515625" style="626" customWidth="1"/>
    <col min="8972" max="8972" width="30.140625" style="626" customWidth="1"/>
    <col min="8973" max="8973" width="20.140625" style="626" customWidth="1"/>
    <col min="8974" max="8976" width="32.140625" style="626" customWidth="1"/>
    <col min="8977" max="8977" width="24.7109375" style="626" customWidth="1"/>
    <col min="8978" max="8978" width="69.5703125" style="626" customWidth="1"/>
    <col min="8979" max="8979" width="18.140625" style="626" customWidth="1"/>
    <col min="8980" max="8980" width="20.42578125" style="626" customWidth="1"/>
    <col min="8981" max="8981" width="17.140625" style="626" customWidth="1"/>
    <col min="8982" max="9216" width="9.140625" style="626"/>
    <col min="9217" max="9217" width="8.28515625" style="626" customWidth="1"/>
    <col min="9218" max="9218" width="104.140625" style="626" bestFit="1" customWidth="1"/>
    <col min="9219" max="9219" width="14.7109375" style="626" customWidth="1"/>
    <col min="9220" max="9220" width="15.85546875" style="626" customWidth="1"/>
    <col min="9221" max="9221" width="19.85546875" style="626" customWidth="1"/>
    <col min="9222" max="9222" width="17.85546875" style="626" customWidth="1"/>
    <col min="9223" max="9223" width="23.140625" style="626" customWidth="1"/>
    <col min="9224" max="9225" width="21.85546875" style="626" customWidth="1"/>
    <col min="9226" max="9226" width="29.28515625" style="626" customWidth="1"/>
    <col min="9227" max="9227" width="16.28515625" style="626" customWidth="1"/>
    <col min="9228" max="9228" width="30.140625" style="626" customWidth="1"/>
    <col min="9229" max="9229" width="20.140625" style="626" customWidth="1"/>
    <col min="9230" max="9232" width="32.140625" style="626" customWidth="1"/>
    <col min="9233" max="9233" width="24.7109375" style="626" customWidth="1"/>
    <col min="9234" max="9234" width="69.5703125" style="626" customWidth="1"/>
    <col min="9235" max="9235" width="18.140625" style="626" customWidth="1"/>
    <col min="9236" max="9236" width="20.42578125" style="626" customWidth="1"/>
    <col min="9237" max="9237" width="17.140625" style="626" customWidth="1"/>
    <col min="9238" max="9472" width="9.140625" style="626"/>
    <col min="9473" max="9473" width="8.28515625" style="626" customWidth="1"/>
    <col min="9474" max="9474" width="104.140625" style="626" bestFit="1" customWidth="1"/>
    <col min="9475" max="9475" width="14.7109375" style="626" customWidth="1"/>
    <col min="9476" max="9476" width="15.85546875" style="626" customWidth="1"/>
    <col min="9477" max="9477" width="19.85546875" style="626" customWidth="1"/>
    <col min="9478" max="9478" width="17.85546875" style="626" customWidth="1"/>
    <col min="9479" max="9479" width="23.140625" style="626" customWidth="1"/>
    <col min="9480" max="9481" width="21.85546875" style="626" customWidth="1"/>
    <col min="9482" max="9482" width="29.28515625" style="626" customWidth="1"/>
    <col min="9483" max="9483" width="16.28515625" style="626" customWidth="1"/>
    <col min="9484" max="9484" width="30.140625" style="626" customWidth="1"/>
    <col min="9485" max="9485" width="20.140625" style="626" customWidth="1"/>
    <col min="9486" max="9488" width="32.140625" style="626" customWidth="1"/>
    <col min="9489" max="9489" width="24.7109375" style="626" customWidth="1"/>
    <col min="9490" max="9490" width="69.5703125" style="626" customWidth="1"/>
    <col min="9491" max="9491" width="18.140625" style="626" customWidth="1"/>
    <col min="9492" max="9492" width="20.42578125" style="626" customWidth="1"/>
    <col min="9493" max="9493" width="17.140625" style="626" customWidth="1"/>
    <col min="9494" max="9728" width="9.140625" style="626"/>
    <col min="9729" max="9729" width="8.28515625" style="626" customWidth="1"/>
    <col min="9730" max="9730" width="104.140625" style="626" bestFit="1" customWidth="1"/>
    <col min="9731" max="9731" width="14.7109375" style="626" customWidth="1"/>
    <col min="9732" max="9732" width="15.85546875" style="626" customWidth="1"/>
    <col min="9733" max="9733" width="19.85546875" style="626" customWidth="1"/>
    <col min="9734" max="9734" width="17.85546875" style="626" customWidth="1"/>
    <col min="9735" max="9735" width="23.140625" style="626" customWidth="1"/>
    <col min="9736" max="9737" width="21.85546875" style="626" customWidth="1"/>
    <col min="9738" max="9738" width="29.28515625" style="626" customWidth="1"/>
    <col min="9739" max="9739" width="16.28515625" style="626" customWidth="1"/>
    <col min="9740" max="9740" width="30.140625" style="626" customWidth="1"/>
    <col min="9741" max="9741" width="20.140625" style="626" customWidth="1"/>
    <col min="9742" max="9744" width="32.140625" style="626" customWidth="1"/>
    <col min="9745" max="9745" width="24.7109375" style="626" customWidth="1"/>
    <col min="9746" max="9746" width="69.5703125" style="626" customWidth="1"/>
    <col min="9747" max="9747" width="18.140625" style="626" customWidth="1"/>
    <col min="9748" max="9748" width="20.42578125" style="626" customWidth="1"/>
    <col min="9749" max="9749" width="17.140625" style="626" customWidth="1"/>
    <col min="9750" max="9984" width="9.140625" style="626"/>
    <col min="9985" max="9985" width="8.28515625" style="626" customWidth="1"/>
    <col min="9986" max="9986" width="104.140625" style="626" bestFit="1" customWidth="1"/>
    <col min="9987" max="9987" width="14.7109375" style="626" customWidth="1"/>
    <col min="9988" max="9988" width="15.85546875" style="626" customWidth="1"/>
    <col min="9989" max="9989" width="19.85546875" style="626" customWidth="1"/>
    <col min="9990" max="9990" width="17.85546875" style="626" customWidth="1"/>
    <col min="9991" max="9991" width="23.140625" style="626" customWidth="1"/>
    <col min="9992" max="9993" width="21.85546875" style="626" customWidth="1"/>
    <col min="9994" max="9994" width="29.28515625" style="626" customWidth="1"/>
    <col min="9995" max="9995" width="16.28515625" style="626" customWidth="1"/>
    <col min="9996" max="9996" width="30.140625" style="626" customWidth="1"/>
    <col min="9997" max="9997" width="20.140625" style="626" customWidth="1"/>
    <col min="9998" max="10000" width="32.140625" style="626" customWidth="1"/>
    <col min="10001" max="10001" width="24.7109375" style="626" customWidth="1"/>
    <col min="10002" max="10002" width="69.5703125" style="626" customWidth="1"/>
    <col min="10003" max="10003" width="18.140625" style="626" customWidth="1"/>
    <col min="10004" max="10004" width="20.42578125" style="626" customWidth="1"/>
    <col min="10005" max="10005" width="17.140625" style="626" customWidth="1"/>
    <col min="10006" max="10240" width="9.140625" style="626"/>
    <col min="10241" max="10241" width="8.28515625" style="626" customWidth="1"/>
    <col min="10242" max="10242" width="104.140625" style="626" bestFit="1" customWidth="1"/>
    <col min="10243" max="10243" width="14.7109375" style="626" customWidth="1"/>
    <col min="10244" max="10244" width="15.85546875" style="626" customWidth="1"/>
    <col min="10245" max="10245" width="19.85546875" style="626" customWidth="1"/>
    <col min="10246" max="10246" width="17.85546875" style="626" customWidth="1"/>
    <col min="10247" max="10247" width="23.140625" style="626" customWidth="1"/>
    <col min="10248" max="10249" width="21.85546875" style="626" customWidth="1"/>
    <col min="10250" max="10250" width="29.28515625" style="626" customWidth="1"/>
    <col min="10251" max="10251" width="16.28515625" style="626" customWidth="1"/>
    <col min="10252" max="10252" width="30.140625" style="626" customWidth="1"/>
    <col min="10253" max="10253" width="20.140625" style="626" customWidth="1"/>
    <col min="10254" max="10256" width="32.140625" style="626" customWidth="1"/>
    <col min="10257" max="10257" width="24.7109375" style="626" customWidth="1"/>
    <col min="10258" max="10258" width="69.5703125" style="626" customWidth="1"/>
    <col min="10259" max="10259" width="18.140625" style="626" customWidth="1"/>
    <col min="10260" max="10260" width="20.42578125" style="626" customWidth="1"/>
    <col min="10261" max="10261" width="17.140625" style="626" customWidth="1"/>
    <col min="10262" max="10496" width="9.140625" style="626"/>
    <col min="10497" max="10497" width="8.28515625" style="626" customWidth="1"/>
    <col min="10498" max="10498" width="104.140625" style="626" bestFit="1" customWidth="1"/>
    <col min="10499" max="10499" width="14.7109375" style="626" customWidth="1"/>
    <col min="10500" max="10500" width="15.85546875" style="626" customWidth="1"/>
    <col min="10501" max="10501" width="19.85546875" style="626" customWidth="1"/>
    <col min="10502" max="10502" width="17.85546875" style="626" customWidth="1"/>
    <col min="10503" max="10503" width="23.140625" style="626" customWidth="1"/>
    <col min="10504" max="10505" width="21.85546875" style="626" customWidth="1"/>
    <col min="10506" max="10506" width="29.28515625" style="626" customWidth="1"/>
    <col min="10507" max="10507" width="16.28515625" style="626" customWidth="1"/>
    <col min="10508" max="10508" width="30.140625" style="626" customWidth="1"/>
    <col min="10509" max="10509" width="20.140625" style="626" customWidth="1"/>
    <col min="10510" max="10512" width="32.140625" style="626" customWidth="1"/>
    <col min="10513" max="10513" width="24.7109375" style="626" customWidth="1"/>
    <col min="10514" max="10514" width="69.5703125" style="626" customWidth="1"/>
    <col min="10515" max="10515" width="18.140625" style="626" customWidth="1"/>
    <col min="10516" max="10516" width="20.42578125" style="626" customWidth="1"/>
    <col min="10517" max="10517" width="17.140625" style="626" customWidth="1"/>
    <col min="10518" max="10752" width="9.140625" style="626"/>
    <col min="10753" max="10753" width="8.28515625" style="626" customWidth="1"/>
    <col min="10754" max="10754" width="104.140625" style="626" bestFit="1" customWidth="1"/>
    <col min="10755" max="10755" width="14.7109375" style="626" customWidth="1"/>
    <col min="10756" max="10756" width="15.85546875" style="626" customWidth="1"/>
    <col min="10757" max="10757" width="19.85546875" style="626" customWidth="1"/>
    <col min="10758" max="10758" width="17.85546875" style="626" customWidth="1"/>
    <col min="10759" max="10759" width="23.140625" style="626" customWidth="1"/>
    <col min="10760" max="10761" width="21.85546875" style="626" customWidth="1"/>
    <col min="10762" max="10762" width="29.28515625" style="626" customWidth="1"/>
    <col min="10763" max="10763" width="16.28515625" style="626" customWidth="1"/>
    <col min="10764" max="10764" width="30.140625" style="626" customWidth="1"/>
    <col min="10765" max="10765" width="20.140625" style="626" customWidth="1"/>
    <col min="10766" max="10768" width="32.140625" style="626" customWidth="1"/>
    <col min="10769" max="10769" width="24.7109375" style="626" customWidth="1"/>
    <col min="10770" max="10770" width="69.5703125" style="626" customWidth="1"/>
    <col min="10771" max="10771" width="18.140625" style="626" customWidth="1"/>
    <col min="10772" max="10772" width="20.42578125" style="626" customWidth="1"/>
    <col min="10773" max="10773" width="17.140625" style="626" customWidth="1"/>
    <col min="10774" max="11008" width="9.140625" style="626"/>
    <col min="11009" max="11009" width="8.28515625" style="626" customWidth="1"/>
    <col min="11010" max="11010" width="104.140625" style="626" bestFit="1" customWidth="1"/>
    <col min="11011" max="11011" width="14.7109375" style="626" customWidth="1"/>
    <col min="11012" max="11012" width="15.85546875" style="626" customWidth="1"/>
    <col min="11013" max="11013" width="19.85546875" style="626" customWidth="1"/>
    <col min="11014" max="11014" width="17.85546875" style="626" customWidth="1"/>
    <col min="11015" max="11015" width="23.140625" style="626" customWidth="1"/>
    <col min="11016" max="11017" width="21.85546875" style="626" customWidth="1"/>
    <col min="11018" max="11018" width="29.28515625" style="626" customWidth="1"/>
    <col min="11019" max="11019" width="16.28515625" style="626" customWidth="1"/>
    <col min="11020" max="11020" width="30.140625" style="626" customWidth="1"/>
    <col min="11021" max="11021" width="20.140625" style="626" customWidth="1"/>
    <col min="11022" max="11024" width="32.140625" style="626" customWidth="1"/>
    <col min="11025" max="11025" width="24.7109375" style="626" customWidth="1"/>
    <col min="11026" max="11026" width="69.5703125" style="626" customWidth="1"/>
    <col min="11027" max="11027" width="18.140625" style="626" customWidth="1"/>
    <col min="11028" max="11028" width="20.42578125" style="626" customWidth="1"/>
    <col min="11029" max="11029" width="17.140625" style="626" customWidth="1"/>
    <col min="11030" max="11264" width="9.140625" style="626"/>
    <col min="11265" max="11265" width="8.28515625" style="626" customWidth="1"/>
    <col min="11266" max="11266" width="104.140625" style="626" bestFit="1" customWidth="1"/>
    <col min="11267" max="11267" width="14.7109375" style="626" customWidth="1"/>
    <col min="11268" max="11268" width="15.85546875" style="626" customWidth="1"/>
    <col min="11269" max="11269" width="19.85546875" style="626" customWidth="1"/>
    <col min="11270" max="11270" width="17.85546875" style="626" customWidth="1"/>
    <col min="11271" max="11271" width="23.140625" style="626" customWidth="1"/>
    <col min="11272" max="11273" width="21.85546875" style="626" customWidth="1"/>
    <col min="11274" max="11274" width="29.28515625" style="626" customWidth="1"/>
    <col min="11275" max="11275" width="16.28515625" style="626" customWidth="1"/>
    <col min="11276" max="11276" width="30.140625" style="626" customWidth="1"/>
    <col min="11277" max="11277" width="20.140625" style="626" customWidth="1"/>
    <col min="11278" max="11280" width="32.140625" style="626" customWidth="1"/>
    <col min="11281" max="11281" width="24.7109375" style="626" customWidth="1"/>
    <col min="11282" max="11282" width="69.5703125" style="626" customWidth="1"/>
    <col min="11283" max="11283" width="18.140625" style="626" customWidth="1"/>
    <col min="11284" max="11284" width="20.42578125" style="626" customWidth="1"/>
    <col min="11285" max="11285" width="17.140625" style="626" customWidth="1"/>
    <col min="11286" max="11520" width="9.140625" style="626"/>
    <col min="11521" max="11521" width="8.28515625" style="626" customWidth="1"/>
    <col min="11522" max="11522" width="104.140625" style="626" bestFit="1" customWidth="1"/>
    <col min="11523" max="11523" width="14.7109375" style="626" customWidth="1"/>
    <col min="11524" max="11524" width="15.85546875" style="626" customWidth="1"/>
    <col min="11525" max="11525" width="19.85546875" style="626" customWidth="1"/>
    <col min="11526" max="11526" width="17.85546875" style="626" customWidth="1"/>
    <col min="11527" max="11527" width="23.140625" style="626" customWidth="1"/>
    <col min="11528" max="11529" width="21.85546875" style="626" customWidth="1"/>
    <col min="11530" max="11530" width="29.28515625" style="626" customWidth="1"/>
    <col min="11531" max="11531" width="16.28515625" style="626" customWidth="1"/>
    <col min="11532" max="11532" width="30.140625" style="626" customWidth="1"/>
    <col min="11533" max="11533" width="20.140625" style="626" customWidth="1"/>
    <col min="11534" max="11536" width="32.140625" style="626" customWidth="1"/>
    <col min="11537" max="11537" width="24.7109375" style="626" customWidth="1"/>
    <col min="11538" max="11538" width="69.5703125" style="626" customWidth="1"/>
    <col min="11539" max="11539" width="18.140625" style="626" customWidth="1"/>
    <col min="11540" max="11540" width="20.42578125" style="626" customWidth="1"/>
    <col min="11541" max="11541" width="17.140625" style="626" customWidth="1"/>
    <col min="11542" max="11776" width="9.140625" style="626"/>
    <col min="11777" max="11777" width="8.28515625" style="626" customWidth="1"/>
    <col min="11778" max="11778" width="104.140625" style="626" bestFit="1" customWidth="1"/>
    <col min="11779" max="11779" width="14.7109375" style="626" customWidth="1"/>
    <col min="11780" max="11780" width="15.85546875" style="626" customWidth="1"/>
    <col min="11781" max="11781" width="19.85546875" style="626" customWidth="1"/>
    <col min="11782" max="11782" width="17.85546875" style="626" customWidth="1"/>
    <col min="11783" max="11783" width="23.140625" style="626" customWidth="1"/>
    <col min="11784" max="11785" width="21.85546875" style="626" customWidth="1"/>
    <col min="11786" max="11786" width="29.28515625" style="626" customWidth="1"/>
    <col min="11787" max="11787" width="16.28515625" style="626" customWidth="1"/>
    <col min="11788" max="11788" width="30.140625" style="626" customWidth="1"/>
    <col min="11789" max="11789" width="20.140625" style="626" customWidth="1"/>
    <col min="11790" max="11792" width="32.140625" style="626" customWidth="1"/>
    <col min="11793" max="11793" width="24.7109375" style="626" customWidth="1"/>
    <col min="11794" max="11794" width="69.5703125" style="626" customWidth="1"/>
    <col min="11795" max="11795" width="18.140625" style="626" customWidth="1"/>
    <col min="11796" max="11796" width="20.42578125" style="626" customWidth="1"/>
    <col min="11797" max="11797" width="17.140625" style="626" customWidth="1"/>
    <col min="11798" max="12032" width="9.140625" style="626"/>
    <col min="12033" max="12033" width="8.28515625" style="626" customWidth="1"/>
    <col min="12034" max="12034" width="104.140625" style="626" bestFit="1" customWidth="1"/>
    <col min="12035" max="12035" width="14.7109375" style="626" customWidth="1"/>
    <col min="12036" max="12036" width="15.85546875" style="626" customWidth="1"/>
    <col min="12037" max="12037" width="19.85546875" style="626" customWidth="1"/>
    <col min="12038" max="12038" width="17.85546875" style="626" customWidth="1"/>
    <col min="12039" max="12039" width="23.140625" style="626" customWidth="1"/>
    <col min="12040" max="12041" width="21.85546875" style="626" customWidth="1"/>
    <col min="12042" max="12042" width="29.28515625" style="626" customWidth="1"/>
    <col min="12043" max="12043" width="16.28515625" style="626" customWidth="1"/>
    <col min="12044" max="12044" width="30.140625" style="626" customWidth="1"/>
    <col min="12045" max="12045" width="20.140625" style="626" customWidth="1"/>
    <col min="12046" max="12048" width="32.140625" style="626" customWidth="1"/>
    <col min="12049" max="12049" width="24.7109375" style="626" customWidth="1"/>
    <col min="12050" max="12050" width="69.5703125" style="626" customWidth="1"/>
    <col min="12051" max="12051" width="18.140625" style="626" customWidth="1"/>
    <col min="12052" max="12052" width="20.42578125" style="626" customWidth="1"/>
    <col min="12053" max="12053" width="17.140625" style="626" customWidth="1"/>
    <col min="12054" max="12288" width="9.140625" style="626"/>
    <col min="12289" max="12289" width="8.28515625" style="626" customWidth="1"/>
    <col min="12290" max="12290" width="104.140625" style="626" bestFit="1" customWidth="1"/>
    <col min="12291" max="12291" width="14.7109375" style="626" customWidth="1"/>
    <col min="12292" max="12292" width="15.85546875" style="626" customWidth="1"/>
    <col min="12293" max="12293" width="19.85546875" style="626" customWidth="1"/>
    <col min="12294" max="12294" width="17.85546875" style="626" customWidth="1"/>
    <col min="12295" max="12295" width="23.140625" style="626" customWidth="1"/>
    <col min="12296" max="12297" width="21.85546875" style="626" customWidth="1"/>
    <col min="12298" max="12298" width="29.28515625" style="626" customWidth="1"/>
    <col min="12299" max="12299" width="16.28515625" style="626" customWidth="1"/>
    <col min="12300" max="12300" width="30.140625" style="626" customWidth="1"/>
    <col min="12301" max="12301" width="20.140625" style="626" customWidth="1"/>
    <col min="12302" max="12304" width="32.140625" style="626" customWidth="1"/>
    <col min="12305" max="12305" width="24.7109375" style="626" customWidth="1"/>
    <col min="12306" max="12306" width="69.5703125" style="626" customWidth="1"/>
    <col min="12307" max="12307" width="18.140625" style="626" customWidth="1"/>
    <col min="12308" max="12308" width="20.42578125" style="626" customWidth="1"/>
    <col min="12309" max="12309" width="17.140625" style="626" customWidth="1"/>
    <col min="12310" max="12544" width="9.140625" style="626"/>
    <col min="12545" max="12545" width="8.28515625" style="626" customWidth="1"/>
    <col min="12546" max="12546" width="104.140625" style="626" bestFit="1" customWidth="1"/>
    <col min="12547" max="12547" width="14.7109375" style="626" customWidth="1"/>
    <col min="12548" max="12548" width="15.85546875" style="626" customWidth="1"/>
    <col min="12549" max="12549" width="19.85546875" style="626" customWidth="1"/>
    <col min="12550" max="12550" width="17.85546875" style="626" customWidth="1"/>
    <col min="12551" max="12551" width="23.140625" style="626" customWidth="1"/>
    <col min="12552" max="12553" width="21.85546875" style="626" customWidth="1"/>
    <col min="12554" max="12554" width="29.28515625" style="626" customWidth="1"/>
    <col min="12555" max="12555" width="16.28515625" style="626" customWidth="1"/>
    <col min="12556" max="12556" width="30.140625" style="626" customWidth="1"/>
    <col min="12557" max="12557" width="20.140625" style="626" customWidth="1"/>
    <col min="12558" max="12560" width="32.140625" style="626" customWidth="1"/>
    <col min="12561" max="12561" width="24.7109375" style="626" customWidth="1"/>
    <col min="12562" max="12562" width="69.5703125" style="626" customWidth="1"/>
    <col min="12563" max="12563" width="18.140625" style="626" customWidth="1"/>
    <col min="12564" max="12564" width="20.42578125" style="626" customWidth="1"/>
    <col min="12565" max="12565" width="17.140625" style="626" customWidth="1"/>
    <col min="12566" max="12800" width="9.140625" style="626"/>
    <col min="12801" max="12801" width="8.28515625" style="626" customWidth="1"/>
    <col min="12802" max="12802" width="104.140625" style="626" bestFit="1" customWidth="1"/>
    <col min="12803" max="12803" width="14.7109375" style="626" customWidth="1"/>
    <col min="12804" max="12804" width="15.85546875" style="626" customWidth="1"/>
    <col min="12805" max="12805" width="19.85546875" style="626" customWidth="1"/>
    <col min="12806" max="12806" width="17.85546875" style="626" customWidth="1"/>
    <col min="12807" max="12807" width="23.140625" style="626" customWidth="1"/>
    <col min="12808" max="12809" width="21.85546875" style="626" customWidth="1"/>
    <col min="12810" max="12810" width="29.28515625" style="626" customWidth="1"/>
    <col min="12811" max="12811" width="16.28515625" style="626" customWidth="1"/>
    <col min="12812" max="12812" width="30.140625" style="626" customWidth="1"/>
    <col min="12813" max="12813" width="20.140625" style="626" customWidth="1"/>
    <col min="12814" max="12816" width="32.140625" style="626" customWidth="1"/>
    <col min="12817" max="12817" width="24.7109375" style="626" customWidth="1"/>
    <col min="12818" max="12818" width="69.5703125" style="626" customWidth="1"/>
    <col min="12819" max="12819" width="18.140625" style="626" customWidth="1"/>
    <col min="12820" max="12820" width="20.42578125" style="626" customWidth="1"/>
    <col min="12821" max="12821" width="17.140625" style="626" customWidth="1"/>
    <col min="12822" max="13056" width="9.140625" style="626"/>
    <col min="13057" max="13057" width="8.28515625" style="626" customWidth="1"/>
    <col min="13058" max="13058" width="104.140625" style="626" bestFit="1" customWidth="1"/>
    <col min="13059" max="13059" width="14.7109375" style="626" customWidth="1"/>
    <col min="13060" max="13060" width="15.85546875" style="626" customWidth="1"/>
    <col min="13061" max="13061" width="19.85546875" style="626" customWidth="1"/>
    <col min="13062" max="13062" width="17.85546875" style="626" customWidth="1"/>
    <col min="13063" max="13063" width="23.140625" style="626" customWidth="1"/>
    <col min="13064" max="13065" width="21.85546875" style="626" customWidth="1"/>
    <col min="13066" max="13066" width="29.28515625" style="626" customWidth="1"/>
    <col min="13067" max="13067" width="16.28515625" style="626" customWidth="1"/>
    <col min="13068" max="13068" width="30.140625" style="626" customWidth="1"/>
    <col min="13069" max="13069" width="20.140625" style="626" customWidth="1"/>
    <col min="13070" max="13072" width="32.140625" style="626" customWidth="1"/>
    <col min="13073" max="13073" width="24.7109375" style="626" customWidth="1"/>
    <col min="13074" max="13074" width="69.5703125" style="626" customWidth="1"/>
    <col min="13075" max="13075" width="18.140625" style="626" customWidth="1"/>
    <col min="13076" max="13076" width="20.42578125" style="626" customWidth="1"/>
    <col min="13077" max="13077" width="17.140625" style="626" customWidth="1"/>
    <col min="13078" max="13312" width="9.140625" style="626"/>
    <col min="13313" max="13313" width="8.28515625" style="626" customWidth="1"/>
    <col min="13314" max="13314" width="104.140625" style="626" bestFit="1" customWidth="1"/>
    <col min="13315" max="13315" width="14.7109375" style="626" customWidth="1"/>
    <col min="13316" max="13316" width="15.85546875" style="626" customWidth="1"/>
    <col min="13317" max="13317" width="19.85546875" style="626" customWidth="1"/>
    <col min="13318" max="13318" width="17.85546875" style="626" customWidth="1"/>
    <col min="13319" max="13319" width="23.140625" style="626" customWidth="1"/>
    <col min="13320" max="13321" width="21.85546875" style="626" customWidth="1"/>
    <col min="13322" max="13322" width="29.28515625" style="626" customWidth="1"/>
    <col min="13323" max="13323" width="16.28515625" style="626" customWidth="1"/>
    <col min="13324" max="13324" width="30.140625" style="626" customWidth="1"/>
    <col min="13325" max="13325" width="20.140625" style="626" customWidth="1"/>
    <col min="13326" max="13328" width="32.140625" style="626" customWidth="1"/>
    <col min="13329" max="13329" width="24.7109375" style="626" customWidth="1"/>
    <col min="13330" max="13330" width="69.5703125" style="626" customWidth="1"/>
    <col min="13331" max="13331" width="18.140625" style="626" customWidth="1"/>
    <col min="13332" max="13332" width="20.42578125" style="626" customWidth="1"/>
    <col min="13333" max="13333" width="17.140625" style="626" customWidth="1"/>
    <col min="13334" max="13568" width="9.140625" style="626"/>
    <col min="13569" max="13569" width="8.28515625" style="626" customWidth="1"/>
    <col min="13570" max="13570" width="104.140625" style="626" bestFit="1" customWidth="1"/>
    <col min="13571" max="13571" width="14.7109375" style="626" customWidth="1"/>
    <col min="13572" max="13572" width="15.85546875" style="626" customWidth="1"/>
    <col min="13573" max="13573" width="19.85546875" style="626" customWidth="1"/>
    <col min="13574" max="13574" width="17.85546875" style="626" customWidth="1"/>
    <col min="13575" max="13575" width="23.140625" style="626" customWidth="1"/>
    <col min="13576" max="13577" width="21.85546875" style="626" customWidth="1"/>
    <col min="13578" max="13578" width="29.28515625" style="626" customWidth="1"/>
    <col min="13579" max="13579" width="16.28515625" style="626" customWidth="1"/>
    <col min="13580" max="13580" width="30.140625" style="626" customWidth="1"/>
    <col min="13581" max="13581" width="20.140625" style="626" customWidth="1"/>
    <col min="13582" max="13584" width="32.140625" style="626" customWidth="1"/>
    <col min="13585" max="13585" width="24.7109375" style="626" customWidth="1"/>
    <col min="13586" max="13586" width="69.5703125" style="626" customWidth="1"/>
    <col min="13587" max="13587" width="18.140625" style="626" customWidth="1"/>
    <col min="13588" max="13588" width="20.42578125" style="626" customWidth="1"/>
    <col min="13589" max="13589" width="17.140625" style="626" customWidth="1"/>
    <col min="13590" max="13824" width="9.140625" style="626"/>
    <col min="13825" max="13825" width="8.28515625" style="626" customWidth="1"/>
    <col min="13826" max="13826" width="104.140625" style="626" bestFit="1" customWidth="1"/>
    <col min="13827" max="13827" width="14.7109375" style="626" customWidth="1"/>
    <col min="13828" max="13828" width="15.85546875" style="626" customWidth="1"/>
    <col min="13829" max="13829" width="19.85546875" style="626" customWidth="1"/>
    <col min="13830" max="13830" width="17.85546875" style="626" customWidth="1"/>
    <col min="13831" max="13831" width="23.140625" style="626" customWidth="1"/>
    <col min="13832" max="13833" width="21.85546875" style="626" customWidth="1"/>
    <col min="13834" max="13834" width="29.28515625" style="626" customWidth="1"/>
    <col min="13835" max="13835" width="16.28515625" style="626" customWidth="1"/>
    <col min="13836" max="13836" width="30.140625" style="626" customWidth="1"/>
    <col min="13837" max="13837" width="20.140625" style="626" customWidth="1"/>
    <col min="13838" max="13840" width="32.140625" style="626" customWidth="1"/>
    <col min="13841" max="13841" width="24.7109375" style="626" customWidth="1"/>
    <col min="13842" max="13842" width="69.5703125" style="626" customWidth="1"/>
    <col min="13843" max="13843" width="18.140625" style="626" customWidth="1"/>
    <col min="13844" max="13844" width="20.42578125" style="626" customWidth="1"/>
    <col min="13845" max="13845" width="17.140625" style="626" customWidth="1"/>
    <col min="13846" max="14080" width="9.140625" style="626"/>
    <col min="14081" max="14081" width="8.28515625" style="626" customWidth="1"/>
    <col min="14082" max="14082" width="104.140625" style="626" bestFit="1" customWidth="1"/>
    <col min="14083" max="14083" width="14.7109375" style="626" customWidth="1"/>
    <col min="14084" max="14084" width="15.85546875" style="626" customWidth="1"/>
    <col min="14085" max="14085" width="19.85546875" style="626" customWidth="1"/>
    <col min="14086" max="14086" width="17.85546875" style="626" customWidth="1"/>
    <col min="14087" max="14087" width="23.140625" style="626" customWidth="1"/>
    <col min="14088" max="14089" width="21.85546875" style="626" customWidth="1"/>
    <col min="14090" max="14090" width="29.28515625" style="626" customWidth="1"/>
    <col min="14091" max="14091" width="16.28515625" style="626" customWidth="1"/>
    <col min="14092" max="14092" width="30.140625" style="626" customWidth="1"/>
    <col min="14093" max="14093" width="20.140625" style="626" customWidth="1"/>
    <col min="14094" max="14096" width="32.140625" style="626" customWidth="1"/>
    <col min="14097" max="14097" width="24.7109375" style="626" customWidth="1"/>
    <col min="14098" max="14098" width="69.5703125" style="626" customWidth="1"/>
    <col min="14099" max="14099" width="18.140625" style="626" customWidth="1"/>
    <col min="14100" max="14100" width="20.42578125" style="626" customWidth="1"/>
    <col min="14101" max="14101" width="17.140625" style="626" customWidth="1"/>
    <col min="14102" max="14336" width="9.140625" style="626"/>
    <col min="14337" max="14337" width="8.28515625" style="626" customWidth="1"/>
    <col min="14338" max="14338" width="104.140625" style="626" bestFit="1" customWidth="1"/>
    <col min="14339" max="14339" width="14.7109375" style="626" customWidth="1"/>
    <col min="14340" max="14340" width="15.85546875" style="626" customWidth="1"/>
    <col min="14341" max="14341" width="19.85546875" style="626" customWidth="1"/>
    <col min="14342" max="14342" width="17.85546875" style="626" customWidth="1"/>
    <col min="14343" max="14343" width="23.140625" style="626" customWidth="1"/>
    <col min="14344" max="14345" width="21.85546875" style="626" customWidth="1"/>
    <col min="14346" max="14346" width="29.28515625" style="626" customWidth="1"/>
    <col min="14347" max="14347" width="16.28515625" style="626" customWidth="1"/>
    <col min="14348" max="14348" width="30.140625" style="626" customWidth="1"/>
    <col min="14349" max="14349" width="20.140625" style="626" customWidth="1"/>
    <col min="14350" max="14352" width="32.140625" style="626" customWidth="1"/>
    <col min="14353" max="14353" width="24.7109375" style="626" customWidth="1"/>
    <col min="14354" max="14354" width="69.5703125" style="626" customWidth="1"/>
    <col min="14355" max="14355" width="18.140625" style="626" customWidth="1"/>
    <col min="14356" max="14356" width="20.42578125" style="626" customWidth="1"/>
    <col min="14357" max="14357" width="17.140625" style="626" customWidth="1"/>
    <col min="14358" max="14592" width="9.140625" style="626"/>
    <col min="14593" max="14593" width="8.28515625" style="626" customWidth="1"/>
    <col min="14594" max="14594" width="104.140625" style="626" bestFit="1" customWidth="1"/>
    <col min="14595" max="14595" width="14.7109375" style="626" customWidth="1"/>
    <col min="14596" max="14596" width="15.85546875" style="626" customWidth="1"/>
    <col min="14597" max="14597" width="19.85546875" style="626" customWidth="1"/>
    <col min="14598" max="14598" width="17.85546875" style="626" customWidth="1"/>
    <col min="14599" max="14599" width="23.140625" style="626" customWidth="1"/>
    <col min="14600" max="14601" width="21.85546875" style="626" customWidth="1"/>
    <col min="14602" max="14602" width="29.28515625" style="626" customWidth="1"/>
    <col min="14603" max="14603" width="16.28515625" style="626" customWidth="1"/>
    <col min="14604" max="14604" width="30.140625" style="626" customWidth="1"/>
    <col min="14605" max="14605" width="20.140625" style="626" customWidth="1"/>
    <col min="14606" max="14608" width="32.140625" style="626" customWidth="1"/>
    <col min="14609" max="14609" width="24.7109375" style="626" customWidth="1"/>
    <col min="14610" max="14610" width="69.5703125" style="626" customWidth="1"/>
    <col min="14611" max="14611" width="18.140625" style="626" customWidth="1"/>
    <col min="14612" max="14612" width="20.42578125" style="626" customWidth="1"/>
    <col min="14613" max="14613" width="17.140625" style="626" customWidth="1"/>
    <col min="14614" max="14848" width="9.140625" style="626"/>
    <col min="14849" max="14849" width="8.28515625" style="626" customWidth="1"/>
    <col min="14850" max="14850" width="104.140625" style="626" bestFit="1" customWidth="1"/>
    <col min="14851" max="14851" width="14.7109375" style="626" customWidth="1"/>
    <col min="14852" max="14852" width="15.85546875" style="626" customWidth="1"/>
    <col min="14853" max="14853" width="19.85546875" style="626" customWidth="1"/>
    <col min="14854" max="14854" width="17.85546875" style="626" customWidth="1"/>
    <col min="14855" max="14855" width="23.140625" style="626" customWidth="1"/>
    <col min="14856" max="14857" width="21.85546875" style="626" customWidth="1"/>
    <col min="14858" max="14858" width="29.28515625" style="626" customWidth="1"/>
    <col min="14859" max="14859" width="16.28515625" style="626" customWidth="1"/>
    <col min="14860" max="14860" width="30.140625" style="626" customWidth="1"/>
    <col min="14861" max="14861" width="20.140625" style="626" customWidth="1"/>
    <col min="14862" max="14864" width="32.140625" style="626" customWidth="1"/>
    <col min="14865" max="14865" width="24.7109375" style="626" customWidth="1"/>
    <col min="14866" max="14866" width="69.5703125" style="626" customWidth="1"/>
    <col min="14867" max="14867" width="18.140625" style="626" customWidth="1"/>
    <col min="14868" max="14868" width="20.42578125" style="626" customWidth="1"/>
    <col min="14869" max="14869" width="17.140625" style="626" customWidth="1"/>
    <col min="14870" max="15104" width="9.140625" style="626"/>
    <col min="15105" max="15105" width="8.28515625" style="626" customWidth="1"/>
    <col min="15106" max="15106" width="104.140625" style="626" bestFit="1" customWidth="1"/>
    <col min="15107" max="15107" width="14.7109375" style="626" customWidth="1"/>
    <col min="15108" max="15108" width="15.85546875" style="626" customWidth="1"/>
    <col min="15109" max="15109" width="19.85546875" style="626" customWidth="1"/>
    <col min="15110" max="15110" width="17.85546875" style="626" customWidth="1"/>
    <col min="15111" max="15111" width="23.140625" style="626" customWidth="1"/>
    <col min="15112" max="15113" width="21.85546875" style="626" customWidth="1"/>
    <col min="15114" max="15114" width="29.28515625" style="626" customWidth="1"/>
    <col min="15115" max="15115" width="16.28515625" style="626" customWidth="1"/>
    <col min="15116" max="15116" width="30.140625" style="626" customWidth="1"/>
    <col min="15117" max="15117" width="20.140625" style="626" customWidth="1"/>
    <col min="15118" max="15120" width="32.140625" style="626" customWidth="1"/>
    <col min="15121" max="15121" width="24.7109375" style="626" customWidth="1"/>
    <col min="15122" max="15122" width="69.5703125" style="626" customWidth="1"/>
    <col min="15123" max="15123" width="18.140625" style="626" customWidth="1"/>
    <col min="15124" max="15124" width="20.42578125" style="626" customWidth="1"/>
    <col min="15125" max="15125" width="17.140625" style="626" customWidth="1"/>
    <col min="15126" max="15360" width="9.140625" style="626"/>
    <col min="15361" max="15361" width="8.28515625" style="626" customWidth="1"/>
    <col min="15362" max="15362" width="104.140625" style="626" bestFit="1" customWidth="1"/>
    <col min="15363" max="15363" width="14.7109375" style="626" customWidth="1"/>
    <col min="15364" max="15364" width="15.85546875" style="626" customWidth="1"/>
    <col min="15365" max="15365" width="19.85546875" style="626" customWidth="1"/>
    <col min="15366" max="15366" width="17.85546875" style="626" customWidth="1"/>
    <col min="15367" max="15367" width="23.140625" style="626" customWidth="1"/>
    <col min="15368" max="15369" width="21.85546875" style="626" customWidth="1"/>
    <col min="15370" max="15370" width="29.28515625" style="626" customWidth="1"/>
    <col min="15371" max="15371" width="16.28515625" style="626" customWidth="1"/>
    <col min="15372" max="15372" width="30.140625" style="626" customWidth="1"/>
    <col min="15373" max="15373" width="20.140625" style="626" customWidth="1"/>
    <col min="15374" max="15376" width="32.140625" style="626" customWidth="1"/>
    <col min="15377" max="15377" width="24.7109375" style="626" customWidth="1"/>
    <col min="15378" max="15378" width="69.5703125" style="626" customWidth="1"/>
    <col min="15379" max="15379" width="18.140625" style="626" customWidth="1"/>
    <col min="15380" max="15380" width="20.42578125" style="626" customWidth="1"/>
    <col min="15381" max="15381" width="17.140625" style="626" customWidth="1"/>
    <col min="15382" max="15616" width="9.140625" style="626"/>
    <col min="15617" max="15617" width="8.28515625" style="626" customWidth="1"/>
    <col min="15618" max="15618" width="104.140625" style="626" bestFit="1" customWidth="1"/>
    <col min="15619" max="15619" width="14.7109375" style="626" customWidth="1"/>
    <col min="15620" max="15620" width="15.85546875" style="626" customWidth="1"/>
    <col min="15621" max="15621" width="19.85546875" style="626" customWidth="1"/>
    <col min="15622" max="15622" width="17.85546875" style="626" customWidth="1"/>
    <col min="15623" max="15623" width="23.140625" style="626" customWidth="1"/>
    <col min="15624" max="15625" width="21.85546875" style="626" customWidth="1"/>
    <col min="15626" max="15626" width="29.28515625" style="626" customWidth="1"/>
    <col min="15627" max="15627" width="16.28515625" style="626" customWidth="1"/>
    <col min="15628" max="15628" width="30.140625" style="626" customWidth="1"/>
    <col min="15629" max="15629" width="20.140625" style="626" customWidth="1"/>
    <col min="15630" max="15632" width="32.140625" style="626" customWidth="1"/>
    <col min="15633" max="15633" width="24.7109375" style="626" customWidth="1"/>
    <col min="15634" max="15634" width="69.5703125" style="626" customWidth="1"/>
    <col min="15635" max="15635" width="18.140625" style="626" customWidth="1"/>
    <col min="15636" max="15636" width="20.42578125" style="626" customWidth="1"/>
    <col min="15637" max="15637" width="17.140625" style="626" customWidth="1"/>
    <col min="15638" max="15872" width="9.140625" style="626"/>
    <col min="15873" max="15873" width="8.28515625" style="626" customWidth="1"/>
    <col min="15874" max="15874" width="104.140625" style="626" bestFit="1" customWidth="1"/>
    <col min="15875" max="15875" width="14.7109375" style="626" customWidth="1"/>
    <col min="15876" max="15876" width="15.85546875" style="626" customWidth="1"/>
    <col min="15877" max="15877" width="19.85546875" style="626" customWidth="1"/>
    <col min="15878" max="15878" width="17.85546875" style="626" customWidth="1"/>
    <col min="15879" max="15879" width="23.140625" style="626" customWidth="1"/>
    <col min="15880" max="15881" width="21.85546875" style="626" customWidth="1"/>
    <col min="15882" max="15882" width="29.28515625" style="626" customWidth="1"/>
    <col min="15883" max="15883" width="16.28515625" style="626" customWidth="1"/>
    <col min="15884" max="15884" width="30.140625" style="626" customWidth="1"/>
    <col min="15885" max="15885" width="20.140625" style="626" customWidth="1"/>
    <col min="15886" max="15888" width="32.140625" style="626" customWidth="1"/>
    <col min="15889" max="15889" width="24.7109375" style="626" customWidth="1"/>
    <col min="15890" max="15890" width="69.5703125" style="626" customWidth="1"/>
    <col min="15891" max="15891" width="18.140625" style="626" customWidth="1"/>
    <col min="15892" max="15892" width="20.42578125" style="626" customWidth="1"/>
    <col min="15893" max="15893" width="17.140625" style="626" customWidth="1"/>
    <col min="15894" max="16128" width="9.140625" style="626"/>
    <col min="16129" max="16129" width="8.28515625" style="626" customWidth="1"/>
    <col min="16130" max="16130" width="104.140625" style="626" bestFit="1" customWidth="1"/>
    <col min="16131" max="16131" width="14.7109375" style="626" customWidth="1"/>
    <col min="16132" max="16132" width="15.85546875" style="626" customWidth="1"/>
    <col min="16133" max="16133" width="19.85546875" style="626" customWidth="1"/>
    <col min="16134" max="16134" width="17.85546875" style="626" customWidth="1"/>
    <col min="16135" max="16135" width="23.140625" style="626" customWidth="1"/>
    <col min="16136" max="16137" width="21.85546875" style="626" customWidth="1"/>
    <col min="16138" max="16138" width="29.28515625" style="626" customWidth="1"/>
    <col min="16139" max="16139" width="16.28515625" style="626" customWidth="1"/>
    <col min="16140" max="16140" width="30.140625" style="626" customWidth="1"/>
    <col min="16141" max="16141" width="20.140625" style="626" customWidth="1"/>
    <col min="16142" max="16144" width="32.140625" style="626" customWidth="1"/>
    <col min="16145" max="16145" width="24.7109375" style="626" customWidth="1"/>
    <col min="16146" max="16146" width="69.5703125" style="626" customWidth="1"/>
    <col min="16147" max="16147" width="18.140625" style="626" customWidth="1"/>
    <col min="16148" max="16148" width="20.42578125" style="626" customWidth="1"/>
    <col min="16149" max="16149" width="17.140625" style="626" customWidth="1"/>
    <col min="16150" max="16384" width="9.140625" style="626"/>
  </cols>
  <sheetData>
    <row r="1" spans="1:20" ht="12.75" customHeight="1">
      <c r="A1" s="619"/>
      <c r="B1" s="620"/>
      <c r="C1" s="621"/>
      <c r="D1" s="621"/>
      <c r="E1" s="621"/>
      <c r="F1" s="621"/>
      <c r="G1" s="622"/>
      <c r="H1" s="622"/>
      <c r="I1" s="622"/>
    </row>
    <row r="2" spans="1:20" ht="23.25" customHeight="1">
      <c r="A2" s="994" t="s">
        <v>119</v>
      </c>
      <c r="B2" s="994"/>
      <c r="C2" s="994"/>
      <c r="D2" s="994"/>
      <c r="E2" s="994"/>
      <c r="F2" s="994"/>
      <c r="G2" s="994"/>
      <c r="H2" s="994"/>
      <c r="I2" s="994"/>
      <c r="J2" s="994"/>
      <c r="K2" s="994"/>
      <c r="L2" s="994"/>
      <c r="M2" s="994"/>
      <c r="N2" s="627"/>
      <c r="O2" s="627"/>
      <c r="P2" s="627"/>
      <c r="Q2" s="622"/>
    </row>
    <row r="3" spans="1:20" ht="36.75" customHeight="1">
      <c r="A3" s="995" t="s">
        <v>672</v>
      </c>
      <c r="B3" s="996"/>
      <c r="C3" s="996"/>
      <c r="D3" s="996"/>
      <c r="E3" s="996"/>
      <c r="F3" s="996"/>
      <c r="G3" s="996"/>
      <c r="H3" s="996"/>
      <c r="I3" s="996"/>
      <c r="J3" s="996"/>
      <c r="K3" s="996"/>
      <c r="L3" s="996"/>
      <c r="M3" s="996"/>
    </row>
    <row r="4" spans="1:20">
      <c r="A4" s="619"/>
      <c r="B4" s="628"/>
      <c r="C4" s="629"/>
      <c r="D4" s="629"/>
      <c r="E4" s="629"/>
      <c r="F4" s="629"/>
      <c r="G4" s="630"/>
      <c r="H4" s="630"/>
      <c r="I4" s="630"/>
    </row>
    <row r="5" spans="1:20" s="636" customFormat="1" ht="32.25" customHeight="1">
      <c r="A5" s="631" t="s">
        <v>19</v>
      </c>
      <c r="B5" s="1007" t="s">
        <v>30</v>
      </c>
      <c r="C5" s="970" t="s">
        <v>111</v>
      </c>
      <c r="D5" s="971"/>
      <c r="E5" s="970" t="s">
        <v>108</v>
      </c>
      <c r="F5" s="971"/>
      <c r="G5" s="811" t="s">
        <v>17</v>
      </c>
      <c r="H5" s="811" t="s">
        <v>17</v>
      </c>
      <c r="I5" s="811"/>
      <c r="J5" s="811" t="s">
        <v>27</v>
      </c>
      <c r="K5" s="632"/>
      <c r="L5" s="633"/>
      <c r="M5" s="634"/>
      <c r="N5" s="635"/>
      <c r="O5" s="667"/>
      <c r="P5" s="667"/>
      <c r="Q5" s="974" t="s">
        <v>242</v>
      </c>
      <c r="R5" s="818"/>
      <c r="S5" s="819"/>
    </row>
    <row r="6" spans="1:20" s="636" customFormat="1" ht="38.25" customHeight="1">
      <c r="A6" s="637" t="s">
        <v>20</v>
      </c>
      <c r="B6" s="1008"/>
      <c r="C6" s="972"/>
      <c r="D6" s="973"/>
      <c r="E6" s="972"/>
      <c r="F6" s="973"/>
      <c r="G6" s="810" t="s">
        <v>18</v>
      </c>
      <c r="H6" s="810" t="s">
        <v>18</v>
      </c>
      <c r="I6" s="810" t="s">
        <v>112</v>
      </c>
      <c r="J6" s="638"/>
      <c r="K6" s="639"/>
      <c r="L6" s="810"/>
      <c r="M6" s="638"/>
      <c r="N6" s="640"/>
      <c r="O6" s="667"/>
      <c r="P6" s="667"/>
      <c r="Q6" s="975"/>
      <c r="R6" s="818"/>
      <c r="S6" s="819"/>
    </row>
    <row r="7" spans="1:20" s="636" customFormat="1" ht="46.5">
      <c r="A7" s="637"/>
      <c r="B7" s="816"/>
      <c r="C7" s="814"/>
      <c r="D7" s="809"/>
      <c r="E7" s="814"/>
      <c r="F7" s="814"/>
      <c r="G7" s="810" t="s">
        <v>11</v>
      </c>
      <c r="H7" s="810" t="s">
        <v>109</v>
      </c>
      <c r="I7" s="810" t="s">
        <v>101</v>
      </c>
      <c r="J7" s="810" t="s">
        <v>28</v>
      </c>
      <c r="K7" s="639" t="s">
        <v>99</v>
      </c>
      <c r="L7" s="809" t="s">
        <v>105</v>
      </c>
      <c r="M7" s="809" t="s">
        <v>100</v>
      </c>
      <c r="N7" s="641" t="s">
        <v>113</v>
      </c>
      <c r="O7" s="667" t="s">
        <v>102</v>
      </c>
      <c r="P7" s="667" t="s">
        <v>243</v>
      </c>
      <c r="Q7" s="975"/>
      <c r="R7" s="818"/>
      <c r="S7" s="820"/>
      <c r="T7" s="642"/>
    </row>
    <row r="8" spans="1:20" s="636" customFormat="1">
      <c r="A8" s="637"/>
      <c r="B8" s="643"/>
      <c r="C8" s="814" t="s">
        <v>26</v>
      </c>
      <c r="D8" s="809" t="s">
        <v>49</v>
      </c>
      <c r="E8" s="809" t="s">
        <v>26</v>
      </c>
      <c r="F8" s="809" t="s">
        <v>49</v>
      </c>
      <c r="G8" s="810" t="s">
        <v>26</v>
      </c>
      <c r="H8" s="810" t="s">
        <v>110</v>
      </c>
      <c r="I8" s="644" t="s">
        <v>673</v>
      </c>
      <c r="J8" s="638"/>
      <c r="K8" s="639"/>
      <c r="L8" s="638"/>
      <c r="M8" s="638"/>
      <c r="N8" s="645"/>
      <c r="O8" s="667"/>
      <c r="P8" s="821" t="s">
        <v>244</v>
      </c>
      <c r="Q8" s="975"/>
      <c r="R8" s="818"/>
      <c r="S8" s="819"/>
    </row>
    <row r="9" spans="1:20" s="636" customFormat="1">
      <c r="A9" s="637"/>
      <c r="B9" s="816"/>
      <c r="C9" s="646"/>
      <c r="D9" s="646"/>
      <c r="E9" s="646"/>
      <c r="F9" s="646"/>
      <c r="G9" s="810"/>
      <c r="H9" s="810" t="s">
        <v>26</v>
      </c>
      <c r="I9" s="810"/>
      <c r="J9" s="638"/>
      <c r="K9" s="639"/>
      <c r="L9" s="638"/>
      <c r="M9" s="638"/>
      <c r="N9" s="645"/>
      <c r="O9" s="667"/>
      <c r="P9" s="667"/>
      <c r="Q9" s="976"/>
      <c r="R9" s="818"/>
      <c r="S9" s="819"/>
    </row>
    <row r="10" spans="1:20" ht="51.75" customHeight="1">
      <c r="A10" s="647">
        <v>1</v>
      </c>
      <c r="B10" s="648" t="s">
        <v>0</v>
      </c>
      <c r="C10" s="649"/>
      <c r="D10" s="649"/>
      <c r="E10" s="650"/>
      <c r="F10" s="650"/>
      <c r="G10" s="651">
        <f t="shared" ref="G10:G35" si="0">C10+(D10/60)</f>
        <v>0</v>
      </c>
      <c r="H10" s="652">
        <f t="shared" ref="H10:H35" si="1">E10+F10/60</f>
        <v>0</v>
      </c>
      <c r="I10" s="653">
        <f t="shared" ref="I10:I29" si="2">28*24-H10</f>
        <v>672</v>
      </c>
      <c r="J10" s="654">
        <v>79</v>
      </c>
      <c r="K10" s="654">
        <v>2</v>
      </c>
      <c r="L10" s="653">
        <f>G10*J10*K10</f>
        <v>0</v>
      </c>
      <c r="M10" s="654">
        <f>J10*K10</f>
        <v>158</v>
      </c>
      <c r="N10" s="655">
        <f>I10*M10</f>
        <v>106176</v>
      </c>
      <c r="O10" s="588">
        <f t="shared" ref="O10:O41" si="3">L10/N10</f>
        <v>0</v>
      </c>
      <c r="P10" s="654">
        <f t="shared" ref="P10:P41" si="4">100-100*O10</f>
        <v>100</v>
      </c>
      <c r="Q10" s="822">
        <f t="shared" ref="Q10:Q41" si="5">1-L10/N10</f>
        <v>1</v>
      </c>
      <c r="R10" s="818"/>
    </row>
    <row r="11" spans="1:20" ht="55.5" customHeight="1">
      <c r="A11" s="647">
        <v>2</v>
      </c>
      <c r="B11" s="648" t="s">
        <v>1</v>
      </c>
      <c r="C11" s="649"/>
      <c r="D11" s="649"/>
      <c r="E11" s="649"/>
      <c r="F11" s="649"/>
      <c r="G11" s="651">
        <f t="shared" si="0"/>
        <v>0</v>
      </c>
      <c r="H11" s="652">
        <f t="shared" si="1"/>
        <v>0</v>
      </c>
      <c r="I11" s="653">
        <f t="shared" si="2"/>
        <v>672</v>
      </c>
      <c r="J11" s="654">
        <v>207</v>
      </c>
      <c r="K11" s="654">
        <v>2</v>
      </c>
      <c r="L11" s="653">
        <f t="shared" ref="L11:L75" si="6">G11*J11*K11</f>
        <v>0</v>
      </c>
      <c r="M11" s="654">
        <f t="shared" ref="M11:M75" si="7">J11*K11</f>
        <v>414</v>
      </c>
      <c r="N11" s="655">
        <f t="shared" ref="N11:N75" si="8">I11*M11</f>
        <v>278208</v>
      </c>
      <c r="O11" s="588">
        <f t="shared" si="3"/>
        <v>0</v>
      </c>
      <c r="P11" s="654">
        <f t="shared" si="4"/>
        <v>100</v>
      </c>
      <c r="Q11" s="822">
        <f t="shared" si="5"/>
        <v>1</v>
      </c>
      <c r="R11" s="818"/>
    </row>
    <row r="12" spans="1:20" ht="67.5" customHeight="1">
      <c r="A12" s="647">
        <v>3</v>
      </c>
      <c r="B12" s="648" t="s">
        <v>2</v>
      </c>
      <c r="C12" s="649"/>
      <c r="D12" s="649"/>
      <c r="E12" s="650"/>
      <c r="F12" s="649"/>
      <c r="G12" s="651">
        <f t="shared" si="0"/>
        <v>0</v>
      </c>
      <c r="H12" s="652">
        <f t="shared" si="1"/>
        <v>0</v>
      </c>
      <c r="I12" s="653">
        <f t="shared" si="2"/>
        <v>672</v>
      </c>
      <c r="J12" s="654">
        <v>214</v>
      </c>
      <c r="K12" s="654">
        <v>2</v>
      </c>
      <c r="L12" s="653">
        <f t="shared" si="6"/>
        <v>0</v>
      </c>
      <c r="M12" s="654">
        <f t="shared" si="7"/>
        <v>428</v>
      </c>
      <c r="N12" s="655">
        <f t="shared" si="8"/>
        <v>287616</v>
      </c>
      <c r="O12" s="588">
        <f t="shared" si="3"/>
        <v>0</v>
      </c>
      <c r="P12" s="654">
        <f t="shared" si="4"/>
        <v>100</v>
      </c>
      <c r="Q12" s="822">
        <f t="shared" si="5"/>
        <v>1</v>
      </c>
      <c r="R12" s="818"/>
    </row>
    <row r="13" spans="1:20" ht="55.5" customHeight="1">
      <c r="A13" s="647">
        <v>4</v>
      </c>
      <c r="B13" s="648" t="s">
        <v>29</v>
      </c>
      <c r="C13" s="649"/>
      <c r="D13" s="649"/>
      <c r="E13" s="650"/>
      <c r="F13" s="650"/>
      <c r="G13" s="651">
        <f t="shared" si="0"/>
        <v>0</v>
      </c>
      <c r="H13" s="652">
        <f t="shared" si="1"/>
        <v>0</v>
      </c>
      <c r="I13" s="653">
        <f t="shared" si="2"/>
        <v>672</v>
      </c>
      <c r="J13" s="654">
        <v>289</v>
      </c>
      <c r="K13" s="654">
        <v>2</v>
      </c>
      <c r="L13" s="653">
        <f t="shared" si="6"/>
        <v>0</v>
      </c>
      <c r="M13" s="654">
        <f t="shared" si="7"/>
        <v>578</v>
      </c>
      <c r="N13" s="655">
        <f t="shared" si="8"/>
        <v>388416</v>
      </c>
      <c r="O13" s="588">
        <f t="shared" si="3"/>
        <v>0</v>
      </c>
      <c r="P13" s="654">
        <f t="shared" si="4"/>
        <v>100</v>
      </c>
      <c r="Q13" s="822">
        <f t="shared" si="5"/>
        <v>1</v>
      </c>
      <c r="R13" s="818"/>
    </row>
    <row r="14" spans="1:20" ht="63" customHeight="1">
      <c r="A14" s="647">
        <v>5</v>
      </c>
      <c r="B14" s="648" t="s">
        <v>52</v>
      </c>
      <c r="C14" s="649"/>
      <c r="D14" s="649"/>
      <c r="E14" s="650"/>
      <c r="F14" s="650"/>
      <c r="G14" s="651">
        <f t="shared" si="0"/>
        <v>0</v>
      </c>
      <c r="H14" s="652">
        <f t="shared" si="1"/>
        <v>0</v>
      </c>
      <c r="I14" s="653">
        <f t="shared" si="2"/>
        <v>672</v>
      </c>
      <c r="J14" s="654">
        <v>273</v>
      </c>
      <c r="K14" s="654">
        <v>2</v>
      </c>
      <c r="L14" s="653">
        <f t="shared" si="6"/>
        <v>0</v>
      </c>
      <c r="M14" s="654">
        <f t="shared" si="7"/>
        <v>546</v>
      </c>
      <c r="N14" s="655">
        <f t="shared" si="8"/>
        <v>366912</v>
      </c>
      <c r="O14" s="588">
        <f t="shared" si="3"/>
        <v>0</v>
      </c>
      <c r="P14" s="654">
        <f t="shared" si="4"/>
        <v>100</v>
      </c>
      <c r="Q14" s="822">
        <f t="shared" si="5"/>
        <v>1</v>
      </c>
      <c r="R14" s="818"/>
    </row>
    <row r="15" spans="1:20" ht="53.25" customHeight="1">
      <c r="A15" s="647">
        <v>6</v>
      </c>
      <c r="B15" s="648" t="s">
        <v>3</v>
      </c>
      <c r="C15" s="649"/>
      <c r="D15" s="649"/>
      <c r="E15" s="650"/>
      <c r="F15" s="650"/>
      <c r="G15" s="651">
        <f t="shared" si="0"/>
        <v>0</v>
      </c>
      <c r="H15" s="652">
        <f t="shared" si="1"/>
        <v>0</v>
      </c>
      <c r="I15" s="653">
        <f t="shared" si="2"/>
        <v>672</v>
      </c>
      <c r="J15" s="654">
        <v>360</v>
      </c>
      <c r="K15" s="654">
        <v>2</v>
      </c>
      <c r="L15" s="653">
        <f t="shared" si="6"/>
        <v>0</v>
      </c>
      <c r="M15" s="654">
        <f t="shared" si="7"/>
        <v>720</v>
      </c>
      <c r="N15" s="655">
        <f t="shared" si="8"/>
        <v>483840</v>
      </c>
      <c r="O15" s="588">
        <f t="shared" si="3"/>
        <v>0</v>
      </c>
      <c r="P15" s="654">
        <f t="shared" si="4"/>
        <v>100</v>
      </c>
      <c r="Q15" s="822">
        <f t="shared" si="5"/>
        <v>1</v>
      </c>
      <c r="R15" s="818"/>
    </row>
    <row r="16" spans="1:20" ht="59.25" customHeight="1">
      <c r="A16" s="647">
        <v>7</v>
      </c>
      <c r="B16" s="648" t="s">
        <v>4</v>
      </c>
      <c r="C16" s="649"/>
      <c r="D16" s="649"/>
      <c r="E16" s="650"/>
      <c r="F16" s="650"/>
      <c r="G16" s="651">
        <f t="shared" si="0"/>
        <v>0</v>
      </c>
      <c r="H16" s="652">
        <f t="shared" si="1"/>
        <v>0</v>
      </c>
      <c r="I16" s="653">
        <f t="shared" si="2"/>
        <v>672</v>
      </c>
      <c r="J16" s="654">
        <v>360</v>
      </c>
      <c r="K16" s="654">
        <v>2</v>
      </c>
      <c r="L16" s="653">
        <f t="shared" si="6"/>
        <v>0</v>
      </c>
      <c r="M16" s="654">
        <f t="shared" si="7"/>
        <v>720</v>
      </c>
      <c r="N16" s="655">
        <f t="shared" si="8"/>
        <v>483840</v>
      </c>
      <c r="O16" s="588">
        <f t="shared" si="3"/>
        <v>0</v>
      </c>
      <c r="P16" s="654">
        <f t="shared" si="4"/>
        <v>100</v>
      </c>
      <c r="Q16" s="822">
        <f t="shared" si="5"/>
        <v>1</v>
      </c>
      <c r="R16" s="818"/>
    </row>
    <row r="17" spans="1:18" ht="55.5" customHeight="1">
      <c r="A17" s="647">
        <v>8</v>
      </c>
      <c r="B17" s="648" t="s">
        <v>5</v>
      </c>
      <c r="C17" s="649">
        <v>3</v>
      </c>
      <c r="D17" s="649">
        <v>2</v>
      </c>
      <c r="E17" s="650"/>
      <c r="F17" s="649"/>
      <c r="G17" s="651">
        <f t="shared" si="0"/>
        <v>3.0333333333333332</v>
      </c>
      <c r="H17" s="652">
        <f t="shared" si="1"/>
        <v>0</v>
      </c>
      <c r="I17" s="653">
        <f t="shared" si="2"/>
        <v>672</v>
      </c>
      <c r="J17" s="654">
        <v>232</v>
      </c>
      <c r="K17" s="654">
        <v>2</v>
      </c>
      <c r="L17" s="653">
        <f t="shared" si="6"/>
        <v>1407.4666666666667</v>
      </c>
      <c r="M17" s="654">
        <f t="shared" si="7"/>
        <v>464</v>
      </c>
      <c r="N17" s="655">
        <f t="shared" si="8"/>
        <v>311808</v>
      </c>
      <c r="O17" s="588">
        <f t="shared" si="3"/>
        <v>4.5138888888888893E-3</v>
      </c>
      <c r="P17" s="654">
        <f t="shared" si="4"/>
        <v>99.548611111111114</v>
      </c>
      <c r="Q17" s="822">
        <f t="shared" si="5"/>
        <v>0.99548611111111107</v>
      </c>
      <c r="R17" s="818"/>
    </row>
    <row r="18" spans="1:18" ht="57" customHeight="1">
      <c r="A18" s="647">
        <v>9</v>
      </c>
      <c r="B18" s="648" t="s">
        <v>6</v>
      </c>
      <c r="C18" s="649"/>
      <c r="D18" s="649"/>
      <c r="E18" s="650"/>
      <c r="F18" s="650"/>
      <c r="G18" s="651">
        <f t="shared" si="0"/>
        <v>0</v>
      </c>
      <c r="H18" s="652">
        <f t="shared" si="1"/>
        <v>0</v>
      </c>
      <c r="I18" s="653">
        <f t="shared" si="2"/>
        <v>672</v>
      </c>
      <c r="J18" s="654">
        <v>232</v>
      </c>
      <c r="K18" s="654">
        <v>2</v>
      </c>
      <c r="L18" s="653">
        <f t="shared" si="6"/>
        <v>0</v>
      </c>
      <c r="M18" s="654">
        <f t="shared" si="7"/>
        <v>464</v>
      </c>
      <c r="N18" s="655">
        <f t="shared" si="8"/>
        <v>311808</v>
      </c>
      <c r="O18" s="588">
        <f t="shared" si="3"/>
        <v>0</v>
      </c>
      <c r="P18" s="654">
        <f t="shared" si="4"/>
        <v>100</v>
      </c>
      <c r="Q18" s="822">
        <f t="shared" si="5"/>
        <v>1</v>
      </c>
      <c r="R18" s="818"/>
    </row>
    <row r="19" spans="1:18" ht="59.25" customHeight="1">
      <c r="A19" s="647">
        <v>10</v>
      </c>
      <c r="B19" s="648" t="s">
        <v>150</v>
      </c>
      <c r="C19" s="649"/>
      <c r="D19" s="649"/>
      <c r="E19" s="650"/>
      <c r="F19" s="650"/>
      <c r="G19" s="651">
        <f t="shared" si="0"/>
        <v>0</v>
      </c>
      <c r="H19" s="652">
        <f t="shared" si="1"/>
        <v>0</v>
      </c>
      <c r="I19" s="653">
        <f t="shared" si="2"/>
        <v>672</v>
      </c>
      <c r="J19" s="654">
        <v>157</v>
      </c>
      <c r="K19" s="654">
        <v>2</v>
      </c>
      <c r="L19" s="653">
        <f t="shared" si="6"/>
        <v>0</v>
      </c>
      <c r="M19" s="654">
        <f t="shared" si="7"/>
        <v>314</v>
      </c>
      <c r="N19" s="655">
        <f t="shared" si="8"/>
        <v>211008</v>
      </c>
      <c r="O19" s="588">
        <f t="shared" si="3"/>
        <v>0</v>
      </c>
      <c r="P19" s="654">
        <f t="shared" si="4"/>
        <v>100</v>
      </c>
      <c r="Q19" s="822">
        <f t="shared" si="5"/>
        <v>1</v>
      </c>
      <c r="R19" s="818"/>
    </row>
    <row r="20" spans="1:18" ht="64.5" customHeight="1">
      <c r="A20" s="647">
        <v>11</v>
      </c>
      <c r="B20" s="648" t="s">
        <v>151</v>
      </c>
      <c r="C20" s="649"/>
      <c r="D20" s="649"/>
      <c r="E20" s="650"/>
      <c r="F20" s="650"/>
      <c r="G20" s="651">
        <f t="shared" si="0"/>
        <v>0</v>
      </c>
      <c r="H20" s="652">
        <f t="shared" si="1"/>
        <v>0</v>
      </c>
      <c r="I20" s="653">
        <f t="shared" si="2"/>
        <v>672</v>
      </c>
      <c r="J20" s="654">
        <v>157</v>
      </c>
      <c r="K20" s="654">
        <v>2</v>
      </c>
      <c r="L20" s="653">
        <f t="shared" si="6"/>
        <v>0</v>
      </c>
      <c r="M20" s="654">
        <f t="shared" si="7"/>
        <v>314</v>
      </c>
      <c r="N20" s="655">
        <f t="shared" si="8"/>
        <v>211008</v>
      </c>
      <c r="O20" s="588">
        <f t="shared" si="3"/>
        <v>0</v>
      </c>
      <c r="P20" s="654">
        <f t="shared" si="4"/>
        <v>100</v>
      </c>
      <c r="Q20" s="822">
        <f t="shared" si="5"/>
        <v>1</v>
      </c>
      <c r="R20" s="818"/>
    </row>
    <row r="21" spans="1:18" ht="74.25" customHeight="1">
      <c r="A21" s="647">
        <v>12</v>
      </c>
      <c r="B21" s="648" t="s">
        <v>196</v>
      </c>
      <c r="C21" s="649"/>
      <c r="D21" s="649"/>
      <c r="E21" s="650">
        <v>0</v>
      </c>
      <c r="F21" s="650">
        <v>53</v>
      </c>
      <c r="G21" s="651">
        <f t="shared" si="0"/>
        <v>0</v>
      </c>
      <c r="H21" s="652">
        <f t="shared" si="1"/>
        <v>0.8833333333333333</v>
      </c>
      <c r="I21" s="653">
        <f t="shared" si="2"/>
        <v>671.11666666666667</v>
      </c>
      <c r="J21" s="654">
        <v>376</v>
      </c>
      <c r="K21" s="654">
        <v>2</v>
      </c>
      <c r="L21" s="653">
        <f t="shared" si="6"/>
        <v>0</v>
      </c>
      <c r="M21" s="654">
        <f t="shared" si="7"/>
        <v>752</v>
      </c>
      <c r="N21" s="655">
        <f t="shared" si="8"/>
        <v>504679.73333333334</v>
      </c>
      <c r="O21" s="588">
        <f t="shared" si="3"/>
        <v>0</v>
      </c>
      <c r="P21" s="654">
        <f t="shared" si="4"/>
        <v>100</v>
      </c>
      <c r="Q21" s="822">
        <f t="shared" si="5"/>
        <v>1</v>
      </c>
      <c r="R21" s="818"/>
    </row>
    <row r="22" spans="1:18" ht="74.25" customHeight="1">
      <c r="A22" s="647">
        <v>13</v>
      </c>
      <c r="B22" s="648" t="s">
        <v>197</v>
      </c>
      <c r="C22" s="649"/>
      <c r="D22" s="649"/>
      <c r="E22" s="650"/>
      <c r="F22" s="650"/>
      <c r="G22" s="651">
        <f>C22+(D22/60)</f>
        <v>0</v>
      </c>
      <c r="H22" s="652">
        <f>E22+F22/60</f>
        <v>0</v>
      </c>
      <c r="I22" s="653">
        <f t="shared" si="2"/>
        <v>672</v>
      </c>
      <c r="J22" s="654">
        <v>21</v>
      </c>
      <c r="K22" s="654">
        <v>2</v>
      </c>
      <c r="L22" s="653">
        <f t="shared" si="6"/>
        <v>0</v>
      </c>
      <c r="M22" s="654">
        <f t="shared" si="7"/>
        <v>42</v>
      </c>
      <c r="N22" s="655">
        <f t="shared" si="8"/>
        <v>28224</v>
      </c>
      <c r="O22" s="588">
        <f t="shared" si="3"/>
        <v>0</v>
      </c>
      <c r="P22" s="654">
        <f t="shared" si="4"/>
        <v>100</v>
      </c>
      <c r="Q22" s="822">
        <f t="shared" si="5"/>
        <v>1</v>
      </c>
      <c r="R22" s="818"/>
    </row>
    <row r="23" spans="1:18" ht="65.25" customHeight="1">
      <c r="A23" s="647">
        <v>14</v>
      </c>
      <c r="B23" s="648" t="s">
        <v>8</v>
      </c>
      <c r="C23" s="649">
        <f>0+2+5</f>
        <v>7</v>
      </c>
      <c r="D23" s="649">
        <f>10+1+45</f>
        <v>56</v>
      </c>
      <c r="E23" s="650">
        <f>5+1+4</f>
        <v>10</v>
      </c>
      <c r="F23" s="650">
        <f>14+38+24</f>
        <v>76</v>
      </c>
      <c r="G23" s="651">
        <f t="shared" si="0"/>
        <v>7.9333333333333336</v>
      </c>
      <c r="H23" s="652">
        <f t="shared" si="1"/>
        <v>11.266666666666666</v>
      </c>
      <c r="I23" s="653">
        <f t="shared" si="2"/>
        <v>660.73333333333335</v>
      </c>
      <c r="J23" s="654">
        <v>389</v>
      </c>
      <c r="K23" s="654">
        <v>2</v>
      </c>
      <c r="L23" s="653">
        <f t="shared" si="6"/>
        <v>6172.1333333333332</v>
      </c>
      <c r="M23" s="654">
        <f t="shared" si="7"/>
        <v>778</v>
      </c>
      <c r="N23" s="655">
        <f t="shared" si="8"/>
        <v>514050.53333333333</v>
      </c>
      <c r="O23" s="588">
        <f t="shared" si="3"/>
        <v>1.2006861063464836E-2</v>
      </c>
      <c r="P23" s="654">
        <f t="shared" si="4"/>
        <v>98.799313893653519</v>
      </c>
      <c r="Q23" s="822">
        <f t="shared" si="5"/>
        <v>0.98799313893653518</v>
      </c>
      <c r="R23" s="818"/>
    </row>
    <row r="24" spans="1:18" ht="65.25" customHeight="1">
      <c r="A24" s="647">
        <v>15</v>
      </c>
      <c r="B24" s="648" t="s">
        <v>9</v>
      </c>
      <c r="C24" s="649"/>
      <c r="D24" s="649"/>
      <c r="E24" s="650"/>
      <c r="F24" s="650"/>
      <c r="G24" s="651">
        <f t="shared" si="0"/>
        <v>0</v>
      </c>
      <c r="H24" s="652">
        <f t="shared" si="1"/>
        <v>0</v>
      </c>
      <c r="I24" s="653">
        <f t="shared" si="2"/>
        <v>672</v>
      </c>
      <c r="J24" s="654">
        <v>234</v>
      </c>
      <c r="K24" s="654">
        <v>2</v>
      </c>
      <c r="L24" s="653">
        <f t="shared" si="6"/>
        <v>0</v>
      </c>
      <c r="M24" s="654">
        <f t="shared" si="7"/>
        <v>468</v>
      </c>
      <c r="N24" s="655">
        <f t="shared" si="8"/>
        <v>314496</v>
      </c>
      <c r="O24" s="588">
        <f t="shared" si="3"/>
        <v>0</v>
      </c>
      <c r="P24" s="654">
        <f t="shared" si="4"/>
        <v>100</v>
      </c>
      <c r="Q24" s="822">
        <f t="shared" si="5"/>
        <v>1</v>
      </c>
      <c r="R24" s="818"/>
    </row>
    <row r="25" spans="1:18" ht="57" customHeight="1">
      <c r="A25" s="647">
        <v>16</v>
      </c>
      <c r="B25" s="648" t="s">
        <v>10</v>
      </c>
      <c r="C25" s="649">
        <v>0</v>
      </c>
      <c r="D25" s="649">
        <v>10</v>
      </c>
      <c r="E25" s="650">
        <v>0</v>
      </c>
      <c r="F25" s="650">
        <v>6</v>
      </c>
      <c r="G25" s="651">
        <f t="shared" si="0"/>
        <v>0.16666666666666666</v>
      </c>
      <c r="H25" s="652">
        <f t="shared" si="1"/>
        <v>0.1</v>
      </c>
      <c r="I25" s="653">
        <f t="shared" si="2"/>
        <v>671.9</v>
      </c>
      <c r="J25" s="654">
        <v>234</v>
      </c>
      <c r="K25" s="654">
        <v>2</v>
      </c>
      <c r="L25" s="653">
        <f t="shared" si="6"/>
        <v>78</v>
      </c>
      <c r="M25" s="654">
        <f t="shared" si="7"/>
        <v>468</v>
      </c>
      <c r="N25" s="655">
        <f t="shared" si="8"/>
        <v>314449.2</v>
      </c>
      <c r="O25" s="588">
        <f t="shared" si="3"/>
        <v>2.4805278563278264E-4</v>
      </c>
      <c r="P25" s="654">
        <f t="shared" si="4"/>
        <v>99.975194721436722</v>
      </c>
      <c r="Q25" s="822">
        <f t="shared" si="5"/>
        <v>0.99975194721436722</v>
      </c>
      <c r="R25" s="818"/>
    </row>
    <row r="26" spans="1:18" ht="64.5" customHeight="1">
      <c r="A26" s="647">
        <v>17</v>
      </c>
      <c r="B26" s="648" t="s">
        <v>53</v>
      </c>
      <c r="C26" s="649"/>
      <c r="D26" s="649"/>
      <c r="E26" s="649"/>
      <c r="F26" s="649"/>
      <c r="G26" s="651">
        <f t="shared" si="0"/>
        <v>0</v>
      </c>
      <c r="H26" s="652">
        <f t="shared" si="1"/>
        <v>0</v>
      </c>
      <c r="I26" s="653">
        <f t="shared" si="2"/>
        <v>672</v>
      </c>
      <c r="J26" s="654">
        <v>196.64</v>
      </c>
      <c r="K26" s="654">
        <v>2</v>
      </c>
      <c r="L26" s="653">
        <f t="shared" si="6"/>
        <v>0</v>
      </c>
      <c r="M26" s="654">
        <f t="shared" si="7"/>
        <v>393.28</v>
      </c>
      <c r="N26" s="655">
        <f t="shared" si="8"/>
        <v>264284.15999999997</v>
      </c>
      <c r="O26" s="588">
        <f t="shared" si="3"/>
        <v>0</v>
      </c>
      <c r="P26" s="654">
        <f t="shared" si="4"/>
        <v>100</v>
      </c>
      <c r="Q26" s="822">
        <f t="shared" si="5"/>
        <v>1</v>
      </c>
      <c r="R26" s="818"/>
    </row>
    <row r="27" spans="1:18" ht="60.75" customHeight="1">
      <c r="A27" s="647">
        <v>18</v>
      </c>
      <c r="B27" s="648" t="s">
        <v>54</v>
      </c>
      <c r="C27" s="649"/>
      <c r="D27" s="649"/>
      <c r="E27" s="650"/>
      <c r="F27" s="650"/>
      <c r="G27" s="651">
        <f t="shared" si="0"/>
        <v>0</v>
      </c>
      <c r="H27" s="652">
        <f t="shared" si="1"/>
        <v>0</v>
      </c>
      <c r="I27" s="653">
        <f t="shared" si="2"/>
        <v>672</v>
      </c>
      <c r="J27" s="654">
        <v>196.64</v>
      </c>
      <c r="K27" s="654">
        <v>2</v>
      </c>
      <c r="L27" s="653">
        <f t="shared" si="6"/>
        <v>0</v>
      </c>
      <c r="M27" s="654">
        <f t="shared" si="7"/>
        <v>393.28</v>
      </c>
      <c r="N27" s="655">
        <f t="shared" si="8"/>
        <v>264284.15999999997</v>
      </c>
      <c r="O27" s="588">
        <f t="shared" si="3"/>
        <v>0</v>
      </c>
      <c r="P27" s="654">
        <f t="shared" si="4"/>
        <v>100</v>
      </c>
      <c r="Q27" s="822">
        <f t="shared" si="5"/>
        <v>1</v>
      </c>
      <c r="R27" s="818"/>
    </row>
    <row r="28" spans="1:18" ht="54.75" customHeight="1">
      <c r="A28" s="647">
        <v>19</v>
      </c>
      <c r="B28" s="648" t="s">
        <v>55</v>
      </c>
      <c r="C28" s="649"/>
      <c r="D28" s="649"/>
      <c r="E28" s="650"/>
      <c r="F28" s="650"/>
      <c r="G28" s="651">
        <f t="shared" si="0"/>
        <v>0</v>
      </c>
      <c r="H28" s="652">
        <f t="shared" si="1"/>
        <v>0</v>
      </c>
      <c r="I28" s="653">
        <f t="shared" si="2"/>
        <v>672</v>
      </c>
      <c r="J28" s="654">
        <v>261.77999999999997</v>
      </c>
      <c r="K28" s="654">
        <v>2</v>
      </c>
      <c r="L28" s="653">
        <f t="shared" si="6"/>
        <v>0</v>
      </c>
      <c r="M28" s="654">
        <f t="shared" si="7"/>
        <v>523.55999999999995</v>
      </c>
      <c r="N28" s="655">
        <f t="shared" si="8"/>
        <v>351832.31999999995</v>
      </c>
      <c r="O28" s="588">
        <f t="shared" si="3"/>
        <v>0</v>
      </c>
      <c r="P28" s="654">
        <f t="shared" si="4"/>
        <v>100</v>
      </c>
      <c r="Q28" s="822">
        <f t="shared" si="5"/>
        <v>1</v>
      </c>
      <c r="R28" s="818"/>
    </row>
    <row r="29" spans="1:18" ht="42.75" customHeight="1">
      <c r="A29" s="647">
        <v>20</v>
      </c>
      <c r="B29" s="648" t="s">
        <v>56</v>
      </c>
      <c r="C29" s="649">
        <v>6</v>
      </c>
      <c r="D29" s="649">
        <v>52</v>
      </c>
      <c r="E29" s="649">
        <v>12</v>
      </c>
      <c r="F29" s="649">
        <v>0</v>
      </c>
      <c r="G29" s="651">
        <f t="shared" si="0"/>
        <v>6.8666666666666671</v>
      </c>
      <c r="H29" s="652">
        <f t="shared" si="1"/>
        <v>12</v>
      </c>
      <c r="I29" s="653">
        <f t="shared" si="2"/>
        <v>660</v>
      </c>
      <c r="J29" s="654">
        <v>261.77999999999997</v>
      </c>
      <c r="K29" s="654">
        <v>2</v>
      </c>
      <c r="L29" s="653">
        <f t="shared" si="6"/>
        <v>3595.1120000000001</v>
      </c>
      <c r="M29" s="654">
        <f t="shared" si="7"/>
        <v>523.55999999999995</v>
      </c>
      <c r="N29" s="655">
        <f t="shared" si="8"/>
        <v>345549.6</v>
      </c>
      <c r="O29" s="588">
        <f>L29/N29</f>
        <v>1.0404040404040405E-2</v>
      </c>
      <c r="P29" s="654">
        <f t="shared" si="4"/>
        <v>98.959595959595958</v>
      </c>
      <c r="Q29" s="822">
        <f>1-L29/N29</f>
        <v>0.98959595959595958</v>
      </c>
      <c r="R29" s="818"/>
    </row>
    <row r="30" spans="1:18" ht="59.25" customHeight="1">
      <c r="A30" s="647">
        <v>21</v>
      </c>
      <c r="B30" s="648" t="s">
        <v>152</v>
      </c>
      <c r="C30" s="649"/>
      <c r="D30" s="649"/>
      <c r="E30" s="650"/>
      <c r="F30" s="650"/>
      <c r="G30" s="651">
        <f t="shared" si="0"/>
        <v>0</v>
      </c>
      <c r="H30" s="652">
        <f t="shared" si="1"/>
        <v>0</v>
      </c>
      <c r="I30" s="653">
        <f>28*24-H28</f>
        <v>672</v>
      </c>
      <c r="J30" s="657">
        <v>57</v>
      </c>
      <c r="K30" s="654">
        <v>2</v>
      </c>
      <c r="L30" s="653">
        <f t="shared" si="6"/>
        <v>0</v>
      </c>
      <c r="M30" s="654">
        <f t="shared" si="7"/>
        <v>114</v>
      </c>
      <c r="N30" s="655">
        <f t="shared" si="8"/>
        <v>76608</v>
      </c>
      <c r="O30" s="588">
        <f t="shared" si="3"/>
        <v>0</v>
      </c>
      <c r="P30" s="654">
        <f t="shared" si="4"/>
        <v>100</v>
      </c>
      <c r="Q30" s="822">
        <f t="shared" si="5"/>
        <v>1</v>
      </c>
      <c r="R30" s="818"/>
    </row>
    <row r="31" spans="1:18" ht="49.5" customHeight="1">
      <c r="A31" s="647">
        <v>22</v>
      </c>
      <c r="B31" s="648" t="s">
        <v>124</v>
      </c>
      <c r="C31" s="659"/>
      <c r="D31" s="659"/>
      <c r="E31" s="650">
        <v>0</v>
      </c>
      <c r="F31" s="650">
        <v>55</v>
      </c>
      <c r="G31" s="651">
        <f t="shared" si="0"/>
        <v>0</v>
      </c>
      <c r="H31" s="652">
        <f t="shared" si="1"/>
        <v>0.91666666666666663</v>
      </c>
      <c r="I31" s="653">
        <f>28*24-H28</f>
        <v>672</v>
      </c>
      <c r="J31" s="657">
        <v>110</v>
      </c>
      <c r="K31" s="654">
        <v>2</v>
      </c>
      <c r="L31" s="653">
        <f t="shared" si="6"/>
        <v>0</v>
      </c>
      <c r="M31" s="654">
        <f t="shared" si="7"/>
        <v>220</v>
      </c>
      <c r="N31" s="655">
        <f t="shared" si="8"/>
        <v>147840</v>
      </c>
      <c r="O31" s="588">
        <f t="shared" si="3"/>
        <v>0</v>
      </c>
      <c r="P31" s="654">
        <f t="shared" si="4"/>
        <v>100</v>
      </c>
      <c r="Q31" s="822">
        <f t="shared" si="5"/>
        <v>1</v>
      </c>
      <c r="R31" s="818"/>
    </row>
    <row r="32" spans="1:18" ht="52.5" customHeight="1">
      <c r="A32" s="647">
        <v>23</v>
      </c>
      <c r="B32" s="648" t="s">
        <v>95</v>
      </c>
      <c r="C32" s="649"/>
      <c r="D32" s="649"/>
      <c r="E32" s="650"/>
      <c r="F32" s="650"/>
      <c r="G32" s="651">
        <f t="shared" si="0"/>
        <v>0</v>
      </c>
      <c r="H32" s="652">
        <f t="shared" si="1"/>
        <v>0</v>
      </c>
      <c r="I32" s="653">
        <f t="shared" ref="I32:I95" si="9">28*24-H32</f>
        <v>672</v>
      </c>
      <c r="J32" s="654">
        <v>13</v>
      </c>
      <c r="K32" s="654">
        <v>2</v>
      </c>
      <c r="L32" s="653">
        <f t="shared" si="6"/>
        <v>0</v>
      </c>
      <c r="M32" s="654">
        <f t="shared" si="7"/>
        <v>26</v>
      </c>
      <c r="N32" s="655">
        <f t="shared" si="8"/>
        <v>17472</v>
      </c>
      <c r="O32" s="588">
        <f t="shared" si="3"/>
        <v>0</v>
      </c>
      <c r="P32" s="654">
        <f t="shared" si="4"/>
        <v>100</v>
      </c>
      <c r="Q32" s="822">
        <f t="shared" si="5"/>
        <v>1</v>
      </c>
      <c r="R32" s="818"/>
    </row>
    <row r="33" spans="1:18" ht="82.5" customHeight="1">
      <c r="A33" s="647">
        <v>24</v>
      </c>
      <c r="B33" s="648" t="s">
        <v>70</v>
      </c>
      <c r="C33" s="658"/>
      <c r="D33" s="658"/>
      <c r="E33" s="650"/>
      <c r="F33" s="650"/>
      <c r="G33" s="651">
        <f t="shared" si="0"/>
        <v>0</v>
      </c>
      <c r="H33" s="652">
        <f t="shared" si="1"/>
        <v>0</v>
      </c>
      <c r="I33" s="653">
        <f t="shared" si="9"/>
        <v>672</v>
      </c>
      <c r="J33" s="654">
        <v>13</v>
      </c>
      <c r="K33" s="654">
        <v>1</v>
      </c>
      <c r="L33" s="653">
        <f t="shared" si="6"/>
        <v>0</v>
      </c>
      <c r="M33" s="654">
        <f t="shared" si="7"/>
        <v>13</v>
      </c>
      <c r="N33" s="655">
        <f t="shared" si="8"/>
        <v>8736</v>
      </c>
      <c r="O33" s="588">
        <f t="shared" si="3"/>
        <v>0</v>
      </c>
      <c r="P33" s="654">
        <f t="shared" si="4"/>
        <v>100</v>
      </c>
      <c r="Q33" s="822">
        <f t="shared" si="5"/>
        <v>1</v>
      </c>
      <c r="R33" s="818"/>
    </row>
    <row r="34" spans="1:18" ht="84" customHeight="1">
      <c r="A34" s="647">
        <v>25</v>
      </c>
      <c r="B34" s="648" t="s">
        <v>71</v>
      </c>
      <c r="C34" s="659"/>
      <c r="D34" s="659"/>
      <c r="E34" s="650"/>
      <c r="F34" s="650"/>
      <c r="G34" s="651">
        <f t="shared" si="0"/>
        <v>0</v>
      </c>
      <c r="H34" s="652">
        <f t="shared" si="1"/>
        <v>0</v>
      </c>
      <c r="I34" s="653">
        <f t="shared" si="9"/>
        <v>672</v>
      </c>
      <c r="J34" s="654">
        <v>13</v>
      </c>
      <c r="K34" s="654">
        <v>1</v>
      </c>
      <c r="L34" s="653">
        <f t="shared" si="6"/>
        <v>0</v>
      </c>
      <c r="M34" s="654">
        <f t="shared" si="7"/>
        <v>13</v>
      </c>
      <c r="N34" s="655">
        <f t="shared" si="8"/>
        <v>8736</v>
      </c>
      <c r="O34" s="588">
        <f t="shared" si="3"/>
        <v>0</v>
      </c>
      <c r="P34" s="654">
        <f t="shared" si="4"/>
        <v>100</v>
      </c>
      <c r="Q34" s="822">
        <f t="shared" si="5"/>
        <v>1</v>
      </c>
      <c r="R34" s="818"/>
    </row>
    <row r="35" spans="1:18" ht="66.75" customHeight="1">
      <c r="A35" s="647">
        <v>26</v>
      </c>
      <c r="B35" s="648" t="s">
        <v>190</v>
      </c>
      <c r="C35" s="649"/>
      <c r="D35" s="649"/>
      <c r="E35" s="649"/>
      <c r="F35" s="649"/>
      <c r="G35" s="651">
        <f t="shared" si="0"/>
        <v>0</v>
      </c>
      <c r="H35" s="652">
        <f t="shared" si="1"/>
        <v>0</v>
      </c>
      <c r="I35" s="653">
        <f t="shared" si="9"/>
        <v>672</v>
      </c>
      <c r="J35" s="654">
        <v>58.149000000000001</v>
      </c>
      <c r="K35" s="654">
        <v>1</v>
      </c>
      <c r="L35" s="653">
        <f t="shared" si="6"/>
        <v>0</v>
      </c>
      <c r="M35" s="654">
        <f t="shared" si="7"/>
        <v>58.149000000000001</v>
      </c>
      <c r="N35" s="655">
        <f t="shared" si="8"/>
        <v>39076.127999999997</v>
      </c>
      <c r="O35" s="588">
        <f t="shared" si="3"/>
        <v>0</v>
      </c>
      <c r="P35" s="654">
        <f t="shared" si="4"/>
        <v>100</v>
      </c>
      <c r="Q35" s="822">
        <f t="shared" si="5"/>
        <v>1</v>
      </c>
      <c r="R35" s="818"/>
    </row>
    <row r="36" spans="1:18" ht="63" customHeight="1">
      <c r="A36" s="647">
        <v>27</v>
      </c>
      <c r="B36" s="648" t="s">
        <v>191</v>
      </c>
      <c r="C36" s="649"/>
      <c r="D36" s="649"/>
      <c r="E36" s="650"/>
      <c r="F36" s="650"/>
      <c r="G36" s="651">
        <f>C36+(D36/60)</f>
        <v>0</v>
      </c>
      <c r="H36" s="652">
        <f>E36+F36/60</f>
        <v>0</v>
      </c>
      <c r="I36" s="653">
        <f t="shared" si="9"/>
        <v>672</v>
      </c>
      <c r="J36" s="654">
        <v>58.149000000000001</v>
      </c>
      <c r="K36" s="654">
        <v>1</v>
      </c>
      <c r="L36" s="653">
        <f t="shared" si="6"/>
        <v>0</v>
      </c>
      <c r="M36" s="654">
        <f t="shared" si="7"/>
        <v>58.149000000000001</v>
      </c>
      <c r="N36" s="655">
        <f t="shared" si="8"/>
        <v>39076.127999999997</v>
      </c>
      <c r="O36" s="588">
        <f t="shared" si="3"/>
        <v>0</v>
      </c>
      <c r="P36" s="654">
        <f t="shared" si="4"/>
        <v>100</v>
      </c>
      <c r="Q36" s="822">
        <f t="shared" si="5"/>
        <v>1</v>
      </c>
      <c r="R36" s="818"/>
    </row>
    <row r="37" spans="1:18" ht="66.75" customHeight="1">
      <c r="A37" s="647">
        <v>28</v>
      </c>
      <c r="B37" s="648" t="s">
        <v>192</v>
      </c>
      <c r="C37" s="649"/>
      <c r="D37" s="649"/>
      <c r="E37" s="650"/>
      <c r="F37" s="650"/>
      <c r="G37" s="651">
        <f>C37+(D37/60)</f>
        <v>0</v>
      </c>
      <c r="H37" s="652">
        <f>E37+F37/60</f>
        <v>0</v>
      </c>
      <c r="I37" s="653">
        <f t="shared" si="9"/>
        <v>672</v>
      </c>
      <c r="J37" s="654">
        <v>31.334</v>
      </c>
      <c r="K37" s="654">
        <v>1</v>
      </c>
      <c r="L37" s="653">
        <f t="shared" si="6"/>
        <v>0</v>
      </c>
      <c r="M37" s="654">
        <f t="shared" si="7"/>
        <v>31.334</v>
      </c>
      <c r="N37" s="655">
        <f t="shared" si="8"/>
        <v>21056.448</v>
      </c>
      <c r="O37" s="588">
        <f t="shared" si="3"/>
        <v>0</v>
      </c>
      <c r="P37" s="654">
        <f t="shared" si="4"/>
        <v>100</v>
      </c>
      <c r="Q37" s="822">
        <f t="shared" si="5"/>
        <v>1</v>
      </c>
      <c r="R37" s="818"/>
    </row>
    <row r="38" spans="1:18" ht="57.75" customHeight="1">
      <c r="A38" s="647">
        <v>29</v>
      </c>
      <c r="B38" s="648" t="s">
        <v>195</v>
      </c>
      <c r="C38" s="649"/>
      <c r="D38" s="649"/>
      <c r="E38" s="650"/>
      <c r="F38" s="650"/>
      <c r="G38" s="651">
        <f>C38+(D38/60)</f>
        <v>0</v>
      </c>
      <c r="H38" s="652">
        <f>E38+F38/60</f>
        <v>0</v>
      </c>
      <c r="I38" s="653">
        <f t="shared" si="9"/>
        <v>672</v>
      </c>
      <c r="J38" s="654">
        <v>31.334</v>
      </c>
      <c r="K38" s="654">
        <v>1</v>
      </c>
      <c r="L38" s="653">
        <f t="shared" si="6"/>
        <v>0</v>
      </c>
      <c r="M38" s="654">
        <f t="shared" si="7"/>
        <v>31.334</v>
      </c>
      <c r="N38" s="655">
        <f t="shared" si="8"/>
        <v>21056.448</v>
      </c>
      <c r="O38" s="588">
        <f t="shared" si="3"/>
        <v>0</v>
      </c>
      <c r="P38" s="654">
        <f t="shared" si="4"/>
        <v>100</v>
      </c>
      <c r="Q38" s="822">
        <f t="shared" si="5"/>
        <v>1</v>
      </c>
      <c r="R38" s="818"/>
    </row>
    <row r="39" spans="1:18" ht="57" customHeight="1">
      <c r="A39" s="647">
        <v>30</v>
      </c>
      <c r="B39" s="648" t="s">
        <v>188</v>
      </c>
      <c r="C39" s="649"/>
      <c r="D39" s="649"/>
      <c r="E39" s="650"/>
      <c r="F39" s="650"/>
      <c r="G39" s="651">
        <f t="shared" ref="G39:G102" si="10">C39+(D39/60)</f>
        <v>0</v>
      </c>
      <c r="H39" s="652">
        <f t="shared" ref="H39:H102" si="11">E39+F39/60</f>
        <v>0</v>
      </c>
      <c r="I39" s="653">
        <f t="shared" si="9"/>
        <v>672</v>
      </c>
      <c r="J39" s="654">
        <v>37</v>
      </c>
      <c r="K39" s="654">
        <v>1</v>
      </c>
      <c r="L39" s="653">
        <f t="shared" si="6"/>
        <v>0</v>
      </c>
      <c r="M39" s="654">
        <f t="shared" si="7"/>
        <v>37</v>
      </c>
      <c r="N39" s="655">
        <f t="shared" si="8"/>
        <v>24864</v>
      </c>
      <c r="O39" s="588">
        <f t="shared" si="3"/>
        <v>0</v>
      </c>
      <c r="P39" s="654">
        <f t="shared" si="4"/>
        <v>100</v>
      </c>
      <c r="Q39" s="822">
        <f t="shared" si="5"/>
        <v>1</v>
      </c>
      <c r="R39" s="818"/>
    </row>
    <row r="40" spans="1:18" ht="72.75" customHeight="1">
      <c r="A40" s="647">
        <v>31</v>
      </c>
      <c r="B40" s="648" t="s">
        <v>189</v>
      </c>
      <c r="C40" s="649"/>
      <c r="D40" s="649"/>
      <c r="E40" s="650"/>
      <c r="F40" s="650"/>
      <c r="G40" s="651">
        <f t="shared" si="10"/>
        <v>0</v>
      </c>
      <c r="H40" s="652">
        <f t="shared" si="11"/>
        <v>0</v>
      </c>
      <c r="I40" s="653">
        <f t="shared" si="9"/>
        <v>672</v>
      </c>
      <c r="J40" s="654">
        <v>37</v>
      </c>
      <c r="K40" s="654">
        <v>1</v>
      </c>
      <c r="L40" s="653">
        <f t="shared" si="6"/>
        <v>0</v>
      </c>
      <c r="M40" s="654">
        <f t="shared" si="7"/>
        <v>37</v>
      </c>
      <c r="N40" s="655">
        <f t="shared" si="8"/>
        <v>24864</v>
      </c>
      <c r="O40" s="588">
        <f t="shared" si="3"/>
        <v>0</v>
      </c>
      <c r="P40" s="654">
        <f t="shared" si="4"/>
        <v>100</v>
      </c>
      <c r="Q40" s="822">
        <f t="shared" si="5"/>
        <v>1</v>
      </c>
      <c r="R40" s="818"/>
    </row>
    <row r="41" spans="1:18" ht="72.75" customHeight="1">
      <c r="A41" s="647">
        <v>32</v>
      </c>
      <c r="B41" s="648" t="s">
        <v>13</v>
      </c>
      <c r="C41" s="649">
        <v>0</v>
      </c>
      <c r="D41" s="649">
        <v>10</v>
      </c>
      <c r="E41" s="650">
        <v>1</v>
      </c>
      <c r="F41" s="650">
        <v>47</v>
      </c>
      <c r="G41" s="651">
        <f t="shared" si="10"/>
        <v>0.16666666666666666</v>
      </c>
      <c r="H41" s="652">
        <f t="shared" si="11"/>
        <v>1.7833333333333332</v>
      </c>
      <c r="I41" s="653">
        <f t="shared" si="9"/>
        <v>670.2166666666667</v>
      </c>
      <c r="J41" s="654">
        <v>81</v>
      </c>
      <c r="K41" s="654">
        <v>1</v>
      </c>
      <c r="L41" s="653">
        <f t="shared" si="6"/>
        <v>13.5</v>
      </c>
      <c r="M41" s="654">
        <f t="shared" si="7"/>
        <v>81</v>
      </c>
      <c r="N41" s="655">
        <f t="shared" si="8"/>
        <v>54287.55</v>
      </c>
      <c r="O41" s="588">
        <f t="shared" si="3"/>
        <v>2.4867580135776987E-4</v>
      </c>
      <c r="P41" s="654">
        <f t="shared" si="4"/>
        <v>99.975132419864224</v>
      </c>
      <c r="Q41" s="822">
        <f t="shared" si="5"/>
        <v>0.99975132419864221</v>
      </c>
      <c r="R41" s="818"/>
    </row>
    <row r="42" spans="1:18" ht="63" customHeight="1">
      <c r="A42" s="647">
        <v>33</v>
      </c>
      <c r="B42" s="648" t="s">
        <v>48</v>
      </c>
      <c r="C42" s="649"/>
      <c r="D42" s="649"/>
      <c r="E42" s="650"/>
      <c r="F42" s="650"/>
      <c r="G42" s="651">
        <f t="shared" si="10"/>
        <v>0</v>
      </c>
      <c r="H42" s="652">
        <f t="shared" si="11"/>
        <v>0</v>
      </c>
      <c r="I42" s="653">
        <f t="shared" si="9"/>
        <v>672</v>
      </c>
      <c r="J42" s="654">
        <v>81</v>
      </c>
      <c r="K42" s="654">
        <v>1</v>
      </c>
      <c r="L42" s="653">
        <f t="shared" si="6"/>
        <v>0</v>
      </c>
      <c r="M42" s="654">
        <f t="shared" si="7"/>
        <v>81</v>
      </c>
      <c r="N42" s="655">
        <f t="shared" si="8"/>
        <v>54432</v>
      </c>
      <c r="O42" s="588">
        <f t="shared" ref="O42:O73" si="12">L42/N42</f>
        <v>0</v>
      </c>
      <c r="P42" s="654">
        <f t="shared" ref="P42:P73" si="13">100-100*O42</f>
        <v>100</v>
      </c>
      <c r="Q42" s="822">
        <f t="shared" ref="Q42:Q73" si="14">1-L42/N42</f>
        <v>1</v>
      </c>
      <c r="R42" s="818"/>
    </row>
    <row r="43" spans="1:18" ht="68.25" customHeight="1">
      <c r="A43" s="647">
        <v>34</v>
      </c>
      <c r="B43" s="648" t="s">
        <v>43</v>
      </c>
      <c r="C43" s="649"/>
      <c r="D43" s="649"/>
      <c r="E43" s="650"/>
      <c r="F43" s="650"/>
      <c r="G43" s="651">
        <f t="shared" si="10"/>
        <v>0</v>
      </c>
      <c r="H43" s="652">
        <f t="shared" si="11"/>
        <v>0</v>
      </c>
      <c r="I43" s="653">
        <f t="shared" si="9"/>
        <v>672</v>
      </c>
      <c r="J43" s="654">
        <v>74</v>
      </c>
      <c r="K43" s="654">
        <v>1</v>
      </c>
      <c r="L43" s="653">
        <f t="shared" si="6"/>
        <v>0</v>
      </c>
      <c r="M43" s="654">
        <f t="shared" si="7"/>
        <v>74</v>
      </c>
      <c r="N43" s="655">
        <f t="shared" si="8"/>
        <v>49728</v>
      </c>
      <c r="O43" s="588">
        <f t="shared" si="12"/>
        <v>0</v>
      </c>
      <c r="P43" s="654">
        <f t="shared" si="13"/>
        <v>100</v>
      </c>
      <c r="Q43" s="822">
        <f t="shared" si="14"/>
        <v>1</v>
      </c>
      <c r="R43" s="818"/>
    </row>
    <row r="44" spans="1:18" ht="64.5" customHeight="1">
      <c r="A44" s="647">
        <v>35</v>
      </c>
      <c r="B44" s="648" t="s">
        <v>14</v>
      </c>
      <c r="C44" s="649"/>
      <c r="D44" s="649"/>
      <c r="E44" s="650"/>
      <c r="F44" s="650"/>
      <c r="G44" s="651">
        <f t="shared" si="10"/>
        <v>0</v>
      </c>
      <c r="H44" s="652">
        <f t="shared" si="11"/>
        <v>0</v>
      </c>
      <c r="I44" s="653">
        <f t="shared" si="9"/>
        <v>672</v>
      </c>
      <c r="J44" s="654">
        <v>74</v>
      </c>
      <c r="K44" s="654">
        <v>1</v>
      </c>
      <c r="L44" s="653">
        <f t="shared" si="6"/>
        <v>0</v>
      </c>
      <c r="M44" s="654">
        <f t="shared" si="7"/>
        <v>74</v>
      </c>
      <c r="N44" s="655">
        <f t="shared" si="8"/>
        <v>49728</v>
      </c>
      <c r="O44" s="588">
        <f t="shared" si="12"/>
        <v>0</v>
      </c>
      <c r="P44" s="654">
        <f t="shared" si="13"/>
        <v>100</v>
      </c>
      <c r="Q44" s="822">
        <f t="shared" si="14"/>
        <v>1</v>
      </c>
      <c r="R44" s="818"/>
    </row>
    <row r="45" spans="1:18" ht="60.75" customHeight="1">
      <c r="A45" s="647">
        <v>36</v>
      </c>
      <c r="B45" s="648" t="s">
        <v>15</v>
      </c>
      <c r="C45" s="649"/>
      <c r="D45" s="649"/>
      <c r="E45" s="650"/>
      <c r="F45" s="650"/>
      <c r="G45" s="651">
        <f t="shared" si="10"/>
        <v>0</v>
      </c>
      <c r="H45" s="652">
        <f t="shared" si="11"/>
        <v>0</v>
      </c>
      <c r="I45" s="653">
        <f t="shared" si="9"/>
        <v>672</v>
      </c>
      <c r="J45" s="654">
        <v>43</v>
      </c>
      <c r="K45" s="654">
        <v>1</v>
      </c>
      <c r="L45" s="653">
        <f t="shared" si="6"/>
        <v>0</v>
      </c>
      <c r="M45" s="654">
        <f t="shared" si="7"/>
        <v>43</v>
      </c>
      <c r="N45" s="655">
        <f t="shared" si="8"/>
        <v>28896</v>
      </c>
      <c r="O45" s="588">
        <f t="shared" si="12"/>
        <v>0</v>
      </c>
      <c r="P45" s="654">
        <f t="shared" si="13"/>
        <v>100</v>
      </c>
      <c r="Q45" s="822">
        <f t="shared" si="14"/>
        <v>1</v>
      </c>
      <c r="R45" s="818"/>
    </row>
    <row r="46" spans="1:18" s="660" customFormat="1" ht="62.25" customHeight="1">
      <c r="A46" s="647">
        <v>37</v>
      </c>
      <c r="B46" s="648" t="s">
        <v>44</v>
      </c>
      <c r="C46" s="649"/>
      <c r="D46" s="649"/>
      <c r="E46" s="650"/>
      <c r="F46" s="650"/>
      <c r="G46" s="651">
        <f t="shared" si="10"/>
        <v>0</v>
      </c>
      <c r="H46" s="652">
        <f t="shared" si="11"/>
        <v>0</v>
      </c>
      <c r="I46" s="653">
        <f t="shared" si="9"/>
        <v>672</v>
      </c>
      <c r="J46" s="654">
        <v>43</v>
      </c>
      <c r="K46" s="654">
        <v>1</v>
      </c>
      <c r="L46" s="653">
        <f t="shared" si="6"/>
        <v>0</v>
      </c>
      <c r="M46" s="654">
        <f t="shared" si="7"/>
        <v>43</v>
      </c>
      <c r="N46" s="655">
        <f t="shared" si="8"/>
        <v>28896</v>
      </c>
      <c r="O46" s="588">
        <f t="shared" si="12"/>
        <v>0</v>
      </c>
      <c r="P46" s="654">
        <f t="shared" si="13"/>
        <v>100</v>
      </c>
      <c r="Q46" s="822">
        <f t="shared" si="14"/>
        <v>1</v>
      </c>
      <c r="R46" s="818"/>
    </row>
    <row r="47" spans="1:18" ht="70.5" customHeight="1">
      <c r="A47" s="647">
        <v>38</v>
      </c>
      <c r="B47" s="648" t="s">
        <v>45</v>
      </c>
      <c r="C47" s="649"/>
      <c r="D47" s="649"/>
      <c r="E47" s="650"/>
      <c r="F47" s="650"/>
      <c r="G47" s="651">
        <f t="shared" si="10"/>
        <v>0</v>
      </c>
      <c r="H47" s="652">
        <f t="shared" si="11"/>
        <v>0</v>
      </c>
      <c r="I47" s="653">
        <f t="shared" si="9"/>
        <v>672</v>
      </c>
      <c r="J47" s="654">
        <v>117</v>
      </c>
      <c r="K47" s="654">
        <v>1</v>
      </c>
      <c r="L47" s="653">
        <f t="shared" si="6"/>
        <v>0</v>
      </c>
      <c r="M47" s="654">
        <f t="shared" si="7"/>
        <v>117</v>
      </c>
      <c r="N47" s="655">
        <f t="shared" si="8"/>
        <v>78624</v>
      </c>
      <c r="O47" s="588">
        <f t="shared" si="12"/>
        <v>0</v>
      </c>
      <c r="P47" s="654">
        <f t="shared" si="13"/>
        <v>100</v>
      </c>
      <c r="Q47" s="822">
        <f t="shared" si="14"/>
        <v>1</v>
      </c>
      <c r="R47" s="818"/>
    </row>
    <row r="48" spans="1:18" ht="76.5" customHeight="1">
      <c r="A48" s="647">
        <v>39</v>
      </c>
      <c r="B48" s="648" t="s">
        <v>46</v>
      </c>
      <c r="C48" s="649"/>
      <c r="D48" s="649"/>
      <c r="E48" s="650"/>
      <c r="F48" s="650"/>
      <c r="G48" s="651">
        <f t="shared" si="10"/>
        <v>0</v>
      </c>
      <c r="H48" s="652">
        <f t="shared" si="11"/>
        <v>0</v>
      </c>
      <c r="I48" s="653">
        <f t="shared" si="9"/>
        <v>672</v>
      </c>
      <c r="J48" s="654">
        <v>117</v>
      </c>
      <c r="K48" s="654">
        <v>1</v>
      </c>
      <c r="L48" s="653">
        <f t="shared" si="6"/>
        <v>0</v>
      </c>
      <c r="M48" s="654">
        <f t="shared" si="7"/>
        <v>117</v>
      </c>
      <c r="N48" s="655">
        <f t="shared" si="8"/>
        <v>78624</v>
      </c>
      <c r="O48" s="588">
        <f t="shared" si="12"/>
        <v>0</v>
      </c>
      <c r="P48" s="654">
        <f t="shared" si="13"/>
        <v>100</v>
      </c>
      <c r="Q48" s="822">
        <f t="shared" si="14"/>
        <v>1</v>
      </c>
      <c r="R48" s="818"/>
    </row>
    <row r="49" spans="1:20" ht="61.5" customHeight="1">
      <c r="A49" s="647">
        <v>40</v>
      </c>
      <c r="B49" s="648" t="s">
        <v>41</v>
      </c>
      <c r="C49" s="649"/>
      <c r="D49" s="649"/>
      <c r="E49" s="650"/>
      <c r="F49" s="650"/>
      <c r="G49" s="651">
        <f t="shared" si="10"/>
        <v>0</v>
      </c>
      <c r="H49" s="652">
        <f t="shared" si="11"/>
        <v>0</v>
      </c>
      <c r="I49" s="653">
        <f t="shared" si="9"/>
        <v>672</v>
      </c>
      <c r="J49" s="654">
        <v>267</v>
      </c>
      <c r="K49" s="654">
        <v>2</v>
      </c>
      <c r="L49" s="653">
        <f t="shared" si="6"/>
        <v>0</v>
      </c>
      <c r="M49" s="654">
        <f t="shared" si="7"/>
        <v>534</v>
      </c>
      <c r="N49" s="655">
        <f t="shared" si="8"/>
        <v>358848</v>
      </c>
      <c r="O49" s="588">
        <f t="shared" si="12"/>
        <v>0</v>
      </c>
      <c r="P49" s="654">
        <f t="shared" si="13"/>
        <v>100</v>
      </c>
      <c r="Q49" s="822">
        <f t="shared" si="14"/>
        <v>1</v>
      </c>
      <c r="R49" s="818"/>
    </row>
    <row r="50" spans="1:20" ht="80.25" customHeight="1">
      <c r="A50" s="647">
        <v>41</v>
      </c>
      <c r="B50" s="648" t="s">
        <v>47</v>
      </c>
      <c r="C50" s="649"/>
      <c r="D50" s="649"/>
      <c r="E50" s="650"/>
      <c r="F50" s="650"/>
      <c r="G50" s="651">
        <f t="shared" si="10"/>
        <v>0</v>
      </c>
      <c r="H50" s="652">
        <f t="shared" si="11"/>
        <v>0</v>
      </c>
      <c r="I50" s="653">
        <f t="shared" si="9"/>
        <v>672</v>
      </c>
      <c r="J50" s="654">
        <v>267</v>
      </c>
      <c r="K50" s="654">
        <v>2</v>
      </c>
      <c r="L50" s="653">
        <f t="shared" si="6"/>
        <v>0</v>
      </c>
      <c r="M50" s="654">
        <f t="shared" si="7"/>
        <v>534</v>
      </c>
      <c r="N50" s="655">
        <f t="shared" si="8"/>
        <v>358848</v>
      </c>
      <c r="O50" s="588">
        <f t="shared" si="12"/>
        <v>0</v>
      </c>
      <c r="P50" s="654">
        <f t="shared" si="13"/>
        <v>100</v>
      </c>
      <c r="Q50" s="822">
        <f t="shared" si="14"/>
        <v>1</v>
      </c>
      <c r="R50" s="818"/>
    </row>
    <row r="51" spans="1:20" ht="66" customHeight="1">
      <c r="A51" s="647">
        <v>42</v>
      </c>
      <c r="B51" s="648" t="s">
        <v>59</v>
      </c>
      <c r="C51" s="649"/>
      <c r="D51" s="649"/>
      <c r="E51" s="650">
        <v>11</v>
      </c>
      <c r="F51" s="650">
        <v>10</v>
      </c>
      <c r="G51" s="651">
        <f t="shared" si="10"/>
        <v>0</v>
      </c>
      <c r="H51" s="652">
        <f t="shared" si="11"/>
        <v>11.166666666666666</v>
      </c>
      <c r="I51" s="653">
        <f t="shared" si="9"/>
        <v>660.83333333333337</v>
      </c>
      <c r="J51" s="661">
        <v>258.31</v>
      </c>
      <c r="K51" s="654">
        <v>2</v>
      </c>
      <c r="L51" s="653">
        <f t="shared" si="6"/>
        <v>0</v>
      </c>
      <c r="M51" s="654">
        <f t="shared" si="7"/>
        <v>516.62</v>
      </c>
      <c r="N51" s="655">
        <f t="shared" si="8"/>
        <v>341399.71666666667</v>
      </c>
      <c r="O51" s="588">
        <f t="shared" si="12"/>
        <v>0</v>
      </c>
      <c r="P51" s="654">
        <f t="shared" si="13"/>
        <v>100</v>
      </c>
      <c r="Q51" s="822">
        <f t="shared" si="14"/>
        <v>1</v>
      </c>
      <c r="R51" s="818"/>
    </row>
    <row r="52" spans="1:20" s="663" customFormat="1" ht="70.5" customHeight="1">
      <c r="A52" s="647">
        <v>43</v>
      </c>
      <c r="B52" s="648" t="s">
        <v>224</v>
      </c>
      <c r="C52" s="662"/>
      <c r="D52" s="662"/>
      <c r="E52" s="650"/>
      <c r="F52" s="650"/>
      <c r="G52" s="651">
        <f t="shared" si="10"/>
        <v>0</v>
      </c>
      <c r="H52" s="652">
        <f t="shared" si="11"/>
        <v>0</v>
      </c>
      <c r="I52" s="653">
        <f t="shared" si="9"/>
        <v>672</v>
      </c>
      <c r="J52" s="661">
        <v>100.32</v>
      </c>
      <c r="K52" s="654">
        <v>2</v>
      </c>
      <c r="L52" s="653">
        <f t="shared" si="6"/>
        <v>0</v>
      </c>
      <c r="M52" s="654">
        <f t="shared" si="7"/>
        <v>200.64</v>
      </c>
      <c r="N52" s="655">
        <f t="shared" si="8"/>
        <v>134830.07999999999</v>
      </c>
      <c r="O52" s="588">
        <f t="shared" si="12"/>
        <v>0</v>
      </c>
      <c r="P52" s="654">
        <f t="shared" si="13"/>
        <v>100</v>
      </c>
      <c r="Q52" s="822">
        <f t="shared" si="14"/>
        <v>1</v>
      </c>
      <c r="R52" s="818"/>
      <c r="S52" s="626"/>
      <c r="T52" s="626"/>
    </row>
    <row r="53" spans="1:20" s="663" customFormat="1" ht="70.5" customHeight="1">
      <c r="A53" s="647">
        <v>44</v>
      </c>
      <c r="B53" s="648" t="s">
        <v>225</v>
      </c>
      <c r="C53" s="662"/>
      <c r="D53" s="662"/>
      <c r="E53" s="650"/>
      <c r="F53" s="650"/>
      <c r="G53" s="651">
        <f>C53+(D53/60)</f>
        <v>0</v>
      </c>
      <c r="H53" s="652">
        <f>E53+F53/60</f>
        <v>0</v>
      </c>
      <c r="I53" s="653">
        <f t="shared" si="9"/>
        <v>672</v>
      </c>
      <c r="J53" s="661">
        <v>161.11000000000001</v>
      </c>
      <c r="K53" s="654">
        <v>2</v>
      </c>
      <c r="L53" s="653">
        <f>G53*J53*K53</f>
        <v>0</v>
      </c>
      <c r="M53" s="654">
        <f>J53*K53</f>
        <v>322.22000000000003</v>
      </c>
      <c r="N53" s="655">
        <f>I53*M53</f>
        <v>216531.84000000003</v>
      </c>
      <c r="O53" s="588">
        <f t="shared" si="12"/>
        <v>0</v>
      </c>
      <c r="P53" s="654">
        <f t="shared" si="13"/>
        <v>100</v>
      </c>
      <c r="Q53" s="822">
        <f t="shared" si="14"/>
        <v>1</v>
      </c>
      <c r="R53" s="818"/>
      <c r="S53" s="626"/>
      <c r="T53" s="626"/>
    </row>
    <row r="54" spans="1:20" ht="64.5" customHeight="1">
      <c r="A54" s="647">
        <v>45</v>
      </c>
      <c r="B54" s="648" t="s">
        <v>39</v>
      </c>
      <c r="C54" s="649"/>
      <c r="D54" s="649"/>
      <c r="E54" s="650"/>
      <c r="F54" s="650"/>
      <c r="G54" s="651">
        <f t="shared" si="10"/>
        <v>0</v>
      </c>
      <c r="H54" s="652">
        <f t="shared" si="11"/>
        <v>0</v>
      </c>
      <c r="I54" s="653">
        <f t="shared" si="9"/>
        <v>672</v>
      </c>
      <c r="J54" s="654">
        <v>276</v>
      </c>
      <c r="K54" s="654">
        <v>2</v>
      </c>
      <c r="L54" s="653">
        <f t="shared" si="6"/>
        <v>0</v>
      </c>
      <c r="M54" s="654">
        <f t="shared" si="7"/>
        <v>552</v>
      </c>
      <c r="N54" s="655">
        <f t="shared" si="8"/>
        <v>370944</v>
      </c>
      <c r="O54" s="588">
        <f t="shared" si="12"/>
        <v>0</v>
      </c>
      <c r="P54" s="654">
        <f t="shared" si="13"/>
        <v>100</v>
      </c>
      <c r="Q54" s="822">
        <f t="shared" si="14"/>
        <v>1</v>
      </c>
      <c r="R54" s="818"/>
    </row>
    <row r="55" spans="1:20" ht="72" customHeight="1">
      <c r="A55" s="647">
        <v>46</v>
      </c>
      <c r="B55" s="648" t="s">
        <v>40</v>
      </c>
      <c r="C55" s="649"/>
      <c r="D55" s="649"/>
      <c r="E55" s="650"/>
      <c r="F55" s="650"/>
      <c r="G55" s="651">
        <f t="shared" si="10"/>
        <v>0</v>
      </c>
      <c r="H55" s="652">
        <f t="shared" si="11"/>
        <v>0</v>
      </c>
      <c r="I55" s="653">
        <f t="shared" si="9"/>
        <v>672</v>
      </c>
      <c r="J55" s="654">
        <v>276</v>
      </c>
      <c r="K55" s="654">
        <v>2</v>
      </c>
      <c r="L55" s="653">
        <f t="shared" si="6"/>
        <v>0</v>
      </c>
      <c r="M55" s="654">
        <f t="shared" si="7"/>
        <v>552</v>
      </c>
      <c r="N55" s="655">
        <f t="shared" si="8"/>
        <v>370944</v>
      </c>
      <c r="O55" s="588">
        <f t="shared" si="12"/>
        <v>0</v>
      </c>
      <c r="P55" s="654">
        <f t="shared" si="13"/>
        <v>100</v>
      </c>
      <c r="Q55" s="822">
        <f t="shared" si="14"/>
        <v>1</v>
      </c>
      <c r="R55" s="818"/>
    </row>
    <row r="56" spans="1:20" ht="57.75" customHeight="1">
      <c r="A56" s="647">
        <v>47</v>
      </c>
      <c r="B56" s="648" t="s">
        <v>63</v>
      </c>
      <c r="C56" s="649"/>
      <c r="D56" s="649"/>
      <c r="E56" s="650"/>
      <c r="F56" s="650"/>
      <c r="G56" s="651">
        <f t="shared" si="10"/>
        <v>0</v>
      </c>
      <c r="H56" s="652">
        <f t="shared" si="11"/>
        <v>0</v>
      </c>
      <c r="I56" s="653">
        <f t="shared" si="9"/>
        <v>672</v>
      </c>
      <c r="J56" s="654">
        <v>0.74199999999999999</v>
      </c>
      <c r="K56" s="654">
        <v>2</v>
      </c>
      <c r="L56" s="653">
        <f t="shared" si="6"/>
        <v>0</v>
      </c>
      <c r="M56" s="654">
        <f t="shared" si="7"/>
        <v>1.484</v>
      </c>
      <c r="N56" s="655">
        <f t="shared" si="8"/>
        <v>997.24800000000005</v>
      </c>
      <c r="O56" s="588">
        <f t="shared" si="12"/>
        <v>0</v>
      </c>
      <c r="P56" s="654">
        <f t="shared" si="13"/>
        <v>100</v>
      </c>
      <c r="Q56" s="822">
        <f t="shared" si="14"/>
        <v>1</v>
      </c>
      <c r="R56" s="818"/>
    </row>
    <row r="57" spans="1:20" ht="42" customHeight="1">
      <c r="A57" s="647">
        <v>48</v>
      </c>
      <c r="B57" s="648" t="s">
        <v>64</v>
      </c>
      <c r="C57" s="649"/>
      <c r="D57" s="649"/>
      <c r="E57" s="650"/>
      <c r="F57" s="650"/>
      <c r="G57" s="651">
        <f t="shared" si="10"/>
        <v>0</v>
      </c>
      <c r="H57" s="652">
        <f t="shared" si="11"/>
        <v>0</v>
      </c>
      <c r="I57" s="653">
        <f t="shared" si="9"/>
        <v>672</v>
      </c>
      <c r="J57" s="654">
        <v>0.74199999999999999</v>
      </c>
      <c r="K57" s="654">
        <v>2</v>
      </c>
      <c r="L57" s="653">
        <f t="shared" si="6"/>
        <v>0</v>
      </c>
      <c r="M57" s="654">
        <f t="shared" si="7"/>
        <v>1.484</v>
      </c>
      <c r="N57" s="655">
        <f t="shared" si="8"/>
        <v>997.24800000000005</v>
      </c>
      <c r="O57" s="588">
        <f t="shared" si="12"/>
        <v>0</v>
      </c>
      <c r="P57" s="654">
        <f t="shared" si="13"/>
        <v>100</v>
      </c>
      <c r="Q57" s="822">
        <f t="shared" si="14"/>
        <v>1</v>
      </c>
      <c r="R57" s="818"/>
    </row>
    <row r="58" spans="1:20" ht="40.5" customHeight="1">
      <c r="A58" s="647">
        <v>49</v>
      </c>
      <c r="B58" s="664" t="s">
        <v>217</v>
      </c>
      <c r="C58" s="659"/>
      <c r="D58" s="659"/>
      <c r="E58" s="650">
        <v>0</v>
      </c>
      <c r="F58" s="650">
        <f>10+10+35</f>
        <v>55</v>
      </c>
      <c r="G58" s="651">
        <f t="shared" si="10"/>
        <v>0</v>
      </c>
      <c r="H58" s="652">
        <f t="shared" si="11"/>
        <v>0.91666666666666663</v>
      </c>
      <c r="I58" s="653">
        <f t="shared" si="9"/>
        <v>671.08333333333337</v>
      </c>
      <c r="J58" s="654">
        <v>234.93100000000001</v>
      </c>
      <c r="K58" s="665">
        <v>4</v>
      </c>
      <c r="L58" s="653">
        <f t="shared" si="6"/>
        <v>0</v>
      </c>
      <c r="M58" s="654">
        <f t="shared" si="7"/>
        <v>939.72400000000005</v>
      </c>
      <c r="N58" s="655">
        <f t="shared" si="8"/>
        <v>630633.11433333345</v>
      </c>
      <c r="O58" s="588">
        <f t="shared" si="12"/>
        <v>0</v>
      </c>
      <c r="P58" s="654">
        <f t="shared" si="13"/>
        <v>100</v>
      </c>
      <c r="Q58" s="822">
        <f t="shared" si="14"/>
        <v>1</v>
      </c>
      <c r="R58" s="823" t="s">
        <v>652</v>
      </c>
    </row>
    <row r="59" spans="1:20" ht="39" customHeight="1">
      <c r="A59" s="647">
        <v>50</v>
      </c>
      <c r="B59" s="648" t="s">
        <v>67</v>
      </c>
      <c r="C59" s="662"/>
      <c r="D59" s="662"/>
      <c r="E59" s="650"/>
      <c r="F59" s="650"/>
      <c r="G59" s="651">
        <f t="shared" si="10"/>
        <v>0</v>
      </c>
      <c r="H59" s="652">
        <f t="shared" si="11"/>
        <v>0</v>
      </c>
      <c r="I59" s="653">
        <f t="shared" si="9"/>
        <v>672</v>
      </c>
      <c r="J59" s="661">
        <v>272.58600000000001</v>
      </c>
      <c r="K59" s="654">
        <v>2</v>
      </c>
      <c r="L59" s="653">
        <f t="shared" si="6"/>
        <v>0</v>
      </c>
      <c r="M59" s="654">
        <f t="shared" si="7"/>
        <v>545.17200000000003</v>
      </c>
      <c r="N59" s="655">
        <f t="shared" si="8"/>
        <v>366355.58400000003</v>
      </c>
      <c r="O59" s="588">
        <f t="shared" si="12"/>
        <v>0</v>
      </c>
      <c r="P59" s="654">
        <f t="shared" si="13"/>
        <v>100</v>
      </c>
      <c r="Q59" s="822">
        <f t="shared" si="14"/>
        <v>1</v>
      </c>
      <c r="R59" s="818"/>
    </row>
    <row r="60" spans="1:20" ht="59.25" customHeight="1">
      <c r="A60" s="647">
        <v>51</v>
      </c>
      <c r="B60" s="648" t="s">
        <v>69</v>
      </c>
      <c r="C60" s="649"/>
      <c r="D60" s="649"/>
      <c r="E60" s="650">
        <v>8</v>
      </c>
      <c r="F60" s="650">
        <v>21</v>
      </c>
      <c r="G60" s="651">
        <f t="shared" si="10"/>
        <v>0</v>
      </c>
      <c r="H60" s="652">
        <f t="shared" si="11"/>
        <v>8.35</v>
      </c>
      <c r="I60" s="653">
        <f t="shared" si="9"/>
        <v>663.65</v>
      </c>
      <c r="J60" s="661">
        <v>272.58600000000001</v>
      </c>
      <c r="K60" s="654">
        <v>2</v>
      </c>
      <c r="L60" s="653">
        <f t="shared" si="6"/>
        <v>0</v>
      </c>
      <c r="M60" s="654">
        <f t="shared" si="7"/>
        <v>545.17200000000003</v>
      </c>
      <c r="N60" s="655">
        <f t="shared" si="8"/>
        <v>361803.39779999998</v>
      </c>
      <c r="O60" s="588">
        <f t="shared" si="12"/>
        <v>0</v>
      </c>
      <c r="P60" s="654">
        <f t="shared" si="13"/>
        <v>100</v>
      </c>
      <c r="Q60" s="822">
        <f t="shared" si="14"/>
        <v>1</v>
      </c>
      <c r="R60" s="818"/>
    </row>
    <row r="61" spans="1:20" ht="42" customHeight="1">
      <c r="A61" s="647">
        <v>52</v>
      </c>
      <c r="B61" s="648" t="s">
        <v>161</v>
      </c>
      <c r="C61" s="649"/>
      <c r="D61" s="649"/>
      <c r="E61" s="650"/>
      <c r="F61" s="650"/>
      <c r="G61" s="651">
        <f t="shared" si="10"/>
        <v>0</v>
      </c>
      <c r="H61" s="652">
        <f t="shared" si="11"/>
        <v>0</v>
      </c>
      <c r="I61" s="653">
        <f t="shared" si="9"/>
        <v>672</v>
      </c>
      <c r="J61" s="661">
        <v>199.93600000000001</v>
      </c>
      <c r="K61" s="654">
        <v>2</v>
      </c>
      <c r="L61" s="653">
        <f t="shared" si="6"/>
        <v>0</v>
      </c>
      <c r="M61" s="654">
        <f t="shared" si="7"/>
        <v>399.87200000000001</v>
      </c>
      <c r="N61" s="655">
        <f t="shared" si="8"/>
        <v>268713.984</v>
      </c>
      <c r="O61" s="588">
        <f t="shared" si="12"/>
        <v>0</v>
      </c>
      <c r="P61" s="654">
        <f t="shared" si="13"/>
        <v>100</v>
      </c>
      <c r="Q61" s="822">
        <f t="shared" si="14"/>
        <v>1</v>
      </c>
      <c r="R61" s="818"/>
    </row>
    <row r="62" spans="1:20" ht="44.25" customHeight="1">
      <c r="A62" s="647">
        <v>53</v>
      </c>
      <c r="B62" s="648" t="s">
        <v>162</v>
      </c>
      <c r="C62" s="649"/>
      <c r="D62" s="649"/>
      <c r="E62" s="650"/>
      <c r="F62" s="650"/>
      <c r="G62" s="651">
        <f t="shared" si="10"/>
        <v>0</v>
      </c>
      <c r="H62" s="652">
        <f t="shared" si="11"/>
        <v>0</v>
      </c>
      <c r="I62" s="653">
        <f t="shared" si="9"/>
        <v>672</v>
      </c>
      <c r="J62" s="661">
        <v>199.93600000000001</v>
      </c>
      <c r="K62" s="654">
        <v>2</v>
      </c>
      <c r="L62" s="653">
        <f t="shared" si="6"/>
        <v>0</v>
      </c>
      <c r="M62" s="654">
        <f t="shared" si="7"/>
        <v>399.87200000000001</v>
      </c>
      <c r="N62" s="655">
        <f t="shared" si="8"/>
        <v>268713.984</v>
      </c>
      <c r="O62" s="588">
        <f t="shared" si="12"/>
        <v>0</v>
      </c>
      <c r="P62" s="654">
        <f t="shared" si="13"/>
        <v>100</v>
      </c>
      <c r="Q62" s="822">
        <f t="shared" si="14"/>
        <v>1</v>
      </c>
      <c r="R62" s="818"/>
    </row>
    <row r="63" spans="1:20" ht="42" customHeight="1">
      <c r="A63" s="647">
        <v>54</v>
      </c>
      <c r="B63" s="648" t="s">
        <v>163</v>
      </c>
      <c r="C63" s="649"/>
      <c r="D63" s="649"/>
      <c r="E63" s="650"/>
      <c r="F63" s="650"/>
      <c r="G63" s="651">
        <f t="shared" si="10"/>
        <v>0</v>
      </c>
      <c r="H63" s="652">
        <f t="shared" si="11"/>
        <v>0</v>
      </c>
      <c r="I63" s="653">
        <f t="shared" si="9"/>
        <v>672</v>
      </c>
      <c r="J63" s="661">
        <v>152.22900000000001</v>
      </c>
      <c r="K63" s="654">
        <v>2</v>
      </c>
      <c r="L63" s="653">
        <f t="shared" si="6"/>
        <v>0</v>
      </c>
      <c r="M63" s="654">
        <f t="shared" si="7"/>
        <v>304.45800000000003</v>
      </c>
      <c r="N63" s="655">
        <f t="shared" si="8"/>
        <v>204595.77600000001</v>
      </c>
      <c r="O63" s="588">
        <f t="shared" si="12"/>
        <v>0</v>
      </c>
      <c r="P63" s="654">
        <f t="shared" si="13"/>
        <v>100</v>
      </c>
      <c r="Q63" s="822">
        <f t="shared" si="14"/>
        <v>1</v>
      </c>
      <c r="R63" s="818"/>
    </row>
    <row r="64" spans="1:20" ht="44.25" customHeight="1">
      <c r="A64" s="647">
        <v>55</v>
      </c>
      <c r="B64" s="648" t="s">
        <v>164</v>
      </c>
      <c r="C64" s="649"/>
      <c r="D64" s="649"/>
      <c r="E64" s="650"/>
      <c r="F64" s="650"/>
      <c r="G64" s="651">
        <f t="shared" si="10"/>
        <v>0</v>
      </c>
      <c r="H64" s="652">
        <f t="shared" si="11"/>
        <v>0</v>
      </c>
      <c r="I64" s="653">
        <f t="shared" si="9"/>
        <v>672</v>
      </c>
      <c r="J64" s="661">
        <v>152.22900000000001</v>
      </c>
      <c r="K64" s="654">
        <v>2</v>
      </c>
      <c r="L64" s="653">
        <f t="shared" si="6"/>
        <v>0</v>
      </c>
      <c r="M64" s="654">
        <f t="shared" si="7"/>
        <v>304.45800000000003</v>
      </c>
      <c r="N64" s="655">
        <f t="shared" si="8"/>
        <v>204595.77600000001</v>
      </c>
      <c r="O64" s="588">
        <f t="shared" si="12"/>
        <v>0</v>
      </c>
      <c r="P64" s="654">
        <f t="shared" si="13"/>
        <v>100</v>
      </c>
      <c r="Q64" s="822">
        <f t="shared" si="14"/>
        <v>1</v>
      </c>
      <c r="R64" s="818"/>
    </row>
    <row r="65" spans="1:18" ht="34.5" customHeight="1">
      <c r="A65" s="647">
        <v>56</v>
      </c>
      <c r="B65" s="648" t="s">
        <v>76</v>
      </c>
      <c r="C65" s="649"/>
      <c r="D65" s="649"/>
      <c r="E65" s="650"/>
      <c r="F65" s="650"/>
      <c r="G65" s="651">
        <f t="shared" si="10"/>
        <v>0</v>
      </c>
      <c r="H65" s="652">
        <f t="shared" si="11"/>
        <v>0</v>
      </c>
      <c r="I65" s="653">
        <f t="shared" si="9"/>
        <v>672</v>
      </c>
      <c r="J65" s="661">
        <v>331.44200000000001</v>
      </c>
      <c r="K65" s="654">
        <v>2</v>
      </c>
      <c r="L65" s="653">
        <f t="shared" si="6"/>
        <v>0</v>
      </c>
      <c r="M65" s="654">
        <f t="shared" si="7"/>
        <v>662.88400000000001</v>
      </c>
      <c r="N65" s="655">
        <f t="shared" si="8"/>
        <v>445458.04800000001</v>
      </c>
      <c r="O65" s="588">
        <f t="shared" si="12"/>
        <v>0</v>
      </c>
      <c r="P65" s="654">
        <f t="shared" si="13"/>
        <v>100</v>
      </c>
      <c r="Q65" s="822">
        <f t="shared" si="14"/>
        <v>1</v>
      </c>
      <c r="R65" s="818"/>
    </row>
    <row r="66" spans="1:18" ht="38.25" customHeight="1">
      <c r="A66" s="647">
        <v>57</v>
      </c>
      <c r="B66" s="648" t="s">
        <v>77</v>
      </c>
      <c r="C66" s="649"/>
      <c r="D66" s="649"/>
      <c r="E66" s="650"/>
      <c r="F66" s="650"/>
      <c r="G66" s="651">
        <f t="shared" si="10"/>
        <v>0</v>
      </c>
      <c r="H66" s="652">
        <f t="shared" si="11"/>
        <v>0</v>
      </c>
      <c r="I66" s="653">
        <f t="shared" si="9"/>
        <v>672</v>
      </c>
      <c r="J66" s="661">
        <v>331.44200000000001</v>
      </c>
      <c r="K66" s="654">
        <v>2</v>
      </c>
      <c r="L66" s="653">
        <f t="shared" si="6"/>
        <v>0</v>
      </c>
      <c r="M66" s="654">
        <f t="shared" si="7"/>
        <v>662.88400000000001</v>
      </c>
      <c r="N66" s="655">
        <f t="shared" si="8"/>
        <v>445458.04800000001</v>
      </c>
      <c r="O66" s="588">
        <f t="shared" si="12"/>
        <v>0</v>
      </c>
      <c r="P66" s="654">
        <f t="shared" si="13"/>
        <v>100</v>
      </c>
      <c r="Q66" s="822">
        <f t="shared" si="14"/>
        <v>1</v>
      </c>
      <c r="R66" s="818"/>
    </row>
    <row r="67" spans="1:18" ht="56.25" customHeight="1">
      <c r="A67" s="647">
        <v>58</v>
      </c>
      <c r="B67" s="666" t="s">
        <v>80</v>
      </c>
      <c r="C67" s="649">
        <v>1</v>
      </c>
      <c r="D67" s="649">
        <v>3</v>
      </c>
      <c r="E67" s="650"/>
      <c r="F67" s="650"/>
      <c r="G67" s="651">
        <f t="shared" si="10"/>
        <v>1.05</v>
      </c>
      <c r="H67" s="652">
        <f t="shared" si="11"/>
        <v>0</v>
      </c>
      <c r="I67" s="653">
        <f t="shared" si="9"/>
        <v>672</v>
      </c>
      <c r="J67" s="661">
        <v>351.72899999999998</v>
      </c>
      <c r="K67" s="665">
        <v>4</v>
      </c>
      <c r="L67" s="653">
        <f t="shared" si="6"/>
        <v>1477.2618</v>
      </c>
      <c r="M67" s="654">
        <f t="shared" si="7"/>
        <v>1406.9159999999999</v>
      </c>
      <c r="N67" s="655">
        <f t="shared" si="8"/>
        <v>945447.55199999991</v>
      </c>
      <c r="O67" s="588">
        <f t="shared" si="12"/>
        <v>1.5625000000000001E-3</v>
      </c>
      <c r="P67" s="654">
        <f t="shared" si="13"/>
        <v>99.84375</v>
      </c>
      <c r="Q67" s="822">
        <f t="shared" si="14"/>
        <v>0.99843749999999998</v>
      </c>
      <c r="R67" s="818"/>
    </row>
    <row r="68" spans="1:18" ht="48" customHeight="1">
      <c r="A68" s="647">
        <v>59</v>
      </c>
      <c r="B68" s="666" t="s">
        <v>81</v>
      </c>
      <c r="C68" s="649"/>
      <c r="D68" s="649"/>
      <c r="E68" s="650"/>
      <c r="F68" s="650"/>
      <c r="G68" s="651">
        <f t="shared" si="10"/>
        <v>0</v>
      </c>
      <c r="H68" s="652">
        <f t="shared" si="11"/>
        <v>0</v>
      </c>
      <c r="I68" s="653">
        <f t="shared" si="9"/>
        <v>672</v>
      </c>
      <c r="J68" s="661">
        <v>351.72899999999998</v>
      </c>
      <c r="K68" s="665">
        <v>4</v>
      </c>
      <c r="L68" s="653">
        <f t="shared" si="6"/>
        <v>0</v>
      </c>
      <c r="M68" s="654">
        <f t="shared" si="7"/>
        <v>1406.9159999999999</v>
      </c>
      <c r="N68" s="655">
        <f t="shared" si="8"/>
        <v>945447.55199999991</v>
      </c>
      <c r="O68" s="588">
        <f t="shared" si="12"/>
        <v>0</v>
      </c>
      <c r="P68" s="654">
        <f t="shared" si="13"/>
        <v>100</v>
      </c>
      <c r="Q68" s="822">
        <f t="shared" si="14"/>
        <v>1</v>
      </c>
      <c r="R68" s="818"/>
    </row>
    <row r="69" spans="1:18" ht="34.5" customHeight="1">
      <c r="A69" s="647">
        <v>60</v>
      </c>
      <c r="B69" s="648" t="s">
        <v>83</v>
      </c>
      <c r="C69" s="649"/>
      <c r="D69" s="649"/>
      <c r="E69" s="650"/>
      <c r="F69" s="650"/>
      <c r="G69" s="651">
        <f t="shared" si="10"/>
        <v>0</v>
      </c>
      <c r="H69" s="652">
        <f t="shared" si="11"/>
        <v>0</v>
      </c>
      <c r="I69" s="653">
        <f t="shared" si="9"/>
        <v>672</v>
      </c>
      <c r="J69" s="661">
        <v>220.58799999999999</v>
      </c>
      <c r="K69" s="654">
        <v>2</v>
      </c>
      <c r="L69" s="653">
        <f t="shared" si="6"/>
        <v>0</v>
      </c>
      <c r="M69" s="654">
        <f t="shared" si="7"/>
        <v>441.17599999999999</v>
      </c>
      <c r="N69" s="655">
        <f t="shared" si="8"/>
        <v>296470.272</v>
      </c>
      <c r="O69" s="588">
        <f t="shared" si="12"/>
        <v>0</v>
      </c>
      <c r="P69" s="654">
        <f t="shared" si="13"/>
        <v>100</v>
      </c>
      <c r="Q69" s="822">
        <f t="shared" si="14"/>
        <v>1</v>
      </c>
      <c r="R69" s="818"/>
    </row>
    <row r="70" spans="1:18" ht="46.5" customHeight="1">
      <c r="A70" s="647">
        <v>61</v>
      </c>
      <c r="B70" s="648" t="s">
        <v>84</v>
      </c>
      <c r="C70" s="649"/>
      <c r="D70" s="649"/>
      <c r="E70" s="649"/>
      <c r="F70" s="649"/>
      <c r="G70" s="651">
        <f t="shared" si="10"/>
        <v>0</v>
      </c>
      <c r="H70" s="652">
        <f t="shared" si="11"/>
        <v>0</v>
      </c>
      <c r="I70" s="653">
        <f t="shared" si="9"/>
        <v>672</v>
      </c>
      <c r="J70" s="661">
        <v>4.01</v>
      </c>
      <c r="K70" s="654">
        <v>2</v>
      </c>
      <c r="L70" s="653">
        <f t="shared" si="6"/>
        <v>0</v>
      </c>
      <c r="M70" s="654">
        <f t="shared" si="7"/>
        <v>8.02</v>
      </c>
      <c r="N70" s="655">
        <f t="shared" si="8"/>
        <v>5389.44</v>
      </c>
      <c r="O70" s="588">
        <f t="shared" si="12"/>
        <v>0</v>
      </c>
      <c r="P70" s="654">
        <f t="shared" si="13"/>
        <v>100</v>
      </c>
      <c r="Q70" s="822">
        <f t="shared" si="14"/>
        <v>1</v>
      </c>
      <c r="R70" s="818"/>
    </row>
    <row r="71" spans="1:18" ht="40.5" customHeight="1">
      <c r="A71" s="647">
        <v>62</v>
      </c>
      <c r="B71" s="648" t="s">
        <v>85</v>
      </c>
      <c r="C71" s="649"/>
      <c r="D71" s="649"/>
      <c r="E71" s="649"/>
      <c r="F71" s="649">
        <v>10</v>
      </c>
      <c r="G71" s="651">
        <f t="shared" si="10"/>
        <v>0</v>
      </c>
      <c r="H71" s="652">
        <f t="shared" si="11"/>
        <v>0.16666666666666666</v>
      </c>
      <c r="I71" s="653">
        <f t="shared" si="9"/>
        <v>671.83333333333337</v>
      </c>
      <c r="J71" s="661">
        <v>4.01</v>
      </c>
      <c r="K71" s="654">
        <v>2</v>
      </c>
      <c r="L71" s="653">
        <f t="shared" si="6"/>
        <v>0</v>
      </c>
      <c r="M71" s="654">
        <f t="shared" si="7"/>
        <v>8.02</v>
      </c>
      <c r="N71" s="655">
        <f t="shared" si="8"/>
        <v>5388.1033333333335</v>
      </c>
      <c r="O71" s="588">
        <f t="shared" si="12"/>
        <v>0</v>
      </c>
      <c r="P71" s="654">
        <f t="shared" si="13"/>
        <v>100</v>
      </c>
      <c r="Q71" s="822">
        <f t="shared" si="14"/>
        <v>1</v>
      </c>
      <c r="R71" s="818"/>
    </row>
    <row r="72" spans="1:18" ht="39" customHeight="1">
      <c r="A72" s="647">
        <v>63</v>
      </c>
      <c r="B72" s="648" t="s">
        <v>86</v>
      </c>
      <c r="C72" s="649"/>
      <c r="D72" s="649"/>
      <c r="E72" s="649">
        <v>51</v>
      </c>
      <c r="F72" s="649">
        <v>29</v>
      </c>
      <c r="G72" s="651">
        <f t="shared" si="10"/>
        <v>0</v>
      </c>
      <c r="H72" s="652">
        <f t="shared" si="11"/>
        <v>51.483333333333334</v>
      </c>
      <c r="I72" s="653">
        <f t="shared" si="9"/>
        <v>620.51666666666665</v>
      </c>
      <c r="J72" s="661">
        <v>4.12</v>
      </c>
      <c r="K72" s="654">
        <v>2</v>
      </c>
      <c r="L72" s="653">
        <f t="shared" si="6"/>
        <v>0</v>
      </c>
      <c r="M72" s="654">
        <f t="shared" si="7"/>
        <v>8.24</v>
      </c>
      <c r="N72" s="655">
        <f t="shared" si="8"/>
        <v>5113.0573333333332</v>
      </c>
      <c r="O72" s="588">
        <f t="shared" si="12"/>
        <v>0</v>
      </c>
      <c r="P72" s="654">
        <f t="shared" si="13"/>
        <v>100</v>
      </c>
      <c r="Q72" s="822">
        <f t="shared" si="14"/>
        <v>1</v>
      </c>
      <c r="R72" s="818"/>
    </row>
    <row r="73" spans="1:18" ht="46.5" customHeight="1">
      <c r="A73" s="647">
        <v>64</v>
      </c>
      <c r="B73" s="648" t="s">
        <v>87</v>
      </c>
      <c r="C73" s="649"/>
      <c r="D73" s="649"/>
      <c r="E73" s="650"/>
      <c r="F73" s="650"/>
      <c r="G73" s="651">
        <f t="shared" si="10"/>
        <v>0</v>
      </c>
      <c r="H73" s="652">
        <f t="shared" si="11"/>
        <v>0</v>
      </c>
      <c r="I73" s="653">
        <f t="shared" si="9"/>
        <v>672</v>
      </c>
      <c r="J73" s="661">
        <v>4.12</v>
      </c>
      <c r="K73" s="654">
        <v>2</v>
      </c>
      <c r="L73" s="653">
        <f t="shared" si="6"/>
        <v>0</v>
      </c>
      <c r="M73" s="654">
        <f t="shared" si="7"/>
        <v>8.24</v>
      </c>
      <c r="N73" s="655">
        <f t="shared" si="8"/>
        <v>5537.28</v>
      </c>
      <c r="O73" s="588">
        <f t="shared" si="12"/>
        <v>0</v>
      </c>
      <c r="P73" s="654">
        <f t="shared" si="13"/>
        <v>100</v>
      </c>
      <c r="Q73" s="822">
        <f t="shared" si="14"/>
        <v>1</v>
      </c>
      <c r="R73" s="818"/>
    </row>
    <row r="74" spans="1:18" ht="44.25" customHeight="1">
      <c r="A74" s="647">
        <v>65</v>
      </c>
      <c r="B74" s="648" t="s">
        <v>90</v>
      </c>
      <c r="C74" s="649"/>
      <c r="D74" s="649"/>
      <c r="E74" s="650"/>
      <c r="F74" s="650"/>
      <c r="G74" s="651">
        <f t="shared" si="10"/>
        <v>0</v>
      </c>
      <c r="H74" s="652">
        <f t="shared" si="11"/>
        <v>0</v>
      </c>
      <c r="I74" s="653">
        <f t="shared" si="9"/>
        <v>672</v>
      </c>
      <c r="J74" s="661">
        <v>220.58799999999999</v>
      </c>
      <c r="K74" s="654">
        <v>2</v>
      </c>
      <c r="L74" s="653">
        <f t="shared" si="6"/>
        <v>0</v>
      </c>
      <c r="M74" s="654">
        <f t="shared" si="7"/>
        <v>441.17599999999999</v>
      </c>
      <c r="N74" s="655">
        <f t="shared" si="8"/>
        <v>296470.272</v>
      </c>
      <c r="O74" s="588">
        <f t="shared" ref="O74:O105" si="15">L74/N74</f>
        <v>0</v>
      </c>
      <c r="P74" s="654">
        <f t="shared" ref="P74:P105" si="16">100-100*O74</f>
        <v>100</v>
      </c>
      <c r="Q74" s="822">
        <f t="shared" ref="Q74:Q105" si="17">1-L74/N74</f>
        <v>1</v>
      </c>
      <c r="R74" s="818"/>
    </row>
    <row r="75" spans="1:18" ht="44.25" customHeight="1">
      <c r="A75" s="647">
        <v>66</v>
      </c>
      <c r="B75" s="648" t="s">
        <v>91</v>
      </c>
      <c r="C75" s="649">
        <v>5</v>
      </c>
      <c r="D75" s="649">
        <v>21</v>
      </c>
      <c r="E75" s="650"/>
      <c r="F75" s="650"/>
      <c r="G75" s="651">
        <f t="shared" si="10"/>
        <v>5.35</v>
      </c>
      <c r="H75" s="652">
        <f t="shared" si="11"/>
        <v>0</v>
      </c>
      <c r="I75" s="653">
        <f t="shared" si="9"/>
        <v>672</v>
      </c>
      <c r="J75" s="654">
        <v>25.71</v>
      </c>
      <c r="K75" s="654">
        <v>1</v>
      </c>
      <c r="L75" s="653">
        <f t="shared" si="6"/>
        <v>137.54849999999999</v>
      </c>
      <c r="M75" s="654">
        <f t="shared" si="7"/>
        <v>25.71</v>
      </c>
      <c r="N75" s="655">
        <f t="shared" si="8"/>
        <v>17277.12</v>
      </c>
      <c r="O75" s="588">
        <f t="shared" si="15"/>
        <v>7.9613095238095233E-3</v>
      </c>
      <c r="P75" s="654">
        <f t="shared" si="16"/>
        <v>99.203869047619051</v>
      </c>
      <c r="Q75" s="822">
        <f t="shared" si="17"/>
        <v>0.99203869047619042</v>
      </c>
      <c r="R75" s="818"/>
    </row>
    <row r="76" spans="1:18" ht="29.25" customHeight="1">
      <c r="A76" s="647">
        <v>67</v>
      </c>
      <c r="B76" s="648" t="s">
        <v>92</v>
      </c>
      <c r="C76" s="649">
        <v>3</v>
      </c>
      <c r="D76" s="649">
        <v>21</v>
      </c>
      <c r="E76" s="650"/>
      <c r="F76" s="650"/>
      <c r="G76" s="651">
        <f t="shared" si="10"/>
        <v>3.35</v>
      </c>
      <c r="H76" s="652">
        <f t="shared" si="11"/>
        <v>0</v>
      </c>
      <c r="I76" s="653">
        <f t="shared" si="9"/>
        <v>672</v>
      </c>
      <c r="J76" s="654">
        <v>25.71</v>
      </c>
      <c r="K76" s="654">
        <v>1</v>
      </c>
      <c r="L76" s="653">
        <f t="shared" ref="L76:L115" si="18">G76*J76*K76</f>
        <v>86.128500000000003</v>
      </c>
      <c r="M76" s="654">
        <f t="shared" ref="M76:M115" si="19">J76*K76</f>
        <v>25.71</v>
      </c>
      <c r="N76" s="655">
        <f t="shared" ref="N76:N115" si="20">I76*M76</f>
        <v>17277.12</v>
      </c>
      <c r="O76" s="588">
        <f t="shared" si="15"/>
        <v>4.9851190476190481E-3</v>
      </c>
      <c r="P76" s="654">
        <f t="shared" si="16"/>
        <v>99.501488095238102</v>
      </c>
      <c r="Q76" s="822">
        <f t="shared" si="17"/>
        <v>0.995014880952381</v>
      </c>
      <c r="R76" s="818"/>
    </row>
    <row r="77" spans="1:18" ht="36.75" customHeight="1">
      <c r="A77" s="647">
        <v>68</v>
      </c>
      <c r="B77" s="648" t="s">
        <v>93</v>
      </c>
      <c r="C77" s="649"/>
      <c r="D77" s="649"/>
      <c r="E77" s="650"/>
      <c r="F77" s="650"/>
      <c r="G77" s="651">
        <f t="shared" si="10"/>
        <v>0</v>
      </c>
      <c r="H77" s="652">
        <f t="shared" si="11"/>
        <v>0</v>
      </c>
      <c r="I77" s="653">
        <f t="shared" si="9"/>
        <v>672</v>
      </c>
      <c r="J77" s="654">
        <v>29.66</v>
      </c>
      <c r="K77" s="654">
        <v>1</v>
      </c>
      <c r="L77" s="653">
        <f t="shared" si="18"/>
        <v>0</v>
      </c>
      <c r="M77" s="654">
        <f t="shared" si="19"/>
        <v>29.66</v>
      </c>
      <c r="N77" s="655">
        <f t="shared" si="20"/>
        <v>19931.52</v>
      </c>
      <c r="O77" s="588">
        <f t="shared" si="15"/>
        <v>0</v>
      </c>
      <c r="P77" s="654">
        <f t="shared" si="16"/>
        <v>100</v>
      </c>
      <c r="Q77" s="822">
        <f t="shared" si="17"/>
        <v>1</v>
      </c>
      <c r="R77" s="818"/>
    </row>
    <row r="78" spans="1:18" ht="39" customHeight="1">
      <c r="A78" s="647">
        <v>69</v>
      </c>
      <c r="B78" s="648" t="s">
        <v>94</v>
      </c>
      <c r="C78" s="649"/>
      <c r="D78" s="649"/>
      <c r="E78" s="650"/>
      <c r="F78" s="650"/>
      <c r="G78" s="651">
        <f t="shared" si="10"/>
        <v>0</v>
      </c>
      <c r="H78" s="652">
        <f t="shared" si="11"/>
        <v>0</v>
      </c>
      <c r="I78" s="653">
        <f t="shared" si="9"/>
        <v>672</v>
      </c>
      <c r="J78" s="654">
        <v>29.66</v>
      </c>
      <c r="K78" s="654">
        <v>1</v>
      </c>
      <c r="L78" s="653">
        <f t="shared" si="18"/>
        <v>0</v>
      </c>
      <c r="M78" s="654">
        <f t="shared" si="19"/>
        <v>29.66</v>
      </c>
      <c r="N78" s="655">
        <f t="shared" si="20"/>
        <v>19931.52</v>
      </c>
      <c r="O78" s="588">
        <f t="shared" si="15"/>
        <v>0</v>
      </c>
      <c r="P78" s="654">
        <f t="shared" si="16"/>
        <v>100</v>
      </c>
      <c r="Q78" s="822">
        <f t="shared" si="17"/>
        <v>1</v>
      </c>
      <c r="R78" s="818"/>
    </row>
    <row r="79" spans="1:18" ht="39" customHeight="1">
      <c r="A79" s="647">
        <v>70</v>
      </c>
      <c r="B79" s="664" t="s">
        <v>216</v>
      </c>
      <c r="C79" s="649">
        <v>0</v>
      </c>
      <c r="D79" s="649">
        <f>12+30</f>
        <v>42</v>
      </c>
      <c r="E79" s="650"/>
      <c r="F79" s="650"/>
      <c r="G79" s="651">
        <f t="shared" si="10"/>
        <v>0.7</v>
      </c>
      <c r="H79" s="652">
        <f t="shared" si="11"/>
        <v>0</v>
      </c>
      <c r="I79" s="653">
        <f t="shared" si="9"/>
        <v>672</v>
      </c>
      <c r="J79" s="654">
        <v>233.65199999999999</v>
      </c>
      <c r="K79" s="665">
        <v>4</v>
      </c>
      <c r="L79" s="653">
        <f t="shared" si="18"/>
        <v>654.22559999999987</v>
      </c>
      <c r="M79" s="654">
        <f t="shared" si="19"/>
        <v>934.60799999999995</v>
      </c>
      <c r="N79" s="655">
        <f t="shared" si="20"/>
        <v>628056.576</v>
      </c>
      <c r="O79" s="588">
        <f t="shared" si="15"/>
        <v>1.0416666666666664E-3</v>
      </c>
      <c r="P79" s="654">
        <f t="shared" si="16"/>
        <v>99.895833333333329</v>
      </c>
      <c r="Q79" s="822">
        <f t="shared" si="17"/>
        <v>0.99895833333333328</v>
      </c>
      <c r="R79" s="824" t="s">
        <v>652</v>
      </c>
    </row>
    <row r="80" spans="1:18" ht="42.75" customHeight="1">
      <c r="A80" s="647">
        <v>71</v>
      </c>
      <c r="B80" s="664" t="s">
        <v>181</v>
      </c>
      <c r="C80" s="649"/>
      <c r="D80" s="649"/>
      <c r="E80" s="650"/>
      <c r="F80" s="650"/>
      <c r="G80" s="651">
        <f t="shared" si="10"/>
        <v>0</v>
      </c>
      <c r="H80" s="652">
        <f t="shared" si="11"/>
        <v>0</v>
      </c>
      <c r="I80" s="653">
        <f t="shared" si="9"/>
        <v>672</v>
      </c>
      <c r="J80" s="654">
        <v>292.04599999999999</v>
      </c>
      <c r="K80" s="665">
        <v>4</v>
      </c>
      <c r="L80" s="653">
        <f t="shared" si="18"/>
        <v>0</v>
      </c>
      <c r="M80" s="654">
        <f t="shared" si="19"/>
        <v>1168.184</v>
      </c>
      <c r="N80" s="655">
        <f t="shared" si="20"/>
        <v>785019.64799999993</v>
      </c>
      <c r="O80" s="588">
        <f t="shared" si="15"/>
        <v>0</v>
      </c>
      <c r="P80" s="654">
        <f t="shared" si="16"/>
        <v>100</v>
      </c>
      <c r="Q80" s="822">
        <f t="shared" si="17"/>
        <v>1</v>
      </c>
      <c r="R80" s="818"/>
    </row>
    <row r="81" spans="1:18" ht="38.25" customHeight="1">
      <c r="A81" s="647">
        <v>72</v>
      </c>
      <c r="B81" s="648" t="s">
        <v>125</v>
      </c>
      <c r="C81" s="649"/>
      <c r="D81" s="649"/>
      <c r="E81" s="649">
        <v>0</v>
      </c>
      <c r="F81" s="649">
        <v>10</v>
      </c>
      <c r="G81" s="651">
        <f t="shared" si="10"/>
        <v>0</v>
      </c>
      <c r="H81" s="652">
        <f t="shared" si="11"/>
        <v>0.16666666666666666</v>
      </c>
      <c r="I81" s="653">
        <f t="shared" si="9"/>
        <v>671.83333333333337</v>
      </c>
      <c r="J81" s="661">
        <v>214.471</v>
      </c>
      <c r="K81" s="654">
        <v>2</v>
      </c>
      <c r="L81" s="653">
        <f t="shared" si="18"/>
        <v>0</v>
      </c>
      <c r="M81" s="654">
        <f t="shared" si="19"/>
        <v>428.94200000000001</v>
      </c>
      <c r="N81" s="655">
        <f t="shared" si="20"/>
        <v>288177.53366666671</v>
      </c>
      <c r="O81" s="588">
        <f t="shared" si="15"/>
        <v>0</v>
      </c>
      <c r="P81" s="654">
        <f t="shared" si="16"/>
        <v>100</v>
      </c>
      <c r="Q81" s="822">
        <f t="shared" si="17"/>
        <v>1</v>
      </c>
      <c r="R81" s="818"/>
    </row>
    <row r="82" spans="1:18" ht="38.25" customHeight="1">
      <c r="A82" s="647">
        <v>73</v>
      </c>
      <c r="B82" s="648" t="s">
        <v>126</v>
      </c>
      <c r="C82" s="649"/>
      <c r="D82" s="649"/>
      <c r="E82" s="650"/>
      <c r="F82" s="650"/>
      <c r="G82" s="651">
        <f t="shared" si="10"/>
        <v>0</v>
      </c>
      <c r="H82" s="652">
        <f t="shared" si="11"/>
        <v>0</v>
      </c>
      <c r="I82" s="653">
        <f t="shared" si="9"/>
        <v>672</v>
      </c>
      <c r="J82" s="661">
        <v>213.8</v>
      </c>
      <c r="K82" s="654">
        <v>2</v>
      </c>
      <c r="L82" s="653">
        <f t="shared" si="18"/>
        <v>0</v>
      </c>
      <c r="M82" s="654">
        <f t="shared" si="19"/>
        <v>427.6</v>
      </c>
      <c r="N82" s="655">
        <f t="shared" si="20"/>
        <v>287347.20000000001</v>
      </c>
      <c r="O82" s="588">
        <f t="shared" si="15"/>
        <v>0</v>
      </c>
      <c r="P82" s="654">
        <f t="shared" si="16"/>
        <v>100</v>
      </c>
      <c r="Q82" s="822">
        <f t="shared" si="17"/>
        <v>1</v>
      </c>
      <c r="R82" s="818"/>
    </row>
    <row r="83" spans="1:18" ht="60.75" customHeight="1">
      <c r="A83" s="647">
        <v>74</v>
      </c>
      <c r="B83" s="648" t="s">
        <v>135</v>
      </c>
      <c r="C83" s="659"/>
      <c r="D83" s="659"/>
      <c r="E83" s="649"/>
      <c r="F83" s="649"/>
      <c r="G83" s="651">
        <f t="shared" si="10"/>
        <v>0</v>
      </c>
      <c r="H83" s="652">
        <f t="shared" si="11"/>
        <v>0</v>
      </c>
      <c r="I83" s="653">
        <f t="shared" si="9"/>
        <v>672</v>
      </c>
      <c r="J83" s="654">
        <v>28.548999999999999</v>
      </c>
      <c r="K83" s="667">
        <v>1</v>
      </c>
      <c r="L83" s="653">
        <f t="shared" si="18"/>
        <v>0</v>
      </c>
      <c r="M83" s="654">
        <f t="shared" si="19"/>
        <v>28.548999999999999</v>
      </c>
      <c r="N83" s="655">
        <f t="shared" si="20"/>
        <v>19184.928</v>
      </c>
      <c r="O83" s="588">
        <f t="shared" si="15"/>
        <v>0</v>
      </c>
      <c r="P83" s="654">
        <f t="shared" si="16"/>
        <v>100</v>
      </c>
      <c r="Q83" s="822">
        <f t="shared" si="17"/>
        <v>1</v>
      </c>
      <c r="R83" s="818"/>
    </row>
    <row r="84" spans="1:18" ht="51" customHeight="1">
      <c r="A84" s="647">
        <v>75</v>
      </c>
      <c r="B84" s="648" t="s">
        <v>442</v>
      </c>
      <c r="C84" s="659"/>
      <c r="D84" s="659"/>
      <c r="E84" s="649"/>
      <c r="F84" s="649"/>
      <c r="G84" s="651">
        <f t="shared" si="10"/>
        <v>0</v>
      </c>
      <c r="H84" s="652">
        <f t="shared" si="11"/>
        <v>0</v>
      </c>
      <c r="I84" s="653">
        <f t="shared" si="9"/>
        <v>672</v>
      </c>
      <c r="J84" s="654">
        <v>18.3</v>
      </c>
      <c r="K84" s="667">
        <v>1</v>
      </c>
      <c r="L84" s="653">
        <f t="shared" si="18"/>
        <v>0</v>
      </c>
      <c r="M84" s="654">
        <f t="shared" si="19"/>
        <v>18.3</v>
      </c>
      <c r="N84" s="655">
        <f t="shared" si="20"/>
        <v>12297.6</v>
      </c>
      <c r="O84" s="588">
        <f t="shared" si="15"/>
        <v>0</v>
      </c>
      <c r="P84" s="654">
        <f t="shared" si="16"/>
        <v>100</v>
      </c>
      <c r="Q84" s="822">
        <f t="shared" si="17"/>
        <v>1</v>
      </c>
      <c r="R84" s="818"/>
    </row>
    <row r="85" spans="1:18" ht="51" customHeight="1">
      <c r="A85" s="647">
        <v>76</v>
      </c>
      <c r="B85" s="648" t="s">
        <v>443</v>
      </c>
      <c r="C85" s="659"/>
      <c r="D85" s="659"/>
      <c r="E85" s="649"/>
      <c r="F85" s="649"/>
      <c r="G85" s="651">
        <f>C85+(D85/60)</f>
        <v>0</v>
      </c>
      <c r="H85" s="652">
        <f>E85+F85/60</f>
        <v>0</v>
      </c>
      <c r="I85" s="653">
        <f t="shared" si="9"/>
        <v>672</v>
      </c>
      <c r="J85" s="654">
        <v>12.234999999999999</v>
      </c>
      <c r="K85" s="667">
        <v>1</v>
      </c>
      <c r="L85" s="653">
        <f>G85*J85*K85</f>
        <v>0</v>
      </c>
      <c r="M85" s="654">
        <f>J85*K85</f>
        <v>12.234999999999999</v>
      </c>
      <c r="N85" s="655">
        <f>I85*M85</f>
        <v>8221.92</v>
      </c>
      <c r="O85" s="588">
        <f t="shared" si="15"/>
        <v>0</v>
      </c>
      <c r="P85" s="654">
        <f t="shared" si="16"/>
        <v>100</v>
      </c>
      <c r="Q85" s="822">
        <f t="shared" si="17"/>
        <v>1</v>
      </c>
      <c r="R85" s="818"/>
    </row>
    <row r="86" spans="1:18" ht="39" customHeight="1">
      <c r="A86" s="647">
        <v>77</v>
      </c>
      <c r="B86" s="648" t="s">
        <v>146</v>
      </c>
      <c r="C86" s="649"/>
      <c r="D86" s="649"/>
      <c r="E86" s="650"/>
      <c r="F86" s="650"/>
      <c r="G86" s="651">
        <f t="shared" si="10"/>
        <v>0</v>
      </c>
      <c r="H86" s="652">
        <f t="shared" si="11"/>
        <v>0</v>
      </c>
      <c r="I86" s="653">
        <f t="shared" si="9"/>
        <v>672</v>
      </c>
      <c r="J86" s="654">
        <v>228.47399999999999</v>
      </c>
      <c r="K86" s="654">
        <v>2</v>
      </c>
      <c r="L86" s="653">
        <f t="shared" si="18"/>
        <v>0</v>
      </c>
      <c r="M86" s="654">
        <f t="shared" si="19"/>
        <v>456.94799999999998</v>
      </c>
      <c r="N86" s="655">
        <f t="shared" si="20"/>
        <v>307069.05599999998</v>
      </c>
      <c r="O86" s="588">
        <f t="shared" si="15"/>
        <v>0</v>
      </c>
      <c r="P86" s="654">
        <f t="shared" si="16"/>
        <v>100</v>
      </c>
      <c r="Q86" s="822">
        <f t="shared" si="17"/>
        <v>1</v>
      </c>
      <c r="R86" s="818"/>
    </row>
    <row r="87" spans="1:18" ht="40.5" customHeight="1">
      <c r="A87" s="647">
        <v>78</v>
      </c>
      <c r="B87" s="648" t="s">
        <v>147</v>
      </c>
      <c r="C87" s="649"/>
      <c r="D87" s="649"/>
      <c r="E87" s="650">
        <v>0</v>
      </c>
      <c r="F87" s="650">
        <v>10</v>
      </c>
      <c r="G87" s="651">
        <f t="shared" si="10"/>
        <v>0</v>
      </c>
      <c r="H87" s="652">
        <f t="shared" si="11"/>
        <v>0.16666666666666666</v>
      </c>
      <c r="I87" s="653">
        <f t="shared" si="9"/>
        <v>671.83333333333337</v>
      </c>
      <c r="J87" s="654">
        <v>228.47399999999999</v>
      </c>
      <c r="K87" s="654">
        <v>2</v>
      </c>
      <c r="L87" s="653">
        <f t="shared" si="18"/>
        <v>0</v>
      </c>
      <c r="M87" s="654">
        <f t="shared" si="19"/>
        <v>456.94799999999998</v>
      </c>
      <c r="N87" s="655">
        <f t="shared" si="20"/>
        <v>306992.89799999999</v>
      </c>
      <c r="O87" s="588">
        <f t="shared" si="15"/>
        <v>0</v>
      </c>
      <c r="P87" s="654">
        <f t="shared" si="16"/>
        <v>100</v>
      </c>
      <c r="Q87" s="822">
        <f t="shared" si="17"/>
        <v>1</v>
      </c>
      <c r="R87" s="818"/>
    </row>
    <row r="88" spans="1:18" ht="45.75" customHeight="1">
      <c r="A88" s="647">
        <v>79</v>
      </c>
      <c r="B88" s="648" t="s">
        <v>148</v>
      </c>
      <c r="C88" s="649"/>
      <c r="D88" s="649"/>
      <c r="E88" s="650"/>
      <c r="F88" s="650"/>
      <c r="G88" s="651">
        <f t="shared" si="10"/>
        <v>0</v>
      </c>
      <c r="H88" s="652">
        <f t="shared" si="11"/>
        <v>0</v>
      </c>
      <c r="I88" s="653">
        <f t="shared" si="9"/>
        <v>672</v>
      </c>
      <c r="J88" s="654">
        <v>46.67</v>
      </c>
      <c r="K88" s="654">
        <v>2</v>
      </c>
      <c r="L88" s="653">
        <f t="shared" si="18"/>
        <v>0</v>
      </c>
      <c r="M88" s="654">
        <f t="shared" si="19"/>
        <v>93.34</v>
      </c>
      <c r="N88" s="655">
        <f t="shared" si="20"/>
        <v>62724.480000000003</v>
      </c>
      <c r="O88" s="588">
        <f t="shared" si="15"/>
        <v>0</v>
      </c>
      <c r="P88" s="654">
        <f t="shared" si="16"/>
        <v>100</v>
      </c>
      <c r="Q88" s="822">
        <f t="shared" si="17"/>
        <v>1</v>
      </c>
      <c r="R88" s="818"/>
    </row>
    <row r="89" spans="1:18" ht="45.75" customHeight="1">
      <c r="A89" s="647">
        <v>80</v>
      </c>
      <c r="B89" s="648" t="s">
        <v>149</v>
      </c>
      <c r="C89" s="649"/>
      <c r="D89" s="649"/>
      <c r="E89" s="650"/>
      <c r="F89" s="650"/>
      <c r="G89" s="651">
        <f t="shared" si="10"/>
        <v>0</v>
      </c>
      <c r="H89" s="652">
        <f t="shared" si="11"/>
        <v>0</v>
      </c>
      <c r="I89" s="653">
        <f t="shared" si="9"/>
        <v>672</v>
      </c>
      <c r="J89" s="654">
        <v>46.67</v>
      </c>
      <c r="K89" s="654">
        <v>2</v>
      </c>
      <c r="L89" s="653">
        <f t="shared" si="18"/>
        <v>0</v>
      </c>
      <c r="M89" s="654">
        <f t="shared" si="19"/>
        <v>93.34</v>
      </c>
      <c r="N89" s="655">
        <f t="shared" si="20"/>
        <v>62724.480000000003</v>
      </c>
      <c r="O89" s="588">
        <f t="shared" si="15"/>
        <v>0</v>
      </c>
      <c r="P89" s="654">
        <f t="shared" si="16"/>
        <v>100</v>
      </c>
      <c r="Q89" s="822">
        <f t="shared" si="17"/>
        <v>1</v>
      </c>
      <c r="R89" s="818"/>
    </row>
    <row r="90" spans="1:18" ht="42" customHeight="1">
      <c r="A90" s="647">
        <v>81</v>
      </c>
      <c r="B90" s="648" t="s">
        <v>165</v>
      </c>
      <c r="C90" s="649"/>
      <c r="D90" s="649"/>
      <c r="E90" s="650"/>
      <c r="F90" s="650"/>
      <c r="G90" s="651">
        <f t="shared" si="10"/>
        <v>0</v>
      </c>
      <c r="H90" s="652">
        <f t="shared" si="11"/>
        <v>0</v>
      </c>
      <c r="I90" s="653">
        <f t="shared" si="9"/>
        <v>672</v>
      </c>
      <c r="J90" s="654">
        <v>99.468000000000004</v>
      </c>
      <c r="K90" s="668">
        <v>3</v>
      </c>
      <c r="L90" s="653">
        <f t="shared" si="18"/>
        <v>0</v>
      </c>
      <c r="M90" s="654">
        <f t="shared" si="19"/>
        <v>298.404</v>
      </c>
      <c r="N90" s="655">
        <f t="shared" si="20"/>
        <v>200527.48800000001</v>
      </c>
      <c r="O90" s="588">
        <f t="shared" si="15"/>
        <v>0</v>
      </c>
      <c r="P90" s="654">
        <f t="shared" si="16"/>
        <v>100</v>
      </c>
      <c r="Q90" s="822">
        <f t="shared" si="17"/>
        <v>1</v>
      </c>
      <c r="R90" s="818"/>
    </row>
    <row r="91" spans="1:18" ht="39" customHeight="1">
      <c r="A91" s="647">
        <v>82</v>
      </c>
      <c r="B91" s="648" t="s">
        <v>166</v>
      </c>
      <c r="C91" s="649"/>
      <c r="D91" s="649"/>
      <c r="E91" s="650"/>
      <c r="F91" s="650"/>
      <c r="G91" s="651">
        <f t="shared" si="10"/>
        <v>0</v>
      </c>
      <c r="H91" s="652">
        <f t="shared" si="11"/>
        <v>0</v>
      </c>
      <c r="I91" s="653">
        <f t="shared" si="9"/>
        <v>672</v>
      </c>
      <c r="J91" s="654">
        <v>99.468000000000004</v>
      </c>
      <c r="K91" s="668">
        <v>3</v>
      </c>
      <c r="L91" s="653">
        <f t="shared" si="18"/>
        <v>0</v>
      </c>
      <c r="M91" s="654">
        <f t="shared" si="19"/>
        <v>298.404</v>
      </c>
      <c r="N91" s="655">
        <f t="shared" si="20"/>
        <v>200527.48800000001</v>
      </c>
      <c r="O91" s="588">
        <f t="shared" si="15"/>
        <v>0</v>
      </c>
      <c r="P91" s="654">
        <f t="shared" si="16"/>
        <v>100</v>
      </c>
      <c r="Q91" s="822">
        <f t="shared" si="17"/>
        <v>1</v>
      </c>
      <c r="R91" s="818"/>
    </row>
    <row r="92" spans="1:18" ht="44.25" customHeight="1">
      <c r="A92" s="647">
        <v>83</v>
      </c>
      <c r="B92" s="648" t="s">
        <v>167</v>
      </c>
      <c r="C92" s="649">
        <v>0</v>
      </c>
      <c r="D92" s="649">
        <v>2</v>
      </c>
      <c r="E92" s="650"/>
      <c r="F92" s="650"/>
      <c r="G92" s="651">
        <f t="shared" si="10"/>
        <v>3.3333333333333333E-2</v>
      </c>
      <c r="H92" s="652">
        <f t="shared" si="11"/>
        <v>0</v>
      </c>
      <c r="I92" s="653">
        <f t="shared" si="9"/>
        <v>672</v>
      </c>
      <c r="J92" s="654">
        <v>282.85599999999999</v>
      </c>
      <c r="K92" s="668">
        <v>3</v>
      </c>
      <c r="L92" s="653">
        <f t="shared" si="18"/>
        <v>28.285599999999995</v>
      </c>
      <c r="M92" s="654">
        <f t="shared" si="19"/>
        <v>848.56799999999998</v>
      </c>
      <c r="N92" s="655">
        <f t="shared" si="20"/>
        <v>570237.696</v>
      </c>
      <c r="O92" s="588">
        <f t="shared" si="15"/>
        <v>4.9603174603174596E-5</v>
      </c>
      <c r="P92" s="654">
        <f t="shared" si="16"/>
        <v>99.995039682539684</v>
      </c>
      <c r="Q92" s="822">
        <f t="shared" si="17"/>
        <v>0.99995039682539677</v>
      </c>
      <c r="R92" s="818"/>
    </row>
    <row r="93" spans="1:18" ht="44.25" customHeight="1">
      <c r="A93" s="647">
        <v>84</v>
      </c>
      <c r="B93" s="648" t="s">
        <v>168</v>
      </c>
      <c r="C93" s="649"/>
      <c r="D93" s="649"/>
      <c r="E93" s="650"/>
      <c r="F93" s="650"/>
      <c r="G93" s="651">
        <f t="shared" si="10"/>
        <v>0</v>
      </c>
      <c r="H93" s="652">
        <f t="shared" si="11"/>
        <v>0</v>
      </c>
      <c r="I93" s="653">
        <f t="shared" si="9"/>
        <v>672</v>
      </c>
      <c r="J93" s="654">
        <v>282.85599999999999</v>
      </c>
      <c r="K93" s="668">
        <v>3</v>
      </c>
      <c r="L93" s="653">
        <f t="shared" si="18"/>
        <v>0</v>
      </c>
      <c r="M93" s="654">
        <f t="shared" si="19"/>
        <v>848.56799999999998</v>
      </c>
      <c r="N93" s="655">
        <f t="shared" si="20"/>
        <v>570237.696</v>
      </c>
      <c r="O93" s="588">
        <f t="shared" si="15"/>
        <v>0</v>
      </c>
      <c r="P93" s="654">
        <f t="shared" si="16"/>
        <v>100</v>
      </c>
      <c r="Q93" s="822">
        <f t="shared" si="17"/>
        <v>1</v>
      </c>
      <c r="R93" s="818"/>
    </row>
    <row r="94" spans="1:18" ht="46.5" customHeight="1">
      <c r="A94" s="647">
        <v>85</v>
      </c>
      <c r="B94" s="648" t="s">
        <v>176</v>
      </c>
      <c r="C94" s="649">
        <v>18</v>
      </c>
      <c r="D94" s="649">
        <v>1</v>
      </c>
      <c r="E94" s="650">
        <v>12</v>
      </c>
      <c r="F94" s="650">
        <v>30</v>
      </c>
      <c r="G94" s="651">
        <f t="shared" si="10"/>
        <v>18.016666666666666</v>
      </c>
      <c r="H94" s="652">
        <f t="shared" si="11"/>
        <v>12.5</v>
      </c>
      <c r="I94" s="653">
        <f t="shared" si="9"/>
        <v>659.5</v>
      </c>
      <c r="J94" s="654">
        <v>314.053</v>
      </c>
      <c r="K94" s="668">
        <v>3</v>
      </c>
      <c r="L94" s="653">
        <f t="shared" si="18"/>
        <v>16974.56465</v>
      </c>
      <c r="M94" s="654">
        <f t="shared" si="19"/>
        <v>942.15899999999999</v>
      </c>
      <c r="N94" s="655">
        <f t="shared" si="20"/>
        <v>621353.86049999995</v>
      </c>
      <c r="O94" s="588">
        <f t="shared" si="15"/>
        <v>2.7318675764468035E-2</v>
      </c>
      <c r="P94" s="654">
        <f t="shared" si="16"/>
        <v>97.268132423553197</v>
      </c>
      <c r="Q94" s="822">
        <f t="shared" si="17"/>
        <v>0.972681324235532</v>
      </c>
      <c r="R94" s="818"/>
    </row>
    <row r="95" spans="1:18" ht="48.75" customHeight="1">
      <c r="A95" s="647">
        <v>86</v>
      </c>
      <c r="B95" s="648" t="s">
        <v>177</v>
      </c>
      <c r="C95" s="659"/>
      <c r="D95" s="659"/>
      <c r="E95" s="650"/>
      <c r="F95" s="650"/>
      <c r="G95" s="651">
        <f t="shared" si="10"/>
        <v>0</v>
      </c>
      <c r="H95" s="652">
        <f t="shared" si="11"/>
        <v>0</v>
      </c>
      <c r="I95" s="653">
        <f t="shared" si="9"/>
        <v>672</v>
      </c>
      <c r="J95" s="654">
        <v>314.053</v>
      </c>
      <c r="K95" s="668">
        <v>3</v>
      </c>
      <c r="L95" s="653">
        <f t="shared" si="18"/>
        <v>0</v>
      </c>
      <c r="M95" s="654">
        <f t="shared" si="19"/>
        <v>942.15899999999999</v>
      </c>
      <c r="N95" s="655">
        <f t="shared" si="20"/>
        <v>633130.848</v>
      </c>
      <c r="O95" s="588">
        <f t="shared" si="15"/>
        <v>0</v>
      </c>
      <c r="P95" s="654">
        <f t="shared" si="16"/>
        <v>100</v>
      </c>
      <c r="Q95" s="822">
        <f t="shared" si="17"/>
        <v>1</v>
      </c>
      <c r="R95" s="818"/>
    </row>
    <row r="96" spans="1:18" ht="42" customHeight="1">
      <c r="A96" s="647">
        <v>87</v>
      </c>
      <c r="B96" s="664" t="s">
        <v>182</v>
      </c>
      <c r="C96" s="649"/>
      <c r="D96" s="649"/>
      <c r="E96" s="649"/>
      <c r="F96" s="649"/>
      <c r="G96" s="651">
        <f t="shared" si="10"/>
        <v>0</v>
      </c>
      <c r="H96" s="652">
        <f t="shared" si="11"/>
        <v>0</v>
      </c>
      <c r="I96" s="653">
        <f t="shared" ref="I96:I118" si="21">28*24-H96</f>
        <v>672</v>
      </c>
      <c r="J96" s="654">
        <v>274.16399999999999</v>
      </c>
      <c r="K96" s="665">
        <v>4</v>
      </c>
      <c r="L96" s="653">
        <f t="shared" si="18"/>
        <v>0</v>
      </c>
      <c r="M96" s="654">
        <f t="shared" si="19"/>
        <v>1096.6559999999999</v>
      </c>
      <c r="N96" s="655">
        <f t="shared" si="20"/>
        <v>736952.83199999994</v>
      </c>
      <c r="O96" s="588">
        <f t="shared" si="15"/>
        <v>0</v>
      </c>
      <c r="P96" s="654">
        <f t="shared" si="16"/>
        <v>100</v>
      </c>
      <c r="Q96" s="822">
        <f t="shared" si="17"/>
        <v>1</v>
      </c>
      <c r="R96" s="818"/>
    </row>
    <row r="97" spans="1:18" ht="42.75" customHeight="1">
      <c r="A97" s="647">
        <v>88</v>
      </c>
      <c r="B97" s="664" t="s">
        <v>183</v>
      </c>
      <c r="C97" s="649">
        <v>5</v>
      </c>
      <c r="D97" s="649">
        <v>0</v>
      </c>
      <c r="E97" s="650"/>
      <c r="F97" s="650"/>
      <c r="G97" s="651">
        <f t="shared" si="10"/>
        <v>5</v>
      </c>
      <c r="H97" s="652">
        <f t="shared" si="11"/>
        <v>0</v>
      </c>
      <c r="I97" s="653">
        <f t="shared" si="21"/>
        <v>672</v>
      </c>
      <c r="J97" s="654">
        <v>275.63499999999999</v>
      </c>
      <c r="K97" s="665">
        <v>4</v>
      </c>
      <c r="L97" s="653">
        <f t="shared" si="18"/>
        <v>5512.7</v>
      </c>
      <c r="M97" s="654">
        <f t="shared" si="19"/>
        <v>1102.54</v>
      </c>
      <c r="N97" s="655">
        <f t="shared" si="20"/>
        <v>740906.88</v>
      </c>
      <c r="O97" s="588">
        <f t="shared" si="15"/>
        <v>7.4404761904761901E-3</v>
      </c>
      <c r="P97" s="654">
        <f t="shared" si="16"/>
        <v>99.25595238095238</v>
      </c>
      <c r="Q97" s="822">
        <f t="shared" si="17"/>
        <v>0.99255952380952384</v>
      </c>
      <c r="R97" s="818"/>
    </row>
    <row r="98" spans="1:18" ht="60.75" customHeight="1">
      <c r="A98" s="647">
        <v>89</v>
      </c>
      <c r="B98" s="666" t="s">
        <v>229</v>
      </c>
      <c r="C98" s="649"/>
      <c r="D98" s="649"/>
      <c r="E98" s="650"/>
      <c r="F98" s="650"/>
      <c r="G98" s="651">
        <f t="shared" si="10"/>
        <v>0</v>
      </c>
      <c r="H98" s="652">
        <f t="shared" si="11"/>
        <v>0</v>
      </c>
      <c r="I98" s="653">
        <f t="shared" si="21"/>
        <v>672</v>
      </c>
      <c r="J98" s="654">
        <v>311.81</v>
      </c>
      <c r="K98" s="665">
        <v>4</v>
      </c>
      <c r="L98" s="653">
        <f t="shared" si="18"/>
        <v>0</v>
      </c>
      <c r="M98" s="654">
        <f t="shared" si="19"/>
        <v>1247.24</v>
      </c>
      <c r="N98" s="655">
        <f t="shared" si="20"/>
        <v>838145.28</v>
      </c>
      <c r="O98" s="588">
        <f t="shared" si="15"/>
        <v>0</v>
      </c>
      <c r="P98" s="654">
        <f t="shared" si="16"/>
        <v>100</v>
      </c>
      <c r="Q98" s="822">
        <f t="shared" si="17"/>
        <v>1</v>
      </c>
      <c r="R98" s="825" t="s">
        <v>653</v>
      </c>
    </row>
    <row r="99" spans="1:18" ht="38.25" customHeight="1">
      <c r="A99" s="647">
        <v>90</v>
      </c>
      <c r="B99" s="648" t="s">
        <v>185</v>
      </c>
      <c r="C99" s="649"/>
      <c r="D99" s="649"/>
      <c r="E99" s="650"/>
      <c r="F99" s="650"/>
      <c r="G99" s="651">
        <f t="shared" si="10"/>
        <v>0</v>
      </c>
      <c r="H99" s="652">
        <f t="shared" si="11"/>
        <v>0</v>
      </c>
      <c r="I99" s="653">
        <f t="shared" si="21"/>
        <v>672</v>
      </c>
      <c r="J99" s="654">
        <v>102.152</v>
      </c>
      <c r="K99" s="667">
        <v>2</v>
      </c>
      <c r="L99" s="653">
        <f t="shared" si="18"/>
        <v>0</v>
      </c>
      <c r="M99" s="654">
        <f t="shared" si="19"/>
        <v>204.304</v>
      </c>
      <c r="N99" s="655">
        <f t="shared" si="20"/>
        <v>137292.288</v>
      </c>
      <c r="O99" s="588">
        <f t="shared" si="15"/>
        <v>0</v>
      </c>
      <c r="P99" s="654">
        <f t="shared" si="16"/>
        <v>100</v>
      </c>
      <c r="Q99" s="822">
        <f t="shared" si="17"/>
        <v>1</v>
      </c>
      <c r="R99" s="818"/>
    </row>
    <row r="100" spans="1:18" ht="40.5" customHeight="1">
      <c r="A100" s="647">
        <v>91</v>
      </c>
      <c r="B100" s="648" t="s">
        <v>199</v>
      </c>
      <c r="C100" s="649"/>
      <c r="D100" s="649"/>
      <c r="E100" s="650"/>
      <c r="F100" s="650"/>
      <c r="G100" s="651">
        <f t="shared" si="10"/>
        <v>0</v>
      </c>
      <c r="H100" s="652">
        <f t="shared" si="11"/>
        <v>0</v>
      </c>
      <c r="I100" s="653">
        <f t="shared" si="21"/>
        <v>672</v>
      </c>
      <c r="J100" s="654">
        <v>102.152</v>
      </c>
      <c r="K100" s="667">
        <v>2</v>
      </c>
      <c r="L100" s="653">
        <f t="shared" si="18"/>
        <v>0</v>
      </c>
      <c r="M100" s="654">
        <f t="shared" si="19"/>
        <v>204.304</v>
      </c>
      <c r="N100" s="655">
        <f t="shared" si="20"/>
        <v>137292.288</v>
      </c>
      <c r="O100" s="588">
        <f t="shared" si="15"/>
        <v>0</v>
      </c>
      <c r="P100" s="654">
        <f t="shared" si="16"/>
        <v>100</v>
      </c>
      <c r="Q100" s="822">
        <f t="shared" si="17"/>
        <v>1</v>
      </c>
      <c r="R100" s="818"/>
    </row>
    <row r="101" spans="1:18" ht="40.5" customHeight="1">
      <c r="A101" s="647">
        <v>92</v>
      </c>
      <c r="B101" s="669" t="s">
        <v>200</v>
      </c>
      <c r="C101" s="649"/>
      <c r="D101" s="649"/>
      <c r="E101" s="649"/>
      <c r="F101" s="649"/>
      <c r="G101" s="651">
        <f t="shared" si="10"/>
        <v>0</v>
      </c>
      <c r="H101" s="652">
        <f t="shared" si="11"/>
        <v>0</v>
      </c>
      <c r="I101" s="653">
        <f t="shared" si="21"/>
        <v>672</v>
      </c>
      <c r="J101" s="654">
        <v>337</v>
      </c>
      <c r="K101" s="670">
        <v>3</v>
      </c>
      <c r="L101" s="653">
        <f t="shared" si="18"/>
        <v>0</v>
      </c>
      <c r="M101" s="654">
        <f t="shared" si="19"/>
        <v>1011</v>
      </c>
      <c r="N101" s="655">
        <f t="shared" si="20"/>
        <v>679392</v>
      </c>
      <c r="O101" s="588">
        <f t="shared" si="15"/>
        <v>0</v>
      </c>
      <c r="P101" s="654">
        <f t="shared" si="16"/>
        <v>100</v>
      </c>
      <c r="Q101" s="822">
        <f t="shared" si="17"/>
        <v>1</v>
      </c>
      <c r="R101" s="818"/>
    </row>
    <row r="102" spans="1:18" ht="34.5" customHeight="1">
      <c r="A102" s="647">
        <v>93</v>
      </c>
      <c r="B102" s="669" t="s">
        <v>201</v>
      </c>
      <c r="C102" s="659"/>
      <c r="D102" s="659"/>
      <c r="E102" s="649"/>
      <c r="F102" s="649"/>
      <c r="G102" s="651">
        <f t="shared" si="10"/>
        <v>0</v>
      </c>
      <c r="H102" s="652">
        <f t="shared" si="11"/>
        <v>0</v>
      </c>
      <c r="I102" s="653">
        <f t="shared" si="21"/>
        <v>672</v>
      </c>
      <c r="J102" s="654">
        <v>337</v>
      </c>
      <c r="K102" s="670">
        <v>3</v>
      </c>
      <c r="L102" s="653">
        <f t="shared" si="18"/>
        <v>0</v>
      </c>
      <c r="M102" s="654">
        <f t="shared" si="19"/>
        <v>1011</v>
      </c>
      <c r="N102" s="655">
        <f t="shared" si="20"/>
        <v>679392</v>
      </c>
      <c r="O102" s="588">
        <f t="shared" si="15"/>
        <v>0</v>
      </c>
      <c r="P102" s="654">
        <f t="shared" si="16"/>
        <v>100</v>
      </c>
      <c r="Q102" s="822">
        <f t="shared" si="17"/>
        <v>1</v>
      </c>
      <c r="R102" s="818"/>
    </row>
    <row r="103" spans="1:18" ht="34.5" customHeight="1">
      <c r="A103" s="647">
        <v>94</v>
      </c>
      <c r="B103" s="671" t="s">
        <v>203</v>
      </c>
      <c r="C103" s="659"/>
      <c r="D103" s="659"/>
      <c r="E103" s="659"/>
      <c r="F103" s="659"/>
      <c r="G103" s="651">
        <f t="shared" ref="G103:G115" si="22">C103+(D103/60)</f>
        <v>0</v>
      </c>
      <c r="H103" s="652">
        <f t="shared" ref="H103:H115" si="23">E103+F103/60</f>
        <v>0</v>
      </c>
      <c r="I103" s="653">
        <f t="shared" si="21"/>
        <v>672</v>
      </c>
      <c r="J103" s="654">
        <v>28.55</v>
      </c>
      <c r="K103" s="665">
        <v>4</v>
      </c>
      <c r="L103" s="653">
        <f t="shared" si="18"/>
        <v>0</v>
      </c>
      <c r="M103" s="654">
        <f t="shared" si="19"/>
        <v>114.2</v>
      </c>
      <c r="N103" s="655">
        <f t="shared" si="20"/>
        <v>76742.400000000009</v>
      </c>
      <c r="O103" s="588">
        <f t="shared" si="15"/>
        <v>0</v>
      </c>
      <c r="P103" s="654">
        <f t="shared" si="16"/>
        <v>100</v>
      </c>
      <c r="Q103" s="822">
        <f t="shared" si="17"/>
        <v>1</v>
      </c>
      <c r="R103" s="818"/>
    </row>
    <row r="104" spans="1:18" ht="34.5" customHeight="1">
      <c r="A104" s="647">
        <v>95</v>
      </c>
      <c r="B104" s="671" t="s">
        <v>204</v>
      </c>
      <c r="C104" s="659"/>
      <c r="D104" s="659"/>
      <c r="E104" s="659"/>
      <c r="F104" s="659"/>
      <c r="G104" s="651">
        <f t="shared" si="22"/>
        <v>0</v>
      </c>
      <c r="H104" s="652">
        <f t="shared" si="23"/>
        <v>0</v>
      </c>
      <c r="I104" s="653">
        <f t="shared" si="21"/>
        <v>672</v>
      </c>
      <c r="J104" s="654">
        <v>28.55</v>
      </c>
      <c r="K104" s="665">
        <v>4</v>
      </c>
      <c r="L104" s="653">
        <f t="shared" si="18"/>
        <v>0</v>
      </c>
      <c r="M104" s="654">
        <f t="shared" si="19"/>
        <v>114.2</v>
      </c>
      <c r="N104" s="655">
        <f t="shared" si="20"/>
        <v>76742.400000000009</v>
      </c>
      <c r="O104" s="588">
        <f t="shared" si="15"/>
        <v>0</v>
      </c>
      <c r="P104" s="654">
        <f t="shared" si="16"/>
        <v>100</v>
      </c>
      <c r="Q104" s="822">
        <f t="shared" si="17"/>
        <v>1</v>
      </c>
      <c r="R104" s="818"/>
    </row>
    <row r="105" spans="1:18" ht="34.5" customHeight="1">
      <c r="A105" s="647">
        <v>96</v>
      </c>
      <c r="B105" s="672" t="s">
        <v>205</v>
      </c>
      <c r="C105" s="659"/>
      <c r="D105" s="659"/>
      <c r="E105" s="659"/>
      <c r="F105" s="659"/>
      <c r="G105" s="651">
        <f t="shared" si="22"/>
        <v>0</v>
      </c>
      <c r="H105" s="652">
        <f t="shared" si="23"/>
        <v>0</v>
      </c>
      <c r="I105" s="653">
        <f t="shared" si="21"/>
        <v>672</v>
      </c>
      <c r="J105" s="654">
        <v>5.4429999999999996</v>
      </c>
      <c r="K105" s="667">
        <v>2</v>
      </c>
      <c r="L105" s="653">
        <f t="shared" si="18"/>
        <v>0</v>
      </c>
      <c r="M105" s="654">
        <f t="shared" si="19"/>
        <v>10.885999999999999</v>
      </c>
      <c r="N105" s="655">
        <f t="shared" si="20"/>
        <v>7315.3919999999998</v>
      </c>
      <c r="O105" s="588">
        <f t="shared" si="15"/>
        <v>0</v>
      </c>
      <c r="P105" s="654">
        <f t="shared" si="16"/>
        <v>100</v>
      </c>
      <c r="Q105" s="822">
        <f t="shared" si="17"/>
        <v>1</v>
      </c>
      <c r="R105" s="818"/>
    </row>
    <row r="106" spans="1:18" ht="40.5" customHeight="1">
      <c r="A106" s="647">
        <v>97</v>
      </c>
      <c r="B106" s="672" t="s">
        <v>206</v>
      </c>
      <c r="C106" s="659"/>
      <c r="D106" s="659"/>
      <c r="E106" s="649"/>
      <c r="F106" s="649"/>
      <c r="G106" s="651">
        <f t="shared" si="22"/>
        <v>0</v>
      </c>
      <c r="H106" s="652">
        <f t="shared" si="23"/>
        <v>0</v>
      </c>
      <c r="I106" s="653">
        <f t="shared" si="21"/>
        <v>672</v>
      </c>
      <c r="J106" s="654">
        <v>5.4429999999999996</v>
      </c>
      <c r="K106" s="667">
        <v>2</v>
      </c>
      <c r="L106" s="653">
        <f t="shared" si="18"/>
        <v>0</v>
      </c>
      <c r="M106" s="654">
        <f t="shared" si="19"/>
        <v>10.885999999999999</v>
      </c>
      <c r="N106" s="655">
        <f t="shared" si="20"/>
        <v>7315.3919999999998</v>
      </c>
      <c r="O106" s="588">
        <f t="shared" ref="O106:O118" si="24">L106/N106</f>
        <v>0</v>
      </c>
      <c r="P106" s="654">
        <f t="shared" ref="P106:P118" si="25">100-100*O106</f>
        <v>100</v>
      </c>
      <c r="Q106" s="822">
        <f t="shared" ref="Q106:Q118" si="26">1-L106/N106</f>
        <v>1</v>
      </c>
      <c r="R106" s="818"/>
    </row>
    <row r="107" spans="1:18" ht="47.25" customHeight="1">
      <c r="A107" s="647">
        <v>98</v>
      </c>
      <c r="B107" s="673" t="s">
        <v>202</v>
      </c>
      <c r="C107" s="649"/>
      <c r="D107" s="649"/>
      <c r="E107" s="650">
        <f>2+1</f>
        <v>3</v>
      </c>
      <c r="F107" s="649">
        <f>6+11</f>
        <v>17</v>
      </c>
      <c r="G107" s="651">
        <f t="shared" si="22"/>
        <v>0</v>
      </c>
      <c r="H107" s="652">
        <f t="shared" si="23"/>
        <v>3.2833333333333332</v>
      </c>
      <c r="I107" s="653">
        <f t="shared" si="21"/>
        <v>668.7166666666667</v>
      </c>
      <c r="J107" s="654">
        <v>245.7</v>
      </c>
      <c r="K107" s="665">
        <v>4</v>
      </c>
      <c r="L107" s="653">
        <f t="shared" si="18"/>
        <v>0</v>
      </c>
      <c r="M107" s="654">
        <f t="shared" si="19"/>
        <v>982.8</v>
      </c>
      <c r="N107" s="655">
        <f t="shared" si="20"/>
        <v>657214.74</v>
      </c>
      <c r="O107" s="588">
        <f t="shared" si="24"/>
        <v>0</v>
      </c>
      <c r="P107" s="654">
        <f t="shared" si="25"/>
        <v>100</v>
      </c>
      <c r="Q107" s="822">
        <f t="shared" si="26"/>
        <v>1</v>
      </c>
      <c r="R107" s="818"/>
    </row>
    <row r="108" spans="1:18" ht="54.75" customHeight="1">
      <c r="A108" s="647">
        <v>99</v>
      </c>
      <c r="B108" s="672" t="s">
        <v>207</v>
      </c>
      <c r="C108" s="649"/>
      <c r="D108" s="649"/>
      <c r="E108" s="650"/>
      <c r="F108" s="649"/>
      <c r="G108" s="651">
        <f t="shared" si="22"/>
        <v>0</v>
      </c>
      <c r="H108" s="652">
        <f t="shared" si="23"/>
        <v>0</v>
      </c>
      <c r="I108" s="653">
        <f t="shared" si="21"/>
        <v>672</v>
      </c>
      <c r="J108" s="654">
        <v>0.62</v>
      </c>
      <c r="K108" s="667">
        <v>2</v>
      </c>
      <c r="L108" s="653">
        <f t="shared" si="18"/>
        <v>0</v>
      </c>
      <c r="M108" s="654">
        <f t="shared" si="19"/>
        <v>1.24</v>
      </c>
      <c r="N108" s="655">
        <f t="shared" si="20"/>
        <v>833.28</v>
      </c>
      <c r="O108" s="588">
        <f t="shared" si="24"/>
        <v>0</v>
      </c>
      <c r="P108" s="654">
        <f t="shared" si="25"/>
        <v>100</v>
      </c>
      <c r="Q108" s="822">
        <f t="shared" si="26"/>
        <v>1</v>
      </c>
      <c r="R108" s="826" t="s">
        <v>654</v>
      </c>
    </row>
    <row r="109" spans="1:18" ht="54.75" customHeight="1">
      <c r="A109" s="647">
        <v>100</v>
      </c>
      <c r="B109" s="672" t="s">
        <v>209</v>
      </c>
      <c r="C109" s="649"/>
      <c r="D109" s="649"/>
      <c r="E109" s="650"/>
      <c r="F109" s="649"/>
      <c r="G109" s="651">
        <f t="shared" si="22"/>
        <v>0</v>
      </c>
      <c r="H109" s="652">
        <f t="shared" si="23"/>
        <v>0</v>
      </c>
      <c r="I109" s="653">
        <f t="shared" si="21"/>
        <v>672</v>
      </c>
      <c r="J109" s="654">
        <v>116.85</v>
      </c>
      <c r="K109" s="667">
        <v>2</v>
      </c>
      <c r="L109" s="653">
        <f t="shared" si="18"/>
        <v>0</v>
      </c>
      <c r="M109" s="654">
        <f t="shared" si="19"/>
        <v>233.7</v>
      </c>
      <c r="N109" s="655">
        <f t="shared" si="20"/>
        <v>157046.39999999999</v>
      </c>
      <c r="O109" s="588">
        <f t="shared" si="24"/>
        <v>0</v>
      </c>
      <c r="P109" s="654">
        <f t="shared" si="25"/>
        <v>100</v>
      </c>
      <c r="Q109" s="822">
        <f t="shared" si="26"/>
        <v>1</v>
      </c>
      <c r="R109" s="986" t="s">
        <v>655</v>
      </c>
    </row>
    <row r="110" spans="1:18" ht="54.75" customHeight="1">
      <c r="A110" s="647">
        <v>101</v>
      </c>
      <c r="B110" s="672" t="s">
        <v>210</v>
      </c>
      <c r="C110" s="649"/>
      <c r="D110" s="649"/>
      <c r="E110" s="650"/>
      <c r="F110" s="649"/>
      <c r="G110" s="651">
        <f t="shared" si="22"/>
        <v>0</v>
      </c>
      <c r="H110" s="652">
        <f t="shared" si="23"/>
        <v>0</v>
      </c>
      <c r="I110" s="653">
        <f t="shared" si="21"/>
        <v>672</v>
      </c>
      <c r="J110" s="654">
        <v>116.85</v>
      </c>
      <c r="K110" s="667">
        <v>2</v>
      </c>
      <c r="L110" s="653">
        <f t="shared" si="18"/>
        <v>0</v>
      </c>
      <c r="M110" s="654">
        <f t="shared" si="19"/>
        <v>233.7</v>
      </c>
      <c r="N110" s="655">
        <f t="shared" si="20"/>
        <v>157046.39999999999</v>
      </c>
      <c r="O110" s="588">
        <f t="shared" si="24"/>
        <v>0</v>
      </c>
      <c r="P110" s="654">
        <f t="shared" si="25"/>
        <v>100</v>
      </c>
      <c r="Q110" s="822">
        <f t="shared" si="26"/>
        <v>1</v>
      </c>
      <c r="R110" s="986"/>
    </row>
    <row r="111" spans="1:18" s="674" customFormat="1" ht="66" customHeight="1">
      <c r="A111" s="647">
        <v>102</v>
      </c>
      <c r="B111" s="673" t="s">
        <v>221</v>
      </c>
      <c r="C111" s="649"/>
      <c r="D111" s="649"/>
      <c r="E111" s="650"/>
      <c r="F111" s="649"/>
      <c r="G111" s="651">
        <f t="shared" si="22"/>
        <v>0</v>
      </c>
      <c r="H111" s="652">
        <f t="shared" si="23"/>
        <v>0</v>
      </c>
      <c r="I111" s="653">
        <f t="shared" si="21"/>
        <v>672</v>
      </c>
      <c r="J111" s="654">
        <v>242.23</v>
      </c>
      <c r="K111" s="665">
        <v>4</v>
      </c>
      <c r="L111" s="653">
        <f t="shared" si="18"/>
        <v>0</v>
      </c>
      <c r="M111" s="654">
        <f t="shared" si="19"/>
        <v>968.92</v>
      </c>
      <c r="N111" s="655">
        <f t="shared" si="20"/>
        <v>651114.23999999999</v>
      </c>
      <c r="O111" s="588">
        <f t="shared" si="24"/>
        <v>0</v>
      </c>
      <c r="P111" s="654">
        <f t="shared" si="25"/>
        <v>100</v>
      </c>
      <c r="Q111" s="822">
        <f t="shared" si="26"/>
        <v>1</v>
      </c>
      <c r="R111" s="827" t="s">
        <v>656</v>
      </c>
    </row>
    <row r="112" spans="1:18" s="674" customFormat="1" ht="72" customHeight="1">
      <c r="A112" s="647">
        <v>103</v>
      </c>
      <c r="B112" s="672" t="s">
        <v>223</v>
      </c>
      <c r="C112" s="649"/>
      <c r="D112" s="649"/>
      <c r="E112" s="650"/>
      <c r="F112" s="649"/>
      <c r="G112" s="651">
        <f t="shared" si="22"/>
        <v>0</v>
      </c>
      <c r="H112" s="652">
        <f t="shared" si="23"/>
        <v>0</v>
      </c>
      <c r="I112" s="653">
        <f t="shared" si="21"/>
        <v>672</v>
      </c>
      <c r="J112" s="654">
        <v>0.62</v>
      </c>
      <c r="K112" s="667">
        <v>2</v>
      </c>
      <c r="L112" s="653">
        <f t="shared" si="18"/>
        <v>0</v>
      </c>
      <c r="M112" s="654">
        <f t="shared" si="19"/>
        <v>1.24</v>
      </c>
      <c r="N112" s="655">
        <f t="shared" si="20"/>
        <v>833.28</v>
      </c>
      <c r="O112" s="588">
        <f t="shared" si="24"/>
        <v>0</v>
      </c>
      <c r="P112" s="654">
        <f t="shared" si="25"/>
        <v>100</v>
      </c>
      <c r="Q112" s="822">
        <f t="shared" si="26"/>
        <v>1</v>
      </c>
      <c r="R112" s="827" t="s">
        <v>657</v>
      </c>
    </row>
    <row r="113" spans="1:18" s="674" customFormat="1" ht="36" customHeight="1">
      <c r="A113" s="647">
        <v>104</v>
      </c>
      <c r="B113" s="672" t="s">
        <v>227</v>
      </c>
      <c r="C113" s="649"/>
      <c r="D113" s="649"/>
      <c r="E113" s="650"/>
      <c r="F113" s="649"/>
      <c r="G113" s="651">
        <f t="shared" si="22"/>
        <v>0</v>
      </c>
      <c r="H113" s="652">
        <f t="shared" si="23"/>
        <v>0</v>
      </c>
      <c r="I113" s="653">
        <f t="shared" si="21"/>
        <v>672</v>
      </c>
      <c r="J113" s="654">
        <v>49.725999999999999</v>
      </c>
      <c r="K113" s="828">
        <v>4</v>
      </c>
      <c r="L113" s="653">
        <f t="shared" si="18"/>
        <v>0</v>
      </c>
      <c r="M113" s="654">
        <f t="shared" si="19"/>
        <v>198.904</v>
      </c>
      <c r="N113" s="655">
        <f t="shared" si="20"/>
        <v>133663.48800000001</v>
      </c>
      <c r="O113" s="588">
        <f t="shared" si="24"/>
        <v>0</v>
      </c>
      <c r="P113" s="654">
        <f t="shared" si="25"/>
        <v>100</v>
      </c>
      <c r="Q113" s="822">
        <f t="shared" si="26"/>
        <v>1</v>
      </c>
      <c r="R113" s="987" t="s">
        <v>658</v>
      </c>
    </row>
    <row r="114" spans="1:18" s="674" customFormat="1" ht="44.25" customHeight="1">
      <c r="A114" s="647">
        <v>105</v>
      </c>
      <c r="B114" s="672" t="s">
        <v>228</v>
      </c>
      <c r="C114" s="649"/>
      <c r="D114" s="649"/>
      <c r="E114" s="650"/>
      <c r="F114" s="649"/>
      <c r="G114" s="651">
        <f t="shared" si="22"/>
        <v>0</v>
      </c>
      <c r="H114" s="652">
        <f t="shared" si="23"/>
        <v>0</v>
      </c>
      <c r="I114" s="653">
        <f t="shared" si="21"/>
        <v>672</v>
      </c>
      <c r="J114" s="654">
        <v>49.725999999999999</v>
      </c>
      <c r="K114" s="828">
        <v>4</v>
      </c>
      <c r="L114" s="653">
        <f t="shared" si="18"/>
        <v>0</v>
      </c>
      <c r="M114" s="654">
        <f t="shared" si="19"/>
        <v>198.904</v>
      </c>
      <c r="N114" s="655">
        <f t="shared" si="20"/>
        <v>133663.48800000001</v>
      </c>
      <c r="O114" s="588">
        <f t="shared" si="24"/>
        <v>0</v>
      </c>
      <c r="P114" s="654">
        <f t="shared" si="25"/>
        <v>100</v>
      </c>
      <c r="Q114" s="822">
        <f t="shared" si="26"/>
        <v>1</v>
      </c>
      <c r="R114" s="987"/>
    </row>
    <row r="115" spans="1:18" s="674" customFormat="1" ht="44.25" customHeight="1">
      <c r="A115" s="647">
        <v>106</v>
      </c>
      <c r="B115" s="672" t="s">
        <v>623</v>
      </c>
      <c r="C115" s="649"/>
      <c r="D115" s="649"/>
      <c r="E115" s="650"/>
      <c r="F115" s="649"/>
      <c r="G115" s="651">
        <f t="shared" si="22"/>
        <v>0</v>
      </c>
      <c r="H115" s="652">
        <f t="shared" si="23"/>
        <v>0</v>
      </c>
      <c r="I115" s="653">
        <f t="shared" si="21"/>
        <v>672</v>
      </c>
      <c r="J115" s="654">
        <v>15.456</v>
      </c>
      <c r="K115" s="828">
        <v>4</v>
      </c>
      <c r="L115" s="653">
        <f t="shared" si="18"/>
        <v>0</v>
      </c>
      <c r="M115" s="654">
        <f t="shared" si="19"/>
        <v>61.823999999999998</v>
      </c>
      <c r="N115" s="655">
        <f t="shared" si="20"/>
        <v>41545.727999999996</v>
      </c>
      <c r="O115" s="588">
        <f t="shared" si="24"/>
        <v>0</v>
      </c>
      <c r="P115" s="654">
        <f t="shared" si="25"/>
        <v>100</v>
      </c>
      <c r="Q115" s="822">
        <f t="shared" si="26"/>
        <v>1</v>
      </c>
      <c r="R115" s="988" t="s">
        <v>659</v>
      </c>
    </row>
    <row r="116" spans="1:18" s="674" customFormat="1" ht="44.25" customHeight="1">
      <c r="A116" s="647">
        <v>107</v>
      </c>
      <c r="B116" s="672" t="s">
        <v>624</v>
      </c>
      <c r="C116" s="649">
        <v>0</v>
      </c>
      <c r="D116" s="649">
        <v>13</v>
      </c>
      <c r="E116" s="650"/>
      <c r="F116" s="649"/>
      <c r="G116" s="651">
        <f>C116+(D116/60)</f>
        <v>0.21666666666666667</v>
      </c>
      <c r="H116" s="652">
        <f>E116+F116/60</f>
        <v>0</v>
      </c>
      <c r="I116" s="653">
        <f t="shared" si="21"/>
        <v>672</v>
      </c>
      <c r="J116" s="654">
        <v>15.456</v>
      </c>
      <c r="K116" s="828">
        <v>4</v>
      </c>
      <c r="L116" s="653">
        <f>G116*J116*K116</f>
        <v>13.395200000000001</v>
      </c>
      <c r="M116" s="654">
        <f>J116*K116</f>
        <v>61.823999999999998</v>
      </c>
      <c r="N116" s="655">
        <f>I116*M116</f>
        <v>41545.727999999996</v>
      </c>
      <c r="O116" s="588">
        <f t="shared" si="24"/>
        <v>3.2242063492063497E-4</v>
      </c>
      <c r="P116" s="654">
        <f t="shared" si="25"/>
        <v>99.967757936507937</v>
      </c>
      <c r="Q116" s="822">
        <f t="shared" si="26"/>
        <v>0.99967757936507939</v>
      </c>
      <c r="R116" s="989"/>
    </row>
    <row r="117" spans="1:18" s="674" customFormat="1" ht="44.25" customHeight="1">
      <c r="A117" s="647">
        <v>108</v>
      </c>
      <c r="B117" s="672" t="s">
        <v>660</v>
      </c>
      <c r="C117" s="649">
        <f>0+2</f>
        <v>2</v>
      </c>
      <c r="D117" s="649">
        <f>10+1</f>
        <v>11</v>
      </c>
      <c r="E117" s="650">
        <v>0</v>
      </c>
      <c r="F117" s="649">
        <v>10</v>
      </c>
      <c r="G117" s="651">
        <f>C117+(D117/60)</f>
        <v>2.1833333333333331</v>
      </c>
      <c r="H117" s="652">
        <f>E117+F117/60</f>
        <v>0.16666666666666666</v>
      </c>
      <c r="I117" s="653">
        <f t="shared" si="21"/>
        <v>671.83333333333337</v>
      </c>
      <c r="J117" s="654">
        <v>229.74</v>
      </c>
      <c r="K117" s="828">
        <v>4</v>
      </c>
      <c r="L117" s="653">
        <f>G117*J117*K117</f>
        <v>2006.396</v>
      </c>
      <c r="M117" s="654">
        <f>J117*K117</f>
        <v>918.96</v>
      </c>
      <c r="N117" s="655">
        <f>I117*M117</f>
        <v>617387.96000000008</v>
      </c>
      <c r="O117" s="588">
        <f t="shared" si="24"/>
        <v>3.2498139419498877E-3</v>
      </c>
      <c r="P117" s="654">
        <f t="shared" si="25"/>
        <v>99.675018605805008</v>
      </c>
      <c r="Q117" s="822">
        <f t="shared" si="26"/>
        <v>0.9967501860580501</v>
      </c>
      <c r="R117" s="989"/>
    </row>
    <row r="118" spans="1:18" s="674" customFormat="1" ht="44.25" customHeight="1">
      <c r="A118" s="647">
        <v>109</v>
      </c>
      <c r="B118" s="672" t="s">
        <v>661</v>
      </c>
      <c r="C118" s="649"/>
      <c r="D118" s="649"/>
      <c r="E118" s="650"/>
      <c r="F118" s="649"/>
      <c r="G118" s="651">
        <f>C118+(D118/60)</f>
        <v>0</v>
      </c>
      <c r="H118" s="652">
        <f>E118+F118/60</f>
        <v>0</v>
      </c>
      <c r="I118" s="653">
        <f t="shared" si="21"/>
        <v>672</v>
      </c>
      <c r="J118" s="654">
        <v>229.74</v>
      </c>
      <c r="K118" s="828">
        <v>4</v>
      </c>
      <c r="L118" s="653">
        <f>G118*J118*K118</f>
        <v>0</v>
      </c>
      <c r="M118" s="654">
        <f>J118*K118</f>
        <v>918.96</v>
      </c>
      <c r="N118" s="655">
        <f>I118*M118</f>
        <v>617541.12</v>
      </c>
      <c r="O118" s="588">
        <f t="shared" si="24"/>
        <v>0</v>
      </c>
      <c r="P118" s="654">
        <f t="shared" si="25"/>
        <v>100</v>
      </c>
      <c r="Q118" s="822">
        <f t="shared" si="26"/>
        <v>1</v>
      </c>
      <c r="R118" s="989"/>
    </row>
    <row r="119" spans="1:18" s="674" customFormat="1" ht="44.25" customHeight="1">
      <c r="A119" s="647"/>
      <c r="B119" s="672"/>
      <c r="C119" s="649"/>
      <c r="D119" s="649"/>
      <c r="E119" s="650"/>
      <c r="F119" s="649"/>
      <c r="G119" s="651"/>
      <c r="H119" s="652"/>
      <c r="I119" s="653"/>
      <c r="J119" s="654"/>
      <c r="K119" s="667"/>
      <c r="L119" s="653"/>
      <c r="M119" s="654"/>
      <c r="N119" s="655"/>
      <c r="O119" s="655"/>
      <c r="P119" s="655"/>
      <c r="Q119" s="675"/>
      <c r="R119" s="990"/>
    </row>
    <row r="120" spans="1:18" s="674" customFormat="1" ht="48" customHeight="1">
      <c r="A120" s="647"/>
      <c r="B120" s="648" t="s">
        <v>662</v>
      </c>
      <c r="C120" s="676">
        <f>SUM(C10:C119)</f>
        <v>50</v>
      </c>
      <c r="D120" s="676">
        <f>SUM(D10:D119)</f>
        <v>244</v>
      </c>
      <c r="E120" s="676">
        <f>SUM(E10:E119)</f>
        <v>108</v>
      </c>
      <c r="F120" s="676">
        <f>SUM(F10:F119)</f>
        <v>439</v>
      </c>
      <c r="G120" s="656"/>
      <c r="H120" s="653"/>
      <c r="I120" s="653"/>
      <c r="J120" s="675">
        <f>SUM(J10:J119)</f>
        <v>16922.688999999998</v>
      </c>
      <c r="K120" s="677"/>
      <c r="L120" s="675">
        <f>SUM(L10:L119)</f>
        <v>38156.717850000001</v>
      </c>
      <c r="M120" s="667"/>
      <c r="N120" s="675">
        <f>SUM(N10:N119)</f>
        <v>28016195.462299995</v>
      </c>
      <c r="O120" s="675"/>
      <c r="P120" s="675"/>
      <c r="Q120" s="656"/>
      <c r="R120" s="678"/>
    </row>
    <row r="121" spans="1:18" ht="23.25" customHeight="1">
      <c r="A121" s="679"/>
      <c r="B121" s="620"/>
      <c r="C121" s="680"/>
      <c r="D121" s="680"/>
      <c r="E121" s="680"/>
      <c r="F121" s="680"/>
      <c r="G121" s="806"/>
      <c r="H121" s="681"/>
      <c r="I121" s="681"/>
      <c r="J121" s="806"/>
      <c r="K121" s="682"/>
      <c r="L121" s="806"/>
      <c r="M121" s="683"/>
      <c r="N121" s="806"/>
      <c r="O121" s="806"/>
      <c r="P121" s="806"/>
      <c r="Q121" s="991"/>
    </row>
    <row r="122" spans="1:18" ht="36.75" customHeight="1">
      <c r="A122" s="679" t="s">
        <v>174</v>
      </c>
      <c r="B122" s="620" t="s">
        <v>175</v>
      </c>
      <c r="C122" s="684"/>
      <c r="D122" s="684"/>
      <c r="E122" s="684"/>
      <c r="F122" s="684"/>
      <c r="G122" s="681"/>
      <c r="H122" s="681"/>
      <c r="I122" s="681"/>
      <c r="J122" s="681"/>
      <c r="K122" s="630"/>
      <c r="L122" s="681"/>
      <c r="M122" s="630"/>
      <c r="N122" s="630"/>
      <c r="O122" s="630"/>
      <c r="P122" s="630"/>
      <c r="Q122" s="991"/>
    </row>
    <row r="123" spans="1:18" ht="40.5" customHeight="1">
      <c r="A123" s="679"/>
      <c r="B123" s="620"/>
      <c r="C123" s="992">
        <f>C120+D120/60</f>
        <v>54.066666666666663</v>
      </c>
      <c r="D123" s="992"/>
      <c r="E123" s="992">
        <f>E120+F120/60</f>
        <v>115.31666666666666</v>
      </c>
      <c r="F123" s="992"/>
      <c r="G123" s="681"/>
      <c r="H123" s="681"/>
      <c r="I123" s="681"/>
      <c r="J123" s="681"/>
      <c r="K123" s="630"/>
      <c r="L123" s="681"/>
      <c r="M123" s="630"/>
      <c r="N123" s="630"/>
      <c r="O123" s="630"/>
      <c r="P123" s="630"/>
      <c r="Q123" s="991"/>
    </row>
    <row r="124" spans="1:18" ht="60" customHeight="1">
      <c r="A124" s="674"/>
      <c r="C124" s="686"/>
      <c r="D124" s="686"/>
      <c r="E124" s="686"/>
      <c r="K124" s="634" t="s">
        <v>102</v>
      </c>
      <c r="L124" s="688">
        <f>L120/N120</f>
        <v>1.3619521573279142E-3</v>
      </c>
      <c r="M124" s="630"/>
      <c r="N124" s="630"/>
      <c r="O124" s="630"/>
      <c r="P124" s="630"/>
      <c r="Q124" s="991"/>
    </row>
    <row r="125" spans="1:18" ht="60" customHeight="1">
      <c r="A125" s="993" t="s">
        <v>674</v>
      </c>
      <c r="B125" s="993"/>
      <c r="C125" s="993"/>
      <c r="D125" s="993"/>
      <c r="E125" s="993"/>
      <c r="F125" s="993"/>
      <c r="G125" s="993"/>
      <c r="H125" s="993"/>
      <c r="I125" s="993"/>
      <c r="J125" s="993"/>
      <c r="K125" s="689" t="s">
        <v>114</v>
      </c>
      <c r="L125" s="690">
        <f>100-100*L124</f>
        <v>99.863804784267202</v>
      </c>
      <c r="M125" s="691"/>
      <c r="N125" s="630"/>
      <c r="O125" s="630"/>
      <c r="P125" s="630"/>
      <c r="Q125" s="991"/>
    </row>
    <row r="126" spans="1:18" ht="60" customHeight="1">
      <c r="A126" s="795"/>
      <c r="B126" s="796"/>
      <c r="C126" s="796"/>
      <c r="D126" s="796"/>
      <c r="E126" s="796"/>
      <c r="F126" s="796"/>
      <c r="G126" s="796"/>
      <c r="H126" s="796"/>
      <c r="I126" s="796"/>
      <c r="J126" s="796"/>
      <c r="K126" s="797"/>
      <c r="L126" s="798"/>
      <c r="M126" s="691"/>
      <c r="N126" s="630"/>
      <c r="O126" s="630"/>
      <c r="P126" s="630"/>
      <c r="Q126" s="806"/>
    </row>
    <row r="127" spans="1:18" ht="53.25" customHeight="1">
      <c r="A127" s="647">
        <v>1</v>
      </c>
      <c r="B127" s="669" t="s">
        <v>220</v>
      </c>
      <c r="C127" s="659">
        <v>0</v>
      </c>
      <c r="D127" s="659">
        <v>0</v>
      </c>
      <c r="E127" s="649">
        <v>4</v>
      </c>
      <c r="F127" s="649">
        <v>52</v>
      </c>
      <c r="G127" s="653">
        <f>C127+(D127/60)</f>
        <v>0</v>
      </c>
      <c r="H127" s="653">
        <f>E127+F127/60</f>
        <v>4.8666666666666671</v>
      </c>
      <c r="I127" s="653">
        <f>28*24-H127</f>
        <v>667.13333333333333</v>
      </c>
      <c r="J127" s="654">
        <v>129.435</v>
      </c>
      <c r="K127" s="704">
        <v>4</v>
      </c>
      <c r="L127" s="654">
        <f>G127*J127*K127</f>
        <v>0</v>
      </c>
      <c r="M127" s="654">
        <f>J127*K127</f>
        <v>517.74</v>
      </c>
      <c r="N127" s="655">
        <f>I127*M127</f>
        <v>345401.61200000002</v>
      </c>
      <c r="O127" s="588">
        <f t="shared" ref="O127:O128" si="27">L127/N127</f>
        <v>0</v>
      </c>
      <c r="P127" s="654">
        <f t="shared" ref="P127:P128" si="28">100-100*O127</f>
        <v>100</v>
      </c>
      <c r="Q127" s="822">
        <f t="shared" ref="Q127:Q128" si="29">1-L127/N127</f>
        <v>1</v>
      </c>
    </row>
    <row r="128" spans="1:18" ht="53.25" customHeight="1">
      <c r="A128" s="647">
        <v>1</v>
      </c>
      <c r="B128" s="669" t="s">
        <v>222</v>
      </c>
      <c r="C128" s="659">
        <v>0</v>
      </c>
      <c r="D128" s="659">
        <v>0</v>
      </c>
      <c r="E128" s="649">
        <v>0</v>
      </c>
      <c r="F128" s="649">
        <v>0</v>
      </c>
      <c r="G128" s="653">
        <f>C128+(D128/60)</f>
        <v>0</v>
      </c>
      <c r="H128" s="653">
        <f>E128+F128/60</f>
        <v>0</v>
      </c>
      <c r="I128" s="653">
        <f>28*24-H128</f>
        <v>672</v>
      </c>
      <c r="J128" s="654">
        <v>127.934</v>
      </c>
      <c r="K128" s="704">
        <v>4</v>
      </c>
      <c r="L128" s="654">
        <f>G128*J128*K128</f>
        <v>0</v>
      </c>
      <c r="M128" s="654">
        <f>J128*K128</f>
        <v>511.73599999999999</v>
      </c>
      <c r="N128" s="655">
        <f>I128*M128</f>
        <v>343886.592</v>
      </c>
      <c r="O128" s="588">
        <f t="shared" si="27"/>
        <v>0</v>
      </c>
      <c r="P128" s="654">
        <f t="shared" si="28"/>
        <v>100</v>
      </c>
      <c r="Q128" s="822">
        <f t="shared" si="29"/>
        <v>1</v>
      </c>
    </row>
    <row r="129" spans="1:21" ht="60" customHeight="1">
      <c r="A129" s="795"/>
      <c r="B129" s="796"/>
      <c r="C129" s="796"/>
      <c r="D129" s="796"/>
      <c r="E129" s="796"/>
      <c r="F129" s="796"/>
      <c r="G129" s="796"/>
      <c r="H129" s="796"/>
      <c r="I129" s="796"/>
      <c r="J129" s="796"/>
      <c r="K129" s="797"/>
      <c r="L129" s="798"/>
      <c r="M129" s="691"/>
      <c r="N129" s="630"/>
      <c r="O129" s="630"/>
      <c r="P129" s="630"/>
      <c r="Q129" s="806"/>
    </row>
    <row r="130" spans="1:21" ht="34.5" customHeight="1">
      <c r="A130" s="977" t="s">
        <v>219</v>
      </c>
      <c r="B130" s="978"/>
      <c r="C130" s="978"/>
      <c r="D130" s="978"/>
      <c r="E130" s="978"/>
      <c r="F130" s="978"/>
      <c r="G130" s="978"/>
      <c r="H130" s="978"/>
      <c r="I130" s="978"/>
      <c r="J130" s="978"/>
      <c r="K130" s="978"/>
      <c r="L130" s="978"/>
      <c r="M130" s="978"/>
      <c r="N130" s="978"/>
      <c r="O130" s="808"/>
      <c r="P130" s="808"/>
      <c r="Q130" s="692"/>
    </row>
    <row r="131" spans="1:21" ht="20.25" customHeight="1">
      <c r="A131" s="631" t="s">
        <v>19</v>
      </c>
      <c r="B131" s="979" t="s">
        <v>31</v>
      </c>
      <c r="C131" s="970" t="s">
        <v>111</v>
      </c>
      <c r="D131" s="971"/>
      <c r="E131" s="970" t="s">
        <v>108</v>
      </c>
      <c r="F131" s="971"/>
      <c r="G131" s="811" t="s">
        <v>17</v>
      </c>
      <c r="H131" s="813" t="s">
        <v>17</v>
      </c>
      <c r="I131" s="811"/>
      <c r="J131" s="813" t="s">
        <v>115</v>
      </c>
      <c r="K131" s="693" t="s">
        <v>106</v>
      </c>
      <c r="L131" s="634"/>
      <c r="M131" s="634"/>
      <c r="N131" s="979" t="s">
        <v>116</v>
      </c>
      <c r="O131" s="667"/>
      <c r="P131" s="667"/>
      <c r="Q131" s="974" t="s">
        <v>242</v>
      </c>
    </row>
    <row r="132" spans="1:21">
      <c r="A132" s="1005" t="s">
        <v>20</v>
      </c>
      <c r="B132" s="980"/>
      <c r="C132" s="972"/>
      <c r="D132" s="973"/>
      <c r="E132" s="972"/>
      <c r="F132" s="973"/>
      <c r="G132" s="810" t="s">
        <v>18</v>
      </c>
      <c r="H132" s="814" t="s">
        <v>18</v>
      </c>
      <c r="I132" s="810" t="s">
        <v>112</v>
      </c>
      <c r="J132" s="694" t="s">
        <v>32</v>
      </c>
      <c r="K132" s="695"/>
      <c r="L132" s="984" t="s">
        <v>103</v>
      </c>
      <c r="M132" s="980" t="s">
        <v>104</v>
      </c>
      <c r="N132" s="980"/>
      <c r="O132" s="667"/>
      <c r="P132" s="667"/>
      <c r="Q132" s="975"/>
    </row>
    <row r="133" spans="1:21" ht="33" customHeight="1">
      <c r="A133" s="1005"/>
      <c r="B133" s="980"/>
      <c r="C133" s="814"/>
      <c r="D133" s="809"/>
      <c r="E133" s="814"/>
      <c r="F133" s="814"/>
      <c r="G133" s="810" t="s">
        <v>11</v>
      </c>
      <c r="H133" s="814" t="s">
        <v>109</v>
      </c>
      <c r="I133" s="810" t="s">
        <v>101</v>
      </c>
      <c r="J133" s="696" t="s">
        <v>33</v>
      </c>
      <c r="K133" s="697">
        <v>2.5</v>
      </c>
      <c r="L133" s="984"/>
      <c r="M133" s="980"/>
      <c r="N133" s="980"/>
      <c r="O133" s="667" t="s">
        <v>102</v>
      </c>
      <c r="P133" s="667" t="s">
        <v>243</v>
      </c>
      <c r="Q133" s="975"/>
    </row>
    <row r="134" spans="1:21" ht="29.25" customHeight="1">
      <c r="A134" s="1005"/>
      <c r="B134" s="980"/>
      <c r="C134" s="659" t="s">
        <v>26</v>
      </c>
      <c r="D134" s="698" t="s">
        <v>49</v>
      </c>
      <c r="E134" s="698" t="s">
        <v>26</v>
      </c>
      <c r="F134" s="698" t="s">
        <v>49</v>
      </c>
      <c r="G134" s="677"/>
      <c r="H134" s="659" t="s">
        <v>110</v>
      </c>
      <c r="I134" s="699" t="s">
        <v>673</v>
      </c>
      <c r="J134" s="698"/>
      <c r="K134" s="700"/>
      <c r="L134" s="984"/>
      <c r="M134" s="980"/>
      <c r="N134" s="980"/>
      <c r="O134" s="667"/>
      <c r="P134" s="821" t="s">
        <v>244</v>
      </c>
      <c r="Q134" s="975"/>
    </row>
    <row r="135" spans="1:21" ht="50.25" customHeight="1">
      <c r="A135" s="1006"/>
      <c r="B135" s="981"/>
      <c r="C135" s="701"/>
      <c r="D135" s="701"/>
      <c r="E135" s="701"/>
      <c r="F135" s="701"/>
      <c r="G135" s="677" t="s">
        <v>26</v>
      </c>
      <c r="H135" s="659" t="s">
        <v>26</v>
      </c>
      <c r="I135" s="677"/>
      <c r="J135" s="698"/>
      <c r="K135" s="677"/>
      <c r="L135" s="985"/>
      <c r="M135" s="981"/>
      <c r="N135" s="981"/>
      <c r="O135" s="667"/>
      <c r="P135" s="667"/>
      <c r="Q135" s="976"/>
    </row>
    <row r="136" spans="1:21" ht="53.25" customHeight="1">
      <c r="A136" s="647">
        <v>1</v>
      </c>
      <c r="B136" s="669" t="s">
        <v>34</v>
      </c>
      <c r="C136" s="659"/>
      <c r="D136" s="659"/>
      <c r="E136" s="702"/>
      <c r="F136" s="703"/>
      <c r="G136" s="653">
        <f t="shared" ref="G136:G172" si="30">C136+(D136/60)</f>
        <v>0</v>
      </c>
      <c r="H136" s="653">
        <f t="shared" ref="H136:H172" si="31">E136+F136/60</f>
        <v>0</v>
      </c>
      <c r="I136" s="653">
        <f t="shared" ref="I136:I172" si="32">28*24-H136</f>
        <v>672</v>
      </c>
      <c r="J136" s="654">
        <v>315</v>
      </c>
      <c r="K136" s="704">
        <f t="shared" ref="K136:K172" si="33">2.5</f>
        <v>2.5</v>
      </c>
      <c r="L136" s="654">
        <f t="shared" ref="L136:L172" si="34">G136*J136*K136</f>
        <v>0</v>
      </c>
      <c r="M136" s="654">
        <f>J136*K136</f>
        <v>787.5</v>
      </c>
      <c r="N136" s="655">
        <f>I136*M136</f>
        <v>529200</v>
      </c>
      <c r="O136" s="588">
        <f>L136/N136</f>
        <v>0</v>
      </c>
      <c r="P136" s="654">
        <f>100-100*O136</f>
        <v>100</v>
      </c>
      <c r="Q136" s="822">
        <f>1-L136/N136</f>
        <v>1</v>
      </c>
    </row>
    <row r="137" spans="1:21" ht="53.25" customHeight="1">
      <c r="A137" s="647">
        <v>2</v>
      </c>
      <c r="B137" s="669" t="s">
        <v>35</v>
      </c>
      <c r="C137" s="659"/>
      <c r="D137" s="659"/>
      <c r="E137" s="649"/>
      <c r="F137" s="649"/>
      <c r="G137" s="653">
        <f t="shared" si="30"/>
        <v>0</v>
      </c>
      <c r="H137" s="653">
        <f t="shared" si="31"/>
        <v>0</v>
      </c>
      <c r="I137" s="653">
        <f t="shared" si="32"/>
        <v>672</v>
      </c>
      <c r="J137" s="654">
        <v>315</v>
      </c>
      <c r="K137" s="704">
        <f t="shared" si="33"/>
        <v>2.5</v>
      </c>
      <c r="L137" s="654">
        <f t="shared" si="34"/>
        <v>0</v>
      </c>
      <c r="M137" s="654">
        <f t="shared" ref="M137:M172" si="35">J137*K137</f>
        <v>787.5</v>
      </c>
      <c r="N137" s="655">
        <f t="shared" ref="N137:N172" si="36">I137*M137</f>
        <v>529200</v>
      </c>
      <c r="O137" s="588">
        <f t="shared" ref="O137:O172" si="37">L137/N137</f>
        <v>0</v>
      </c>
      <c r="P137" s="654">
        <f t="shared" ref="P137:P172" si="38">100-100*O137</f>
        <v>100</v>
      </c>
      <c r="Q137" s="822">
        <f t="shared" ref="Q137:Q172" si="39">1-L137/N137</f>
        <v>1</v>
      </c>
    </row>
    <row r="138" spans="1:21" ht="60.75" customHeight="1">
      <c r="A138" s="647">
        <v>3</v>
      </c>
      <c r="B138" s="669" t="s">
        <v>50</v>
      </c>
      <c r="C138" s="649"/>
      <c r="D138" s="649"/>
      <c r="E138" s="650"/>
      <c r="F138" s="650"/>
      <c r="G138" s="653">
        <f t="shared" si="30"/>
        <v>0</v>
      </c>
      <c r="H138" s="653">
        <f t="shared" si="31"/>
        <v>0</v>
      </c>
      <c r="I138" s="653">
        <f t="shared" si="32"/>
        <v>672</v>
      </c>
      <c r="J138" s="654">
        <v>315</v>
      </c>
      <c r="K138" s="704">
        <f t="shared" si="33"/>
        <v>2.5</v>
      </c>
      <c r="L138" s="654">
        <f t="shared" si="34"/>
        <v>0</v>
      </c>
      <c r="M138" s="654">
        <f t="shared" si="35"/>
        <v>787.5</v>
      </c>
      <c r="N138" s="655">
        <f t="shared" si="36"/>
        <v>529200</v>
      </c>
      <c r="O138" s="588">
        <f t="shared" si="37"/>
        <v>0</v>
      </c>
      <c r="P138" s="654">
        <f t="shared" si="38"/>
        <v>100</v>
      </c>
      <c r="Q138" s="822">
        <f t="shared" si="39"/>
        <v>1</v>
      </c>
    </row>
    <row r="139" spans="1:21" ht="59.25" customHeight="1">
      <c r="A139" s="647">
        <v>4</v>
      </c>
      <c r="B139" s="669" t="s">
        <v>51</v>
      </c>
      <c r="C139" s="650"/>
      <c r="D139" s="650"/>
      <c r="E139" s="706"/>
      <c r="F139" s="707"/>
      <c r="G139" s="653">
        <f t="shared" si="30"/>
        <v>0</v>
      </c>
      <c r="H139" s="653">
        <f t="shared" si="31"/>
        <v>0</v>
      </c>
      <c r="I139" s="653">
        <f t="shared" si="32"/>
        <v>672</v>
      </c>
      <c r="J139" s="654">
        <v>315</v>
      </c>
      <c r="K139" s="704">
        <f t="shared" si="33"/>
        <v>2.5</v>
      </c>
      <c r="L139" s="654">
        <f t="shared" si="34"/>
        <v>0</v>
      </c>
      <c r="M139" s="654">
        <f t="shared" si="35"/>
        <v>787.5</v>
      </c>
      <c r="N139" s="655">
        <f t="shared" si="36"/>
        <v>529200</v>
      </c>
      <c r="O139" s="588">
        <f t="shared" si="37"/>
        <v>0</v>
      </c>
      <c r="P139" s="654">
        <f t="shared" si="38"/>
        <v>100</v>
      </c>
      <c r="Q139" s="822">
        <f t="shared" si="39"/>
        <v>1</v>
      </c>
      <c r="S139" s="626">
        <f>50/60</f>
        <v>0.83333333333333337</v>
      </c>
    </row>
    <row r="140" spans="1:21" ht="49.5" customHeight="1">
      <c r="A140" s="647">
        <v>5</v>
      </c>
      <c r="B140" s="669" t="s">
        <v>61</v>
      </c>
      <c r="C140" s="649">
        <v>1</v>
      </c>
      <c r="D140" s="649">
        <v>33</v>
      </c>
      <c r="E140" s="650"/>
      <c r="F140" s="708"/>
      <c r="G140" s="653">
        <f t="shared" si="30"/>
        <v>1.55</v>
      </c>
      <c r="H140" s="653">
        <f t="shared" si="31"/>
        <v>0</v>
      </c>
      <c r="I140" s="653">
        <f t="shared" si="32"/>
        <v>672</v>
      </c>
      <c r="J140" s="654">
        <v>315</v>
      </c>
      <c r="K140" s="704">
        <f t="shared" si="33"/>
        <v>2.5</v>
      </c>
      <c r="L140" s="654">
        <f t="shared" si="34"/>
        <v>1220.625</v>
      </c>
      <c r="M140" s="654">
        <f t="shared" si="35"/>
        <v>787.5</v>
      </c>
      <c r="N140" s="655">
        <f t="shared" si="36"/>
        <v>529200</v>
      </c>
      <c r="O140" s="588">
        <f t="shared" si="37"/>
        <v>2.3065476190476191E-3</v>
      </c>
      <c r="P140" s="654">
        <f t="shared" si="38"/>
        <v>99.769345238095241</v>
      </c>
      <c r="Q140" s="822">
        <f t="shared" si="39"/>
        <v>0.99769345238095242</v>
      </c>
    </row>
    <row r="141" spans="1:21" ht="45.75" customHeight="1">
      <c r="A141" s="647">
        <v>6</v>
      </c>
      <c r="B141" s="669" t="s">
        <v>62</v>
      </c>
      <c r="C141" s="649"/>
      <c r="D141" s="649"/>
      <c r="E141" s="706"/>
      <c r="F141" s="707"/>
      <c r="G141" s="653">
        <f t="shared" si="30"/>
        <v>0</v>
      </c>
      <c r="H141" s="653">
        <f t="shared" si="31"/>
        <v>0</v>
      </c>
      <c r="I141" s="653">
        <f t="shared" si="32"/>
        <v>672</v>
      </c>
      <c r="J141" s="654">
        <v>315</v>
      </c>
      <c r="K141" s="704">
        <f t="shared" si="33"/>
        <v>2.5</v>
      </c>
      <c r="L141" s="654">
        <f t="shared" si="34"/>
        <v>0</v>
      </c>
      <c r="M141" s="654">
        <f t="shared" si="35"/>
        <v>787.5</v>
      </c>
      <c r="N141" s="655">
        <f t="shared" si="36"/>
        <v>529200</v>
      </c>
      <c r="O141" s="588">
        <f t="shared" si="37"/>
        <v>0</v>
      </c>
      <c r="P141" s="654">
        <f t="shared" si="38"/>
        <v>100</v>
      </c>
      <c r="Q141" s="822">
        <f t="shared" si="39"/>
        <v>1</v>
      </c>
    </row>
    <row r="142" spans="1:21" ht="53.25" customHeight="1">
      <c r="A142" s="647">
        <v>7</v>
      </c>
      <c r="B142" s="669" t="s">
        <v>65</v>
      </c>
      <c r="C142" s="650"/>
      <c r="D142" s="650"/>
      <c r="E142" s="650"/>
      <c r="F142" s="650"/>
      <c r="G142" s="653">
        <f t="shared" si="30"/>
        <v>0</v>
      </c>
      <c r="H142" s="653">
        <f t="shared" si="31"/>
        <v>0</v>
      </c>
      <c r="I142" s="653">
        <f t="shared" si="32"/>
        <v>672</v>
      </c>
      <c r="J142" s="654">
        <v>315</v>
      </c>
      <c r="K142" s="704">
        <f t="shared" si="33"/>
        <v>2.5</v>
      </c>
      <c r="L142" s="654">
        <f t="shared" si="34"/>
        <v>0</v>
      </c>
      <c r="M142" s="654">
        <f t="shared" si="35"/>
        <v>787.5</v>
      </c>
      <c r="N142" s="655">
        <f t="shared" si="36"/>
        <v>529200</v>
      </c>
      <c r="O142" s="588">
        <f t="shared" si="37"/>
        <v>0</v>
      </c>
      <c r="P142" s="654">
        <f t="shared" si="38"/>
        <v>100</v>
      </c>
      <c r="Q142" s="822">
        <f t="shared" si="39"/>
        <v>1</v>
      </c>
    </row>
    <row r="143" spans="1:21" ht="54" customHeight="1">
      <c r="A143" s="647">
        <v>8</v>
      </c>
      <c r="B143" s="669" t="s">
        <v>66</v>
      </c>
      <c r="C143" s="705"/>
      <c r="D143" s="705"/>
      <c r="E143" s="659"/>
      <c r="F143" s="659"/>
      <c r="G143" s="653">
        <f t="shared" si="30"/>
        <v>0</v>
      </c>
      <c r="H143" s="653">
        <f t="shared" si="31"/>
        <v>0</v>
      </c>
      <c r="I143" s="653">
        <f t="shared" si="32"/>
        <v>672</v>
      </c>
      <c r="J143" s="654">
        <v>315</v>
      </c>
      <c r="K143" s="704">
        <f t="shared" si="33"/>
        <v>2.5</v>
      </c>
      <c r="L143" s="654">
        <f t="shared" si="34"/>
        <v>0</v>
      </c>
      <c r="M143" s="654">
        <f t="shared" si="35"/>
        <v>787.5</v>
      </c>
      <c r="N143" s="655">
        <f t="shared" si="36"/>
        <v>529200</v>
      </c>
      <c r="O143" s="588">
        <f t="shared" si="37"/>
        <v>0</v>
      </c>
      <c r="P143" s="654">
        <f t="shared" si="38"/>
        <v>100</v>
      </c>
      <c r="Q143" s="822">
        <f t="shared" si="39"/>
        <v>1</v>
      </c>
    </row>
    <row r="144" spans="1:21" s="625" customFormat="1" ht="53.25" customHeight="1">
      <c r="A144" s="647">
        <v>9</v>
      </c>
      <c r="B144" s="669" t="s">
        <v>58</v>
      </c>
      <c r="C144" s="705"/>
      <c r="D144" s="705"/>
      <c r="E144" s="706"/>
      <c r="F144" s="707"/>
      <c r="G144" s="653">
        <f t="shared" si="30"/>
        <v>0</v>
      </c>
      <c r="H144" s="653">
        <f t="shared" si="31"/>
        <v>0</v>
      </c>
      <c r="I144" s="653">
        <f t="shared" si="32"/>
        <v>672</v>
      </c>
      <c r="J144" s="654">
        <v>315</v>
      </c>
      <c r="K144" s="704">
        <f t="shared" si="33"/>
        <v>2.5</v>
      </c>
      <c r="L144" s="654">
        <f t="shared" si="34"/>
        <v>0</v>
      </c>
      <c r="M144" s="654">
        <f t="shared" si="35"/>
        <v>787.5</v>
      </c>
      <c r="N144" s="655">
        <f t="shared" si="36"/>
        <v>529200</v>
      </c>
      <c r="O144" s="588">
        <f t="shared" si="37"/>
        <v>0</v>
      </c>
      <c r="P144" s="654">
        <f t="shared" si="38"/>
        <v>100</v>
      </c>
      <c r="Q144" s="822">
        <f t="shared" si="39"/>
        <v>1</v>
      </c>
      <c r="S144" s="626"/>
      <c r="T144" s="626"/>
      <c r="U144" s="626"/>
    </row>
    <row r="145" spans="1:21" s="625" customFormat="1" ht="54" customHeight="1">
      <c r="A145" s="647">
        <v>10</v>
      </c>
      <c r="B145" s="669" t="s">
        <v>57</v>
      </c>
      <c r="C145" s="650"/>
      <c r="D145" s="650"/>
      <c r="E145" s="650"/>
      <c r="F145" s="708"/>
      <c r="G145" s="653">
        <f t="shared" si="30"/>
        <v>0</v>
      </c>
      <c r="H145" s="653">
        <f t="shared" si="31"/>
        <v>0</v>
      </c>
      <c r="I145" s="653">
        <f t="shared" si="32"/>
        <v>672</v>
      </c>
      <c r="J145" s="654">
        <v>315</v>
      </c>
      <c r="K145" s="704">
        <f t="shared" si="33"/>
        <v>2.5</v>
      </c>
      <c r="L145" s="654">
        <f t="shared" si="34"/>
        <v>0</v>
      </c>
      <c r="M145" s="654">
        <f t="shared" si="35"/>
        <v>787.5</v>
      </c>
      <c r="N145" s="655">
        <f t="shared" si="36"/>
        <v>529200</v>
      </c>
      <c r="O145" s="588">
        <f t="shared" si="37"/>
        <v>0</v>
      </c>
      <c r="P145" s="654">
        <f t="shared" si="38"/>
        <v>100</v>
      </c>
      <c r="Q145" s="822">
        <f t="shared" si="39"/>
        <v>1</v>
      </c>
      <c r="S145" s="626"/>
      <c r="T145" s="626"/>
      <c r="U145" s="626"/>
    </row>
    <row r="146" spans="1:21" s="625" customFormat="1" ht="49.5" customHeight="1">
      <c r="A146" s="647">
        <v>11</v>
      </c>
      <c r="B146" s="669" t="s">
        <v>78</v>
      </c>
      <c r="C146" s="710"/>
      <c r="D146" s="650"/>
      <c r="E146" s="650"/>
      <c r="F146" s="708"/>
      <c r="G146" s="653">
        <f t="shared" si="30"/>
        <v>0</v>
      </c>
      <c r="H146" s="653">
        <f t="shared" si="31"/>
        <v>0</v>
      </c>
      <c r="I146" s="653">
        <f t="shared" si="32"/>
        <v>672</v>
      </c>
      <c r="J146" s="654">
        <v>315</v>
      </c>
      <c r="K146" s="704">
        <f t="shared" si="33"/>
        <v>2.5</v>
      </c>
      <c r="L146" s="654">
        <f t="shared" si="34"/>
        <v>0</v>
      </c>
      <c r="M146" s="654">
        <f t="shared" si="35"/>
        <v>787.5</v>
      </c>
      <c r="N146" s="655">
        <f t="shared" si="36"/>
        <v>529200</v>
      </c>
      <c r="O146" s="588">
        <f t="shared" si="37"/>
        <v>0</v>
      </c>
      <c r="P146" s="654">
        <f t="shared" si="38"/>
        <v>100</v>
      </c>
      <c r="Q146" s="822">
        <f t="shared" si="39"/>
        <v>1</v>
      </c>
      <c r="S146" s="626"/>
      <c r="T146" s="626"/>
      <c r="U146" s="626"/>
    </row>
    <row r="147" spans="1:21" s="625" customFormat="1" ht="48" customHeight="1">
      <c r="A147" s="647">
        <v>12</v>
      </c>
      <c r="B147" s="669" t="s">
        <v>79</v>
      </c>
      <c r="C147" s="705">
        <v>3</v>
      </c>
      <c r="D147" s="705">
        <v>52</v>
      </c>
      <c r="E147" s="650"/>
      <c r="F147" s="708"/>
      <c r="G147" s="653">
        <f t="shared" si="30"/>
        <v>3.8666666666666667</v>
      </c>
      <c r="H147" s="653">
        <f t="shared" si="31"/>
        <v>0</v>
      </c>
      <c r="I147" s="653">
        <f t="shared" si="32"/>
        <v>672</v>
      </c>
      <c r="J147" s="654">
        <v>315</v>
      </c>
      <c r="K147" s="704">
        <f t="shared" si="33"/>
        <v>2.5</v>
      </c>
      <c r="L147" s="654">
        <f t="shared" si="34"/>
        <v>3045</v>
      </c>
      <c r="M147" s="654">
        <f t="shared" si="35"/>
        <v>787.5</v>
      </c>
      <c r="N147" s="655">
        <f t="shared" si="36"/>
        <v>529200</v>
      </c>
      <c r="O147" s="588">
        <f t="shared" si="37"/>
        <v>5.7539682539682543E-3</v>
      </c>
      <c r="P147" s="654">
        <f t="shared" si="38"/>
        <v>99.424603174603178</v>
      </c>
      <c r="Q147" s="822">
        <f t="shared" si="39"/>
        <v>0.99424603174603177</v>
      </c>
      <c r="S147" s="626"/>
      <c r="T147" s="626"/>
      <c r="U147" s="626"/>
    </row>
    <row r="148" spans="1:21" s="625" customFormat="1" ht="50.25" customHeight="1">
      <c r="A148" s="647">
        <v>13</v>
      </c>
      <c r="B148" s="669" t="s">
        <v>82</v>
      </c>
      <c r="C148" s="710">
        <v>3</v>
      </c>
      <c r="D148" s="710">
        <v>58</v>
      </c>
      <c r="E148" s="650"/>
      <c r="F148" s="708"/>
      <c r="G148" s="653">
        <f t="shared" si="30"/>
        <v>3.9666666666666668</v>
      </c>
      <c r="H148" s="653">
        <f t="shared" si="31"/>
        <v>0</v>
      </c>
      <c r="I148" s="653">
        <f t="shared" si="32"/>
        <v>672</v>
      </c>
      <c r="J148" s="654">
        <v>315</v>
      </c>
      <c r="K148" s="704">
        <f t="shared" si="33"/>
        <v>2.5</v>
      </c>
      <c r="L148" s="654">
        <f t="shared" si="34"/>
        <v>3123.75</v>
      </c>
      <c r="M148" s="654">
        <f t="shared" si="35"/>
        <v>787.5</v>
      </c>
      <c r="N148" s="655">
        <f t="shared" si="36"/>
        <v>529200</v>
      </c>
      <c r="O148" s="588">
        <f t="shared" si="37"/>
        <v>5.9027777777777776E-3</v>
      </c>
      <c r="P148" s="654">
        <f t="shared" si="38"/>
        <v>99.409722222222229</v>
      </c>
      <c r="Q148" s="822">
        <f t="shared" si="39"/>
        <v>0.99409722222222219</v>
      </c>
      <c r="S148" s="626"/>
      <c r="T148" s="626"/>
      <c r="U148" s="626"/>
    </row>
    <row r="149" spans="1:21" s="625" customFormat="1" ht="57.75" customHeight="1">
      <c r="A149" s="647">
        <v>14</v>
      </c>
      <c r="B149" s="669" t="s">
        <v>88</v>
      </c>
      <c r="C149" s="659"/>
      <c r="D149" s="659"/>
      <c r="E149" s="650"/>
      <c r="F149" s="708"/>
      <c r="G149" s="653">
        <f t="shared" si="30"/>
        <v>0</v>
      </c>
      <c r="H149" s="653">
        <f t="shared" si="31"/>
        <v>0</v>
      </c>
      <c r="I149" s="653">
        <f t="shared" si="32"/>
        <v>672</v>
      </c>
      <c r="J149" s="654">
        <v>315</v>
      </c>
      <c r="K149" s="704">
        <f t="shared" si="33"/>
        <v>2.5</v>
      </c>
      <c r="L149" s="654">
        <f t="shared" si="34"/>
        <v>0</v>
      </c>
      <c r="M149" s="654">
        <f t="shared" si="35"/>
        <v>787.5</v>
      </c>
      <c r="N149" s="655">
        <f t="shared" si="36"/>
        <v>529200</v>
      </c>
      <c r="O149" s="588">
        <f t="shared" si="37"/>
        <v>0</v>
      </c>
      <c r="P149" s="654">
        <f t="shared" si="38"/>
        <v>100</v>
      </c>
      <c r="Q149" s="822">
        <f t="shared" si="39"/>
        <v>1</v>
      </c>
      <c r="S149" s="626"/>
      <c r="T149" s="626"/>
      <c r="U149" s="626"/>
    </row>
    <row r="150" spans="1:21" s="625" customFormat="1" ht="46.5" customHeight="1">
      <c r="A150" s="647">
        <v>15</v>
      </c>
      <c r="B150" s="669" t="s">
        <v>96</v>
      </c>
      <c r="C150" s="709"/>
      <c r="D150" s="709"/>
      <c r="E150" s="650"/>
      <c r="F150" s="708"/>
      <c r="G150" s="653">
        <f t="shared" si="30"/>
        <v>0</v>
      </c>
      <c r="H150" s="653">
        <f t="shared" si="31"/>
        <v>0</v>
      </c>
      <c r="I150" s="653">
        <f t="shared" si="32"/>
        <v>672</v>
      </c>
      <c r="J150" s="654">
        <v>315</v>
      </c>
      <c r="K150" s="704">
        <f t="shared" si="33"/>
        <v>2.5</v>
      </c>
      <c r="L150" s="654">
        <f t="shared" si="34"/>
        <v>0</v>
      </c>
      <c r="M150" s="654">
        <f t="shared" si="35"/>
        <v>787.5</v>
      </c>
      <c r="N150" s="655">
        <f t="shared" si="36"/>
        <v>529200</v>
      </c>
      <c r="O150" s="588">
        <f t="shared" si="37"/>
        <v>0</v>
      </c>
      <c r="P150" s="654">
        <f t="shared" si="38"/>
        <v>100</v>
      </c>
      <c r="Q150" s="822">
        <f t="shared" si="39"/>
        <v>1</v>
      </c>
      <c r="S150" s="626"/>
      <c r="T150" s="626"/>
      <c r="U150" s="626"/>
    </row>
    <row r="151" spans="1:21" s="625" customFormat="1" ht="50.25" customHeight="1">
      <c r="A151" s="647">
        <v>16</v>
      </c>
      <c r="B151" s="669" t="s">
        <v>97</v>
      </c>
      <c r="C151" s="710"/>
      <c r="D151" s="710"/>
      <c r="E151" s="650"/>
      <c r="F151" s="708"/>
      <c r="G151" s="653">
        <f t="shared" si="30"/>
        <v>0</v>
      </c>
      <c r="H151" s="653">
        <f t="shared" si="31"/>
        <v>0</v>
      </c>
      <c r="I151" s="653">
        <f t="shared" si="32"/>
        <v>672</v>
      </c>
      <c r="J151" s="654">
        <v>315</v>
      </c>
      <c r="K151" s="704">
        <f t="shared" si="33"/>
        <v>2.5</v>
      </c>
      <c r="L151" s="654">
        <f t="shared" si="34"/>
        <v>0</v>
      </c>
      <c r="M151" s="654">
        <f t="shared" si="35"/>
        <v>787.5</v>
      </c>
      <c r="N151" s="655">
        <f t="shared" si="36"/>
        <v>529200</v>
      </c>
      <c r="O151" s="588">
        <f t="shared" si="37"/>
        <v>0</v>
      </c>
      <c r="P151" s="654">
        <f t="shared" si="38"/>
        <v>100</v>
      </c>
      <c r="Q151" s="822">
        <f t="shared" si="39"/>
        <v>1</v>
      </c>
      <c r="S151" s="626"/>
      <c r="T151" s="626"/>
      <c r="U151" s="626"/>
    </row>
    <row r="152" spans="1:21" s="625" customFormat="1" ht="54" customHeight="1">
      <c r="A152" s="647">
        <v>17</v>
      </c>
      <c r="B152" s="669" t="s">
        <v>107</v>
      </c>
      <c r="C152" s="710">
        <v>2</v>
      </c>
      <c r="D152" s="710">
        <v>40</v>
      </c>
      <c r="E152" s="650"/>
      <c r="F152" s="708"/>
      <c r="G152" s="653">
        <f t="shared" si="30"/>
        <v>2.6666666666666665</v>
      </c>
      <c r="H152" s="653">
        <f t="shared" si="31"/>
        <v>0</v>
      </c>
      <c r="I152" s="653">
        <f t="shared" si="32"/>
        <v>672</v>
      </c>
      <c r="J152" s="654">
        <v>315</v>
      </c>
      <c r="K152" s="704">
        <f t="shared" si="33"/>
        <v>2.5</v>
      </c>
      <c r="L152" s="654">
        <f t="shared" si="34"/>
        <v>2100</v>
      </c>
      <c r="M152" s="654">
        <f t="shared" si="35"/>
        <v>787.5</v>
      </c>
      <c r="N152" s="655">
        <f t="shared" si="36"/>
        <v>529200</v>
      </c>
      <c r="O152" s="588">
        <f t="shared" si="37"/>
        <v>3.968253968253968E-3</v>
      </c>
      <c r="P152" s="654">
        <f t="shared" si="38"/>
        <v>99.603174603174608</v>
      </c>
      <c r="Q152" s="822">
        <f t="shared" si="39"/>
        <v>0.99603174603174605</v>
      </c>
      <c r="S152" s="626"/>
      <c r="T152" s="626"/>
      <c r="U152" s="626"/>
    </row>
    <row r="153" spans="1:21" s="711" customFormat="1" ht="55.5" customHeight="1">
      <c r="A153" s="647">
        <v>18</v>
      </c>
      <c r="B153" s="669" t="s">
        <v>138</v>
      </c>
      <c r="C153" s="709"/>
      <c r="D153" s="709"/>
      <c r="E153" s="706"/>
      <c r="F153" s="707"/>
      <c r="G153" s="653">
        <f t="shared" si="30"/>
        <v>0</v>
      </c>
      <c r="H153" s="653">
        <f t="shared" si="31"/>
        <v>0</v>
      </c>
      <c r="I153" s="653">
        <f t="shared" si="32"/>
        <v>672</v>
      </c>
      <c r="J153" s="654">
        <v>315</v>
      </c>
      <c r="K153" s="704">
        <f t="shared" si="33"/>
        <v>2.5</v>
      </c>
      <c r="L153" s="654">
        <f t="shared" si="34"/>
        <v>0</v>
      </c>
      <c r="M153" s="654">
        <f t="shared" si="35"/>
        <v>787.5</v>
      </c>
      <c r="N153" s="655">
        <f t="shared" si="36"/>
        <v>529200</v>
      </c>
      <c r="O153" s="588">
        <f t="shared" si="37"/>
        <v>0</v>
      </c>
      <c r="P153" s="654">
        <f t="shared" si="38"/>
        <v>100</v>
      </c>
      <c r="Q153" s="822">
        <f t="shared" si="39"/>
        <v>1</v>
      </c>
      <c r="S153" s="674"/>
      <c r="T153" s="674"/>
      <c r="U153" s="674"/>
    </row>
    <row r="154" spans="1:21" s="625" customFormat="1" ht="39" customHeight="1">
      <c r="A154" s="647">
        <v>19</v>
      </c>
      <c r="B154" s="669" t="s">
        <v>145</v>
      </c>
      <c r="C154" s="709"/>
      <c r="D154" s="709"/>
      <c r="E154" s="706"/>
      <c r="F154" s="707"/>
      <c r="G154" s="653">
        <f t="shared" si="30"/>
        <v>0</v>
      </c>
      <c r="H154" s="653">
        <f t="shared" si="31"/>
        <v>0</v>
      </c>
      <c r="I154" s="653">
        <f t="shared" si="32"/>
        <v>672</v>
      </c>
      <c r="J154" s="654">
        <v>315</v>
      </c>
      <c r="K154" s="704">
        <f t="shared" si="33"/>
        <v>2.5</v>
      </c>
      <c r="L154" s="654">
        <f t="shared" si="34"/>
        <v>0</v>
      </c>
      <c r="M154" s="654">
        <f t="shared" si="35"/>
        <v>787.5</v>
      </c>
      <c r="N154" s="655">
        <f t="shared" si="36"/>
        <v>529200</v>
      </c>
      <c r="O154" s="588">
        <f t="shared" si="37"/>
        <v>0</v>
      </c>
      <c r="P154" s="654">
        <f t="shared" si="38"/>
        <v>100</v>
      </c>
      <c r="Q154" s="822">
        <f t="shared" si="39"/>
        <v>1</v>
      </c>
      <c r="S154" s="626"/>
      <c r="T154" s="626"/>
      <c r="U154" s="626"/>
    </row>
    <row r="155" spans="1:21" s="625" customFormat="1" ht="57" customHeight="1">
      <c r="A155" s="647">
        <v>20</v>
      </c>
      <c r="B155" s="669" t="s">
        <v>159</v>
      </c>
      <c r="C155" s="709"/>
      <c r="D155" s="709"/>
      <c r="E155" s="706"/>
      <c r="F155" s="707"/>
      <c r="G155" s="653">
        <f t="shared" si="30"/>
        <v>0</v>
      </c>
      <c r="H155" s="653">
        <f t="shared" si="31"/>
        <v>0</v>
      </c>
      <c r="I155" s="653">
        <f t="shared" si="32"/>
        <v>672</v>
      </c>
      <c r="J155" s="654">
        <v>315</v>
      </c>
      <c r="K155" s="704">
        <f t="shared" si="33"/>
        <v>2.5</v>
      </c>
      <c r="L155" s="654">
        <f t="shared" si="34"/>
        <v>0</v>
      </c>
      <c r="M155" s="654">
        <f t="shared" si="35"/>
        <v>787.5</v>
      </c>
      <c r="N155" s="655">
        <f t="shared" si="36"/>
        <v>529200</v>
      </c>
      <c r="O155" s="588">
        <f t="shared" si="37"/>
        <v>0</v>
      </c>
      <c r="P155" s="654">
        <f t="shared" si="38"/>
        <v>100</v>
      </c>
      <c r="Q155" s="822">
        <f t="shared" si="39"/>
        <v>1</v>
      </c>
      <c r="S155" s="626"/>
      <c r="T155" s="626"/>
      <c r="U155" s="626"/>
    </row>
    <row r="156" spans="1:21" s="625" customFormat="1" ht="46.5" customHeight="1">
      <c r="A156" s="647">
        <v>21</v>
      </c>
      <c r="B156" s="669" t="s">
        <v>160</v>
      </c>
      <c r="C156" s="709"/>
      <c r="D156" s="709"/>
      <c r="E156" s="650"/>
      <c r="F156" s="708"/>
      <c r="G156" s="653">
        <f t="shared" si="30"/>
        <v>0</v>
      </c>
      <c r="H156" s="653">
        <f t="shared" si="31"/>
        <v>0</v>
      </c>
      <c r="I156" s="653">
        <f t="shared" si="32"/>
        <v>672</v>
      </c>
      <c r="J156" s="654">
        <v>315</v>
      </c>
      <c r="K156" s="704">
        <f t="shared" si="33"/>
        <v>2.5</v>
      </c>
      <c r="L156" s="654">
        <f t="shared" si="34"/>
        <v>0</v>
      </c>
      <c r="M156" s="654">
        <f t="shared" si="35"/>
        <v>787.5</v>
      </c>
      <c r="N156" s="655">
        <f t="shared" si="36"/>
        <v>529200</v>
      </c>
      <c r="O156" s="588">
        <f t="shared" si="37"/>
        <v>0</v>
      </c>
      <c r="P156" s="654">
        <f t="shared" si="38"/>
        <v>100</v>
      </c>
      <c r="Q156" s="822">
        <f t="shared" si="39"/>
        <v>1</v>
      </c>
      <c r="S156" s="626"/>
      <c r="T156" s="626"/>
      <c r="U156" s="626"/>
    </row>
    <row r="157" spans="1:21" s="625" customFormat="1" ht="48" customHeight="1">
      <c r="A157" s="647">
        <v>22</v>
      </c>
      <c r="B157" s="669" t="s">
        <v>169</v>
      </c>
      <c r="C157" s="709"/>
      <c r="D157" s="709"/>
      <c r="E157" s="706"/>
      <c r="F157" s="707"/>
      <c r="G157" s="653">
        <f t="shared" si="30"/>
        <v>0</v>
      </c>
      <c r="H157" s="653">
        <f t="shared" si="31"/>
        <v>0</v>
      </c>
      <c r="I157" s="653">
        <f t="shared" si="32"/>
        <v>672</v>
      </c>
      <c r="J157" s="654">
        <v>315</v>
      </c>
      <c r="K157" s="704">
        <f t="shared" si="33"/>
        <v>2.5</v>
      </c>
      <c r="L157" s="654">
        <f t="shared" si="34"/>
        <v>0</v>
      </c>
      <c r="M157" s="654">
        <f t="shared" si="35"/>
        <v>787.5</v>
      </c>
      <c r="N157" s="655">
        <f t="shared" si="36"/>
        <v>529200</v>
      </c>
      <c r="O157" s="588">
        <f t="shared" si="37"/>
        <v>0</v>
      </c>
      <c r="P157" s="654">
        <f t="shared" si="38"/>
        <v>100</v>
      </c>
      <c r="Q157" s="822">
        <f t="shared" si="39"/>
        <v>1</v>
      </c>
      <c r="S157" s="626"/>
      <c r="T157" s="626"/>
      <c r="U157" s="626"/>
    </row>
    <row r="158" spans="1:21" s="625" customFormat="1" ht="50.25" customHeight="1">
      <c r="A158" s="647">
        <v>23</v>
      </c>
      <c r="B158" s="669" t="s">
        <v>170</v>
      </c>
      <c r="C158" s="709"/>
      <c r="D158" s="709"/>
      <c r="E158" s="706"/>
      <c r="F158" s="707"/>
      <c r="G158" s="653">
        <f t="shared" si="30"/>
        <v>0</v>
      </c>
      <c r="H158" s="653">
        <f t="shared" si="31"/>
        <v>0</v>
      </c>
      <c r="I158" s="653">
        <f t="shared" si="32"/>
        <v>672</v>
      </c>
      <c r="J158" s="654">
        <v>315</v>
      </c>
      <c r="K158" s="704">
        <f t="shared" si="33"/>
        <v>2.5</v>
      </c>
      <c r="L158" s="654">
        <f t="shared" si="34"/>
        <v>0</v>
      </c>
      <c r="M158" s="654">
        <f t="shared" si="35"/>
        <v>787.5</v>
      </c>
      <c r="N158" s="655">
        <f t="shared" si="36"/>
        <v>529200</v>
      </c>
      <c r="O158" s="588">
        <f t="shared" si="37"/>
        <v>0</v>
      </c>
      <c r="P158" s="654">
        <f t="shared" si="38"/>
        <v>100</v>
      </c>
      <c r="Q158" s="822">
        <f t="shared" si="39"/>
        <v>1</v>
      </c>
      <c r="S158" s="626"/>
      <c r="T158" s="626"/>
      <c r="U158" s="626"/>
    </row>
    <row r="159" spans="1:21" s="625" customFormat="1" ht="44.25" customHeight="1">
      <c r="A159" s="647">
        <v>24</v>
      </c>
      <c r="B159" s="669" t="s">
        <v>171</v>
      </c>
      <c r="C159" s="709"/>
      <c r="D159" s="709"/>
      <c r="E159" s="706"/>
      <c r="F159" s="707"/>
      <c r="G159" s="653">
        <f t="shared" si="30"/>
        <v>0</v>
      </c>
      <c r="H159" s="653">
        <f t="shared" si="31"/>
        <v>0</v>
      </c>
      <c r="I159" s="653">
        <f t="shared" si="32"/>
        <v>672</v>
      </c>
      <c r="J159" s="654">
        <v>315</v>
      </c>
      <c r="K159" s="704">
        <f t="shared" si="33"/>
        <v>2.5</v>
      </c>
      <c r="L159" s="654">
        <f t="shared" si="34"/>
        <v>0</v>
      </c>
      <c r="M159" s="654">
        <f t="shared" si="35"/>
        <v>787.5</v>
      </c>
      <c r="N159" s="655">
        <f t="shared" si="36"/>
        <v>529200</v>
      </c>
      <c r="O159" s="588">
        <f t="shared" si="37"/>
        <v>0</v>
      </c>
      <c r="P159" s="654">
        <f t="shared" si="38"/>
        <v>100</v>
      </c>
      <c r="Q159" s="822">
        <f t="shared" si="39"/>
        <v>1</v>
      </c>
      <c r="S159" s="626"/>
      <c r="T159" s="626"/>
      <c r="U159" s="626"/>
    </row>
    <row r="160" spans="1:21" s="625" customFormat="1" ht="53.25" customHeight="1">
      <c r="A160" s="647">
        <v>25</v>
      </c>
      <c r="B160" s="669" t="s">
        <v>173</v>
      </c>
      <c r="C160" s="658"/>
      <c r="D160" s="658"/>
      <c r="E160" s="706"/>
      <c r="F160" s="707"/>
      <c r="G160" s="653">
        <v>0</v>
      </c>
      <c r="H160" s="653">
        <f t="shared" si="31"/>
        <v>0</v>
      </c>
      <c r="I160" s="653">
        <f t="shared" si="32"/>
        <v>672</v>
      </c>
      <c r="J160" s="654">
        <v>315</v>
      </c>
      <c r="K160" s="704">
        <f t="shared" si="33"/>
        <v>2.5</v>
      </c>
      <c r="L160" s="654">
        <f t="shared" si="34"/>
        <v>0</v>
      </c>
      <c r="M160" s="654">
        <f t="shared" si="35"/>
        <v>787.5</v>
      </c>
      <c r="N160" s="655">
        <f t="shared" si="36"/>
        <v>529200</v>
      </c>
      <c r="O160" s="588">
        <f t="shared" si="37"/>
        <v>0</v>
      </c>
      <c r="P160" s="654">
        <f t="shared" si="38"/>
        <v>100</v>
      </c>
      <c r="Q160" s="822">
        <f t="shared" si="39"/>
        <v>1</v>
      </c>
      <c r="S160" s="626"/>
      <c r="T160" s="626"/>
      <c r="U160" s="626"/>
    </row>
    <row r="161" spans="1:21" s="625" customFormat="1" ht="50.25" customHeight="1">
      <c r="A161" s="647">
        <v>26</v>
      </c>
      <c r="B161" s="712" t="s">
        <v>179</v>
      </c>
      <c r="C161" s="709"/>
      <c r="D161" s="709"/>
      <c r="E161" s="708"/>
      <c r="F161" s="708"/>
      <c r="G161" s="653">
        <f t="shared" si="30"/>
        <v>0</v>
      </c>
      <c r="H161" s="653">
        <f t="shared" si="31"/>
        <v>0</v>
      </c>
      <c r="I161" s="653">
        <f t="shared" si="32"/>
        <v>672</v>
      </c>
      <c r="J161" s="667">
        <v>1000</v>
      </c>
      <c r="K161" s="704">
        <f t="shared" si="33"/>
        <v>2.5</v>
      </c>
      <c r="L161" s="654">
        <f t="shared" si="34"/>
        <v>0</v>
      </c>
      <c r="M161" s="654">
        <f t="shared" si="35"/>
        <v>2500</v>
      </c>
      <c r="N161" s="655">
        <f t="shared" si="36"/>
        <v>1680000</v>
      </c>
      <c r="O161" s="588">
        <f t="shared" si="37"/>
        <v>0</v>
      </c>
      <c r="P161" s="654">
        <f t="shared" si="38"/>
        <v>100</v>
      </c>
      <c r="Q161" s="822">
        <f t="shared" si="39"/>
        <v>1</v>
      </c>
      <c r="S161" s="626"/>
      <c r="T161" s="626"/>
      <c r="U161" s="626"/>
    </row>
    <row r="162" spans="1:21" s="625" customFormat="1" ht="46.5" customHeight="1">
      <c r="A162" s="647">
        <v>27</v>
      </c>
      <c r="B162" s="669" t="s">
        <v>186</v>
      </c>
      <c r="C162" s="710"/>
      <c r="D162" s="710"/>
      <c r="E162" s="650"/>
      <c r="F162" s="708"/>
      <c r="G162" s="653">
        <f t="shared" si="30"/>
        <v>0</v>
      </c>
      <c r="H162" s="653">
        <f t="shared" si="31"/>
        <v>0</v>
      </c>
      <c r="I162" s="653">
        <f t="shared" si="32"/>
        <v>672</v>
      </c>
      <c r="J162" s="654">
        <v>315</v>
      </c>
      <c r="K162" s="704">
        <f t="shared" si="33"/>
        <v>2.5</v>
      </c>
      <c r="L162" s="654">
        <f t="shared" si="34"/>
        <v>0</v>
      </c>
      <c r="M162" s="654">
        <f t="shared" si="35"/>
        <v>787.5</v>
      </c>
      <c r="N162" s="655">
        <f t="shared" si="36"/>
        <v>529200</v>
      </c>
      <c r="O162" s="588">
        <f t="shared" si="37"/>
        <v>0</v>
      </c>
      <c r="P162" s="654">
        <f t="shared" si="38"/>
        <v>100</v>
      </c>
      <c r="Q162" s="822">
        <f t="shared" si="39"/>
        <v>1</v>
      </c>
      <c r="S162" s="626"/>
      <c r="T162" s="626"/>
      <c r="U162" s="626"/>
    </row>
    <row r="163" spans="1:21" s="625" customFormat="1" ht="55.5" customHeight="1">
      <c r="A163" s="647">
        <v>28</v>
      </c>
      <c r="B163" s="669" t="s">
        <v>193</v>
      </c>
      <c r="C163" s="658"/>
      <c r="D163" s="658"/>
      <c r="E163" s="706"/>
      <c r="F163" s="707"/>
      <c r="G163" s="653">
        <f t="shared" si="30"/>
        <v>0</v>
      </c>
      <c r="H163" s="653">
        <f t="shared" si="31"/>
        <v>0</v>
      </c>
      <c r="I163" s="653">
        <f t="shared" si="32"/>
        <v>672</v>
      </c>
      <c r="J163" s="654">
        <v>315</v>
      </c>
      <c r="K163" s="704">
        <f t="shared" si="33"/>
        <v>2.5</v>
      </c>
      <c r="L163" s="654">
        <f t="shared" si="34"/>
        <v>0</v>
      </c>
      <c r="M163" s="654">
        <f t="shared" si="35"/>
        <v>787.5</v>
      </c>
      <c r="N163" s="655">
        <f t="shared" si="36"/>
        <v>529200</v>
      </c>
      <c r="O163" s="588">
        <f t="shared" si="37"/>
        <v>0</v>
      </c>
      <c r="P163" s="654">
        <f t="shared" si="38"/>
        <v>100</v>
      </c>
      <c r="Q163" s="822">
        <f t="shared" si="39"/>
        <v>1</v>
      </c>
      <c r="S163" s="626"/>
      <c r="T163" s="626"/>
      <c r="U163" s="626"/>
    </row>
    <row r="164" spans="1:21" s="625" customFormat="1" ht="59.25" customHeight="1">
      <c r="A164" s="647">
        <v>29</v>
      </c>
      <c r="B164" s="712" t="s">
        <v>194</v>
      </c>
      <c r="C164" s="709"/>
      <c r="D164" s="709"/>
      <c r="E164" s="709"/>
      <c r="F164" s="709"/>
      <c r="G164" s="653">
        <f t="shared" si="30"/>
        <v>0</v>
      </c>
      <c r="H164" s="653">
        <f t="shared" si="31"/>
        <v>0</v>
      </c>
      <c r="I164" s="653">
        <f t="shared" si="32"/>
        <v>672</v>
      </c>
      <c r="J164" s="667">
        <v>1000</v>
      </c>
      <c r="K164" s="704">
        <f t="shared" si="33"/>
        <v>2.5</v>
      </c>
      <c r="L164" s="654">
        <f t="shared" si="34"/>
        <v>0</v>
      </c>
      <c r="M164" s="654">
        <f t="shared" si="35"/>
        <v>2500</v>
      </c>
      <c r="N164" s="655">
        <f t="shared" si="36"/>
        <v>1680000</v>
      </c>
      <c r="O164" s="588">
        <f t="shared" si="37"/>
        <v>0</v>
      </c>
      <c r="P164" s="654">
        <f t="shared" si="38"/>
        <v>100</v>
      </c>
      <c r="Q164" s="822">
        <f t="shared" si="39"/>
        <v>1</v>
      </c>
      <c r="S164" s="626"/>
      <c r="T164" s="626"/>
      <c r="U164" s="626"/>
    </row>
    <row r="165" spans="1:21" s="625" customFormat="1" ht="59.25" customHeight="1">
      <c r="A165" s="647">
        <v>30</v>
      </c>
      <c r="B165" s="712" t="s">
        <v>198</v>
      </c>
      <c r="C165" s="709"/>
      <c r="D165" s="709"/>
      <c r="E165" s="713"/>
      <c r="F165" s="714"/>
      <c r="G165" s="653">
        <f t="shared" si="30"/>
        <v>0</v>
      </c>
      <c r="H165" s="653">
        <f t="shared" si="31"/>
        <v>0</v>
      </c>
      <c r="I165" s="653">
        <f t="shared" si="32"/>
        <v>672</v>
      </c>
      <c r="J165" s="667">
        <v>1000</v>
      </c>
      <c r="K165" s="704">
        <f t="shared" si="33"/>
        <v>2.5</v>
      </c>
      <c r="L165" s="654">
        <f t="shared" si="34"/>
        <v>0</v>
      </c>
      <c r="M165" s="654">
        <f t="shared" si="35"/>
        <v>2500</v>
      </c>
      <c r="N165" s="655">
        <f t="shared" si="36"/>
        <v>1680000</v>
      </c>
      <c r="O165" s="588">
        <f t="shared" si="37"/>
        <v>0</v>
      </c>
      <c r="P165" s="654">
        <f t="shared" si="38"/>
        <v>100</v>
      </c>
      <c r="Q165" s="822">
        <f t="shared" si="39"/>
        <v>1</v>
      </c>
      <c r="R165" s="826" t="s">
        <v>654</v>
      </c>
      <c r="S165" s="626"/>
      <c r="T165" s="626"/>
      <c r="U165" s="626"/>
    </row>
    <row r="166" spans="1:21" s="625" customFormat="1" ht="59.25" customHeight="1">
      <c r="A166" s="647">
        <v>31</v>
      </c>
      <c r="B166" s="712" t="s">
        <v>208</v>
      </c>
      <c r="C166" s="709"/>
      <c r="D166" s="709"/>
      <c r="E166" s="713"/>
      <c r="F166" s="714"/>
      <c r="G166" s="653">
        <f t="shared" si="30"/>
        <v>0</v>
      </c>
      <c r="H166" s="653">
        <f t="shared" si="31"/>
        <v>0</v>
      </c>
      <c r="I166" s="653">
        <f t="shared" si="32"/>
        <v>672</v>
      </c>
      <c r="J166" s="654">
        <v>315</v>
      </c>
      <c r="K166" s="704">
        <f t="shared" si="33"/>
        <v>2.5</v>
      </c>
      <c r="L166" s="654">
        <f t="shared" si="34"/>
        <v>0</v>
      </c>
      <c r="M166" s="654">
        <f t="shared" si="35"/>
        <v>787.5</v>
      </c>
      <c r="N166" s="655">
        <f t="shared" si="36"/>
        <v>529200</v>
      </c>
      <c r="O166" s="588">
        <f t="shared" si="37"/>
        <v>0</v>
      </c>
      <c r="P166" s="654">
        <f t="shared" si="38"/>
        <v>100</v>
      </c>
      <c r="Q166" s="822">
        <f t="shared" si="39"/>
        <v>1</v>
      </c>
      <c r="R166" s="964" t="s">
        <v>655</v>
      </c>
      <c r="S166" s="626"/>
      <c r="T166" s="626"/>
      <c r="U166" s="626"/>
    </row>
    <row r="167" spans="1:21" s="625" customFormat="1" ht="59.25" customHeight="1">
      <c r="A167" s="647">
        <v>32</v>
      </c>
      <c r="B167" s="712" t="s">
        <v>215</v>
      </c>
      <c r="C167" s="715"/>
      <c r="D167" s="709"/>
      <c r="E167" s="713"/>
      <c r="F167" s="714"/>
      <c r="G167" s="653">
        <f t="shared" si="30"/>
        <v>0</v>
      </c>
      <c r="H167" s="653">
        <f t="shared" si="31"/>
        <v>0</v>
      </c>
      <c r="I167" s="653">
        <f t="shared" si="32"/>
        <v>672</v>
      </c>
      <c r="J167" s="667">
        <v>1000</v>
      </c>
      <c r="K167" s="704">
        <f t="shared" si="33"/>
        <v>2.5</v>
      </c>
      <c r="L167" s="654">
        <f t="shared" si="34"/>
        <v>0</v>
      </c>
      <c r="M167" s="654">
        <f t="shared" si="35"/>
        <v>2500</v>
      </c>
      <c r="N167" s="655">
        <f t="shared" si="36"/>
        <v>1680000</v>
      </c>
      <c r="O167" s="588">
        <f t="shared" si="37"/>
        <v>0</v>
      </c>
      <c r="P167" s="654">
        <f t="shared" si="38"/>
        <v>100</v>
      </c>
      <c r="Q167" s="822">
        <f t="shared" si="39"/>
        <v>1</v>
      </c>
      <c r="R167" s="965"/>
      <c r="S167" s="626"/>
      <c r="T167" s="626"/>
      <c r="U167" s="626"/>
    </row>
    <row r="168" spans="1:21" s="625" customFormat="1" ht="59.25" customHeight="1">
      <c r="A168" s="647">
        <v>33</v>
      </c>
      <c r="B168" s="712" t="s">
        <v>213</v>
      </c>
      <c r="C168" s="709"/>
      <c r="D168" s="709"/>
      <c r="E168" s="713"/>
      <c r="F168" s="714"/>
      <c r="G168" s="653">
        <f t="shared" si="30"/>
        <v>0</v>
      </c>
      <c r="H168" s="653">
        <f t="shared" si="31"/>
        <v>0</v>
      </c>
      <c r="I168" s="653">
        <f t="shared" si="32"/>
        <v>672</v>
      </c>
      <c r="J168" s="667">
        <v>1500</v>
      </c>
      <c r="K168" s="704">
        <f t="shared" si="33"/>
        <v>2.5</v>
      </c>
      <c r="L168" s="654">
        <f t="shared" si="34"/>
        <v>0</v>
      </c>
      <c r="M168" s="654">
        <f t="shared" si="35"/>
        <v>3750</v>
      </c>
      <c r="N168" s="655">
        <f t="shared" si="36"/>
        <v>2520000</v>
      </c>
      <c r="O168" s="588">
        <f t="shared" si="37"/>
        <v>0</v>
      </c>
      <c r="P168" s="654">
        <f t="shared" si="38"/>
        <v>100</v>
      </c>
      <c r="Q168" s="822">
        <f t="shared" si="39"/>
        <v>1</v>
      </c>
      <c r="R168" s="965"/>
      <c r="S168" s="626"/>
      <c r="T168" s="626"/>
      <c r="U168" s="626"/>
    </row>
    <row r="169" spans="1:21" s="717" customFormat="1" ht="58.5" customHeight="1" thickBot="1">
      <c r="A169" s="647">
        <v>34</v>
      </c>
      <c r="B169" s="712" t="s">
        <v>214</v>
      </c>
      <c r="C169" s="709"/>
      <c r="D169" s="709"/>
      <c r="E169" s="710"/>
      <c r="F169" s="710"/>
      <c r="G169" s="653">
        <f t="shared" si="30"/>
        <v>0</v>
      </c>
      <c r="H169" s="653">
        <f t="shared" si="31"/>
        <v>0</v>
      </c>
      <c r="I169" s="653">
        <f t="shared" si="32"/>
        <v>672</v>
      </c>
      <c r="J169" s="667">
        <v>1500</v>
      </c>
      <c r="K169" s="704">
        <f t="shared" si="33"/>
        <v>2.5</v>
      </c>
      <c r="L169" s="654">
        <f t="shared" si="34"/>
        <v>0</v>
      </c>
      <c r="M169" s="654">
        <f t="shared" si="35"/>
        <v>3750</v>
      </c>
      <c r="N169" s="655">
        <f t="shared" si="36"/>
        <v>2520000</v>
      </c>
      <c r="O169" s="588">
        <f t="shared" si="37"/>
        <v>0</v>
      </c>
      <c r="P169" s="654">
        <f t="shared" si="38"/>
        <v>100</v>
      </c>
      <c r="Q169" s="822">
        <f t="shared" si="39"/>
        <v>1</v>
      </c>
      <c r="R169" s="965"/>
      <c r="S169" s="716"/>
      <c r="T169" s="716"/>
      <c r="U169" s="716"/>
    </row>
    <row r="170" spans="1:21" s="717" customFormat="1" ht="58.5" customHeight="1" thickBot="1">
      <c r="A170" s="647">
        <v>35</v>
      </c>
      <c r="B170" s="712" t="s">
        <v>226</v>
      </c>
      <c r="C170" s="709"/>
      <c r="D170" s="709"/>
      <c r="E170" s="710"/>
      <c r="F170" s="710"/>
      <c r="G170" s="653">
        <f t="shared" si="30"/>
        <v>0</v>
      </c>
      <c r="H170" s="653">
        <f t="shared" si="31"/>
        <v>0</v>
      </c>
      <c r="I170" s="653">
        <f t="shared" si="32"/>
        <v>672</v>
      </c>
      <c r="J170" s="667">
        <v>1500</v>
      </c>
      <c r="K170" s="704">
        <f t="shared" si="33"/>
        <v>2.5</v>
      </c>
      <c r="L170" s="654">
        <f t="shared" si="34"/>
        <v>0</v>
      </c>
      <c r="M170" s="654">
        <f t="shared" si="35"/>
        <v>3750</v>
      </c>
      <c r="N170" s="655">
        <f t="shared" si="36"/>
        <v>2520000</v>
      </c>
      <c r="O170" s="588">
        <f t="shared" si="37"/>
        <v>0</v>
      </c>
      <c r="P170" s="654">
        <f t="shared" si="38"/>
        <v>100</v>
      </c>
      <c r="Q170" s="822">
        <f t="shared" si="39"/>
        <v>1</v>
      </c>
      <c r="R170" s="838" t="s">
        <v>658</v>
      </c>
      <c r="S170" s="716"/>
      <c r="T170" s="716"/>
      <c r="U170" s="716"/>
    </row>
    <row r="171" spans="1:21" s="717" customFormat="1" ht="58.5" customHeight="1" thickBot="1">
      <c r="A171" s="647">
        <v>36</v>
      </c>
      <c r="B171" s="712" t="s">
        <v>463</v>
      </c>
      <c r="C171" s="709"/>
      <c r="D171" s="709"/>
      <c r="E171" s="710"/>
      <c r="F171" s="710"/>
      <c r="G171" s="653">
        <f>C171+(D171/60)</f>
        <v>0</v>
      </c>
      <c r="H171" s="653">
        <f>E171+F171/60</f>
        <v>0</v>
      </c>
      <c r="I171" s="653">
        <f t="shared" si="32"/>
        <v>672</v>
      </c>
      <c r="J171" s="667">
        <v>1500</v>
      </c>
      <c r="K171" s="704">
        <f t="shared" si="33"/>
        <v>2.5</v>
      </c>
      <c r="L171" s="654">
        <f t="shared" si="34"/>
        <v>0</v>
      </c>
      <c r="M171" s="654">
        <f t="shared" si="35"/>
        <v>3750</v>
      </c>
      <c r="N171" s="654">
        <f t="shared" si="36"/>
        <v>2520000</v>
      </c>
      <c r="O171" s="588">
        <f t="shared" si="37"/>
        <v>0</v>
      </c>
      <c r="P171" s="654">
        <f t="shared" si="38"/>
        <v>100</v>
      </c>
      <c r="Q171" s="822">
        <f t="shared" si="39"/>
        <v>1</v>
      </c>
      <c r="R171" s="838" t="s">
        <v>663</v>
      </c>
      <c r="S171" s="716"/>
      <c r="T171" s="716"/>
      <c r="U171" s="716"/>
    </row>
    <row r="172" spans="1:21" s="717" customFormat="1" ht="58.5" customHeight="1" thickBot="1">
      <c r="A172" s="647">
        <v>37</v>
      </c>
      <c r="B172" s="712" t="s">
        <v>630</v>
      </c>
      <c r="C172" s="709"/>
      <c r="D172" s="709"/>
      <c r="E172" s="710"/>
      <c r="F172" s="710"/>
      <c r="G172" s="653">
        <f t="shared" si="30"/>
        <v>0</v>
      </c>
      <c r="H172" s="653">
        <f t="shared" si="31"/>
        <v>0</v>
      </c>
      <c r="I172" s="653">
        <f t="shared" si="32"/>
        <v>672</v>
      </c>
      <c r="J172" s="667">
        <v>1500</v>
      </c>
      <c r="K172" s="704">
        <f t="shared" si="33"/>
        <v>2.5</v>
      </c>
      <c r="L172" s="654">
        <f t="shared" si="34"/>
        <v>0</v>
      </c>
      <c r="M172" s="654">
        <f t="shared" si="35"/>
        <v>3750</v>
      </c>
      <c r="N172" s="654">
        <f t="shared" si="36"/>
        <v>2520000</v>
      </c>
      <c r="O172" s="588">
        <f t="shared" si="37"/>
        <v>0</v>
      </c>
      <c r="P172" s="654">
        <f t="shared" si="38"/>
        <v>100</v>
      </c>
      <c r="Q172" s="822">
        <f t="shared" si="39"/>
        <v>1</v>
      </c>
      <c r="R172" s="838" t="s">
        <v>659</v>
      </c>
      <c r="S172" s="716"/>
      <c r="T172" s="716"/>
      <c r="U172" s="716"/>
    </row>
    <row r="173" spans="1:21" s="625" customFormat="1" ht="46.5" customHeight="1">
      <c r="A173" s="639"/>
      <c r="B173" s="718" t="s">
        <v>664</v>
      </c>
      <c r="C173" s="719">
        <f>SUM(C136:C172)</f>
        <v>9</v>
      </c>
      <c r="D173" s="719">
        <f>SUM(D136:D172)</f>
        <v>183</v>
      </c>
      <c r="E173" s="719">
        <f>SUM(E136:E172)</f>
        <v>0</v>
      </c>
      <c r="F173" s="719">
        <f>SUM(F136:F172)</f>
        <v>0</v>
      </c>
      <c r="G173" s="720"/>
      <c r="H173" s="720"/>
      <c r="I173" s="720"/>
      <c r="J173" s="721">
        <f>SUM(J136:J172)</f>
        <v>20320</v>
      </c>
      <c r="K173" s="720"/>
      <c r="L173" s="721">
        <f>SUM(L136:L172)</f>
        <v>9489.375</v>
      </c>
      <c r="M173" s="722"/>
      <c r="N173" s="721">
        <f>SUM(N136:N172)</f>
        <v>34137600</v>
      </c>
      <c r="O173" s="721"/>
      <c r="P173" s="721"/>
      <c r="Q173" s="720"/>
      <c r="S173" s="626"/>
      <c r="T173" s="626"/>
      <c r="U173" s="626"/>
    </row>
    <row r="174" spans="1:21" s="625" customFormat="1" ht="50.25" customHeight="1">
      <c r="A174" s="637"/>
      <c r="B174" s="620"/>
      <c r="C174" s="966">
        <f>C173+D173/60</f>
        <v>12.05</v>
      </c>
      <c r="D174" s="966"/>
      <c r="E174" s="966">
        <f>E173+F173/60</f>
        <v>0</v>
      </c>
      <c r="F174" s="966"/>
      <c r="G174" s="622"/>
      <c r="H174" s="622"/>
      <c r="I174" s="622"/>
      <c r="J174" s="630"/>
      <c r="K174" s="811" t="s">
        <v>102</v>
      </c>
      <c r="L174" s="723">
        <f>L173/N173</f>
        <v>2.7797428641732286E-4</v>
      </c>
      <c r="M174" s="630"/>
      <c r="N174" s="630"/>
      <c r="O174" s="630"/>
      <c r="P174" s="630"/>
      <c r="Q174" s="654"/>
      <c r="S174" s="626"/>
      <c r="T174" s="626"/>
      <c r="U174" s="626"/>
    </row>
    <row r="175" spans="1:21" ht="40.5" customHeight="1">
      <c r="A175" s="967" t="s">
        <v>675</v>
      </c>
      <c r="B175" s="967"/>
      <c r="C175" s="967"/>
      <c r="D175" s="967"/>
      <c r="E175" s="967"/>
      <c r="F175" s="967"/>
      <c r="G175" s="967"/>
      <c r="H175" s="967"/>
      <c r="I175" s="967"/>
      <c r="J175" s="967"/>
      <c r="K175" s="724" t="s">
        <v>114</v>
      </c>
      <c r="L175" s="725">
        <f>(100-100*L174)</f>
        <v>99.972202571358267</v>
      </c>
      <c r="M175" s="683"/>
      <c r="N175" s="630"/>
      <c r="O175" s="630"/>
      <c r="P175" s="630"/>
      <c r="Q175" s="654"/>
    </row>
    <row r="176" spans="1:21" ht="27.75">
      <c r="A176" s="968" t="s">
        <v>218</v>
      </c>
      <c r="B176" s="969"/>
      <c r="C176" s="969"/>
      <c r="D176" s="969"/>
      <c r="E176" s="969"/>
      <c r="F176" s="969"/>
      <c r="G176" s="969"/>
      <c r="H176" s="969"/>
      <c r="I176" s="969"/>
      <c r="J176" s="969"/>
      <c r="K176" s="969"/>
      <c r="L176" s="969"/>
      <c r="M176" s="969"/>
      <c r="N176" s="969"/>
      <c r="O176" s="812"/>
      <c r="P176" s="812"/>
      <c r="Q176" s="726"/>
    </row>
    <row r="177" spans="1:21" ht="23.25" customHeight="1">
      <c r="A177" s="727" t="s">
        <v>19</v>
      </c>
      <c r="B177" s="728" t="s">
        <v>128</v>
      </c>
      <c r="C177" s="970" t="s">
        <v>111</v>
      </c>
      <c r="D177" s="971"/>
      <c r="E177" s="970" t="s">
        <v>108</v>
      </c>
      <c r="F177" s="971"/>
      <c r="G177" s="729" t="s">
        <v>17</v>
      </c>
      <c r="H177" s="813" t="s">
        <v>17</v>
      </c>
      <c r="I177" s="730"/>
      <c r="J177" s="811" t="s">
        <v>129</v>
      </c>
      <c r="K177" s="974" t="s">
        <v>106</v>
      </c>
      <c r="L177" s="731"/>
      <c r="M177" s="732"/>
      <c r="N177" s="733"/>
      <c r="O177" s="667"/>
      <c r="P177" s="667"/>
      <c r="Q177" s="974" t="s">
        <v>242</v>
      </c>
    </row>
    <row r="178" spans="1:21">
      <c r="A178" s="817" t="s">
        <v>20</v>
      </c>
      <c r="B178" s="718"/>
      <c r="C178" s="972"/>
      <c r="D178" s="973"/>
      <c r="E178" s="972"/>
      <c r="F178" s="973"/>
      <c r="G178" s="734" t="s">
        <v>18</v>
      </c>
      <c r="H178" s="814" t="s">
        <v>18</v>
      </c>
      <c r="I178" s="810" t="s">
        <v>112</v>
      </c>
      <c r="J178" s="810" t="s">
        <v>32</v>
      </c>
      <c r="K178" s="975"/>
      <c r="L178" s="683" t="s">
        <v>130</v>
      </c>
      <c r="M178" s="810" t="s">
        <v>131</v>
      </c>
      <c r="N178" s="640" t="s">
        <v>132</v>
      </c>
      <c r="O178" s="667"/>
      <c r="P178" s="667"/>
      <c r="Q178" s="975"/>
    </row>
    <row r="179" spans="1:21">
      <c r="A179" s="735"/>
      <c r="B179" s="736"/>
      <c r="C179" s="813"/>
      <c r="D179" s="737"/>
      <c r="E179" s="813"/>
      <c r="F179" s="813"/>
      <c r="G179" s="810" t="s">
        <v>11</v>
      </c>
      <c r="H179" s="814" t="s">
        <v>109</v>
      </c>
      <c r="I179" s="810" t="s">
        <v>101</v>
      </c>
      <c r="J179" s="734" t="s">
        <v>133</v>
      </c>
      <c r="K179" s="738">
        <v>4</v>
      </c>
      <c r="L179" s="739"/>
      <c r="M179" s="805"/>
      <c r="N179" s="740"/>
      <c r="O179" s="667" t="s">
        <v>102</v>
      </c>
      <c r="P179" s="667" t="s">
        <v>243</v>
      </c>
      <c r="Q179" s="975"/>
    </row>
    <row r="180" spans="1:21">
      <c r="A180" s="735"/>
      <c r="B180" s="741"/>
      <c r="C180" s="814" t="s">
        <v>26</v>
      </c>
      <c r="D180" s="809" t="s">
        <v>49</v>
      </c>
      <c r="E180" s="809" t="s">
        <v>26</v>
      </c>
      <c r="F180" s="809" t="s">
        <v>49</v>
      </c>
      <c r="G180" s="810"/>
      <c r="H180" s="814" t="s">
        <v>110</v>
      </c>
      <c r="I180" s="644" t="s">
        <v>673</v>
      </c>
      <c r="J180" s="742"/>
      <c r="K180" s="743"/>
      <c r="L180" s="739"/>
      <c r="M180" s="805"/>
      <c r="N180" s="740"/>
      <c r="O180" s="667"/>
      <c r="P180" s="821" t="s">
        <v>244</v>
      </c>
      <c r="Q180" s="975"/>
    </row>
    <row r="181" spans="1:21" ht="51.75" customHeight="1">
      <c r="A181" s="735"/>
      <c r="B181" s="736"/>
      <c r="C181" s="646"/>
      <c r="D181" s="646"/>
      <c r="E181" s="646"/>
      <c r="F181" s="646"/>
      <c r="G181" s="810" t="s">
        <v>26</v>
      </c>
      <c r="H181" s="814" t="s">
        <v>26</v>
      </c>
      <c r="I181" s="743"/>
      <c r="J181" s="742"/>
      <c r="K181" s="743"/>
      <c r="L181" s="739"/>
      <c r="M181" s="805"/>
      <c r="N181" s="740"/>
      <c r="O181" s="667"/>
      <c r="P181" s="667"/>
      <c r="Q181" s="976"/>
    </row>
    <row r="182" spans="1:21" ht="44.25" customHeight="1">
      <c r="A182" s="647">
        <v>1</v>
      </c>
      <c r="B182" s="648" t="s">
        <v>24</v>
      </c>
      <c r="C182" s="708"/>
      <c r="D182" s="708"/>
      <c r="E182" s="702"/>
      <c r="F182" s="702"/>
      <c r="G182" s="653">
        <f t="shared" ref="G182:G212" si="40">C182+(D182/60)</f>
        <v>0</v>
      </c>
      <c r="H182" s="653">
        <f t="shared" ref="H182:H212" si="41">E182+F182/60</f>
        <v>0</v>
      </c>
      <c r="I182" s="653">
        <f t="shared" ref="I182:I217" si="42">28*24-H182</f>
        <v>672</v>
      </c>
      <c r="J182" s="654">
        <v>63</v>
      </c>
      <c r="K182" s="744">
        <f>4</f>
        <v>4</v>
      </c>
      <c r="L182" s="654">
        <f t="shared" ref="L182:L212" si="43">G182*J182*K182</f>
        <v>0</v>
      </c>
      <c r="M182" s="654">
        <f t="shared" ref="M182:M212" si="44">J182*K182</f>
        <v>252</v>
      </c>
      <c r="N182" s="655">
        <f t="shared" ref="N182:N212" si="45">I182*M182</f>
        <v>169344</v>
      </c>
      <c r="O182" s="588">
        <f t="shared" ref="O182:O217" si="46">L182/N182</f>
        <v>0</v>
      </c>
      <c r="P182" s="654">
        <f t="shared" ref="P182:P217" si="47">100-100*O182</f>
        <v>100</v>
      </c>
      <c r="Q182" s="822">
        <f t="shared" ref="Q182:Q217" si="48">1-L182/N182</f>
        <v>1</v>
      </c>
    </row>
    <row r="183" spans="1:21" ht="42.75" customHeight="1">
      <c r="A183" s="647">
        <v>2</v>
      </c>
      <c r="B183" s="648" t="s">
        <v>21</v>
      </c>
      <c r="C183" s="649"/>
      <c r="D183" s="649"/>
      <c r="E183" s="702"/>
      <c r="F183" s="702"/>
      <c r="G183" s="653">
        <f t="shared" si="40"/>
        <v>0</v>
      </c>
      <c r="H183" s="653">
        <f t="shared" si="41"/>
        <v>0</v>
      </c>
      <c r="I183" s="653">
        <f t="shared" si="42"/>
        <v>672</v>
      </c>
      <c r="J183" s="654">
        <v>25</v>
      </c>
      <c r="K183" s="744">
        <f>4</f>
        <v>4</v>
      </c>
      <c r="L183" s="654">
        <f t="shared" si="43"/>
        <v>0</v>
      </c>
      <c r="M183" s="654">
        <f t="shared" si="44"/>
        <v>100</v>
      </c>
      <c r="N183" s="655">
        <f t="shared" si="45"/>
        <v>67200</v>
      </c>
      <c r="O183" s="588">
        <f t="shared" si="46"/>
        <v>0</v>
      </c>
      <c r="P183" s="654">
        <f t="shared" si="47"/>
        <v>100</v>
      </c>
      <c r="Q183" s="822">
        <f t="shared" si="48"/>
        <v>1</v>
      </c>
    </row>
    <row r="184" spans="1:21" ht="42.75" customHeight="1">
      <c r="A184" s="647">
        <v>3</v>
      </c>
      <c r="B184" s="648" t="s">
        <v>25</v>
      </c>
      <c r="C184" s="649"/>
      <c r="D184" s="649"/>
      <c r="E184" s="702"/>
      <c r="F184" s="702"/>
      <c r="G184" s="653">
        <f t="shared" si="40"/>
        <v>0</v>
      </c>
      <c r="H184" s="653">
        <f t="shared" si="41"/>
        <v>0</v>
      </c>
      <c r="I184" s="653">
        <f t="shared" si="42"/>
        <v>672</v>
      </c>
      <c r="J184" s="654">
        <v>25</v>
      </c>
      <c r="K184" s="744">
        <f>4</f>
        <v>4</v>
      </c>
      <c r="L184" s="654">
        <f t="shared" si="43"/>
        <v>0</v>
      </c>
      <c r="M184" s="654">
        <f t="shared" si="44"/>
        <v>100</v>
      </c>
      <c r="N184" s="655">
        <f t="shared" si="45"/>
        <v>67200</v>
      </c>
      <c r="O184" s="588">
        <f t="shared" si="46"/>
        <v>0</v>
      </c>
      <c r="P184" s="654">
        <f t="shared" si="47"/>
        <v>100</v>
      </c>
      <c r="Q184" s="822">
        <f t="shared" si="48"/>
        <v>1</v>
      </c>
    </row>
    <row r="185" spans="1:21" s="625" customFormat="1" ht="53.25" customHeight="1">
      <c r="A185" s="647">
        <v>4</v>
      </c>
      <c r="B185" s="648" t="s">
        <v>22</v>
      </c>
      <c r="C185" s="649"/>
      <c r="D185" s="649"/>
      <c r="E185" s="702"/>
      <c r="F185" s="702"/>
      <c r="G185" s="653">
        <f t="shared" si="40"/>
        <v>0</v>
      </c>
      <c r="H185" s="653">
        <f t="shared" si="41"/>
        <v>0</v>
      </c>
      <c r="I185" s="653">
        <f t="shared" si="42"/>
        <v>672</v>
      </c>
      <c r="J185" s="654">
        <v>50</v>
      </c>
      <c r="K185" s="744">
        <f>4</f>
        <v>4</v>
      </c>
      <c r="L185" s="654">
        <f t="shared" si="43"/>
        <v>0</v>
      </c>
      <c r="M185" s="654">
        <f t="shared" si="44"/>
        <v>200</v>
      </c>
      <c r="N185" s="655">
        <f t="shared" si="45"/>
        <v>134400</v>
      </c>
      <c r="O185" s="588">
        <f t="shared" si="46"/>
        <v>0</v>
      </c>
      <c r="P185" s="654">
        <f t="shared" si="47"/>
        <v>100</v>
      </c>
      <c r="Q185" s="822">
        <f t="shared" si="48"/>
        <v>1</v>
      </c>
      <c r="S185" s="626"/>
      <c r="T185" s="626"/>
      <c r="U185" s="626"/>
    </row>
    <row r="186" spans="1:21" s="625" customFormat="1" ht="45.75" customHeight="1">
      <c r="A186" s="647">
        <v>5</v>
      </c>
      <c r="B186" s="648" t="s">
        <v>23</v>
      </c>
      <c r="C186" s="649"/>
      <c r="D186" s="649"/>
      <c r="E186" s="702"/>
      <c r="F186" s="702"/>
      <c r="G186" s="653">
        <f t="shared" si="40"/>
        <v>0</v>
      </c>
      <c r="H186" s="653">
        <f t="shared" si="41"/>
        <v>0</v>
      </c>
      <c r="I186" s="653">
        <f t="shared" si="42"/>
        <v>672</v>
      </c>
      <c r="J186" s="654">
        <v>50</v>
      </c>
      <c r="K186" s="744">
        <f>4</f>
        <v>4</v>
      </c>
      <c r="L186" s="654">
        <f t="shared" si="43"/>
        <v>0</v>
      </c>
      <c r="M186" s="654">
        <f t="shared" si="44"/>
        <v>200</v>
      </c>
      <c r="N186" s="655">
        <f t="shared" si="45"/>
        <v>134400</v>
      </c>
      <c r="O186" s="588">
        <f t="shared" si="46"/>
        <v>0</v>
      </c>
      <c r="P186" s="654">
        <f t="shared" si="47"/>
        <v>100</v>
      </c>
      <c r="Q186" s="822">
        <f t="shared" si="48"/>
        <v>1</v>
      </c>
      <c r="S186" s="626"/>
      <c r="T186" s="626"/>
      <c r="U186" s="626"/>
    </row>
    <row r="187" spans="1:21" s="625" customFormat="1" ht="54" customHeight="1">
      <c r="A187" s="647">
        <v>6</v>
      </c>
      <c r="B187" s="648" t="s">
        <v>36</v>
      </c>
      <c r="C187" s="708"/>
      <c r="D187" s="708"/>
      <c r="E187" s="707"/>
      <c r="F187" s="702"/>
      <c r="G187" s="653">
        <f t="shared" si="40"/>
        <v>0</v>
      </c>
      <c r="H187" s="653">
        <f t="shared" si="41"/>
        <v>0</v>
      </c>
      <c r="I187" s="653">
        <f t="shared" si="42"/>
        <v>672</v>
      </c>
      <c r="J187" s="654">
        <v>50</v>
      </c>
      <c r="K187" s="744">
        <f>4</f>
        <v>4</v>
      </c>
      <c r="L187" s="654">
        <f t="shared" si="43"/>
        <v>0</v>
      </c>
      <c r="M187" s="654">
        <f t="shared" si="44"/>
        <v>200</v>
      </c>
      <c r="N187" s="655">
        <f t="shared" si="45"/>
        <v>134400</v>
      </c>
      <c r="O187" s="588">
        <f t="shared" si="46"/>
        <v>0</v>
      </c>
      <c r="P187" s="654">
        <f t="shared" si="47"/>
        <v>100</v>
      </c>
      <c r="Q187" s="822">
        <f t="shared" si="48"/>
        <v>1</v>
      </c>
      <c r="S187" s="626"/>
      <c r="T187" s="626"/>
      <c r="U187" s="626"/>
    </row>
    <row r="188" spans="1:21" s="625" customFormat="1" ht="53.25" customHeight="1">
      <c r="A188" s="647">
        <v>7</v>
      </c>
      <c r="B188" s="669" t="s">
        <v>37</v>
      </c>
      <c r="C188" s="745"/>
      <c r="D188" s="745"/>
      <c r="E188" s="702"/>
      <c r="F188" s="702"/>
      <c r="G188" s="653">
        <f t="shared" si="40"/>
        <v>0</v>
      </c>
      <c r="H188" s="653">
        <f t="shared" si="41"/>
        <v>0</v>
      </c>
      <c r="I188" s="653">
        <f t="shared" si="42"/>
        <v>672</v>
      </c>
      <c r="J188" s="654">
        <v>63</v>
      </c>
      <c r="K188" s="744">
        <f>4</f>
        <v>4</v>
      </c>
      <c r="L188" s="654">
        <f t="shared" si="43"/>
        <v>0</v>
      </c>
      <c r="M188" s="654">
        <f t="shared" si="44"/>
        <v>252</v>
      </c>
      <c r="N188" s="655">
        <f t="shared" si="45"/>
        <v>169344</v>
      </c>
      <c r="O188" s="588">
        <f t="shared" si="46"/>
        <v>0</v>
      </c>
      <c r="P188" s="654">
        <f t="shared" si="47"/>
        <v>100</v>
      </c>
      <c r="Q188" s="822">
        <f t="shared" si="48"/>
        <v>1</v>
      </c>
      <c r="S188" s="626"/>
      <c r="T188" s="626"/>
      <c r="U188" s="626"/>
    </row>
    <row r="189" spans="1:21" s="625" customFormat="1" ht="44.25" customHeight="1">
      <c r="A189" s="647">
        <v>8</v>
      </c>
      <c r="B189" s="669" t="s">
        <v>38</v>
      </c>
      <c r="C189" s="698"/>
      <c r="D189" s="698"/>
      <c r="E189" s="649"/>
      <c r="F189" s="649"/>
      <c r="G189" s="653">
        <f t="shared" si="40"/>
        <v>0</v>
      </c>
      <c r="H189" s="653">
        <f t="shared" si="41"/>
        <v>0</v>
      </c>
      <c r="I189" s="653">
        <f t="shared" si="42"/>
        <v>672</v>
      </c>
      <c r="J189" s="654">
        <v>80</v>
      </c>
      <c r="K189" s="744">
        <f>4</f>
        <v>4</v>
      </c>
      <c r="L189" s="654">
        <f t="shared" si="43"/>
        <v>0</v>
      </c>
      <c r="M189" s="654">
        <f t="shared" si="44"/>
        <v>320</v>
      </c>
      <c r="N189" s="655">
        <f t="shared" si="45"/>
        <v>215040</v>
      </c>
      <c r="O189" s="588">
        <f t="shared" si="46"/>
        <v>0</v>
      </c>
      <c r="P189" s="654">
        <f t="shared" si="47"/>
        <v>100</v>
      </c>
      <c r="Q189" s="822">
        <f t="shared" si="48"/>
        <v>1</v>
      </c>
      <c r="S189" s="626"/>
      <c r="T189" s="626"/>
      <c r="U189" s="626"/>
    </row>
    <row r="190" spans="1:21" s="625" customFormat="1" ht="44.25" customHeight="1">
      <c r="A190" s="647">
        <v>9</v>
      </c>
      <c r="B190" s="648" t="s">
        <v>212</v>
      </c>
      <c r="C190" s="746"/>
      <c r="D190" s="746"/>
      <c r="E190" s="702"/>
      <c r="F190" s="702"/>
      <c r="G190" s="653">
        <f t="shared" si="40"/>
        <v>0</v>
      </c>
      <c r="H190" s="653">
        <f t="shared" si="41"/>
        <v>0</v>
      </c>
      <c r="I190" s="653">
        <f t="shared" si="42"/>
        <v>672</v>
      </c>
      <c r="J190" s="654">
        <v>50</v>
      </c>
      <c r="K190" s="744">
        <f>4</f>
        <v>4</v>
      </c>
      <c r="L190" s="654">
        <f t="shared" si="43"/>
        <v>0</v>
      </c>
      <c r="M190" s="654">
        <f t="shared" si="44"/>
        <v>200</v>
      </c>
      <c r="N190" s="655">
        <f t="shared" si="45"/>
        <v>134400</v>
      </c>
      <c r="O190" s="588">
        <f t="shared" si="46"/>
        <v>0</v>
      </c>
      <c r="P190" s="654">
        <f t="shared" si="47"/>
        <v>100</v>
      </c>
      <c r="Q190" s="822">
        <f t="shared" si="48"/>
        <v>1</v>
      </c>
      <c r="S190" s="626"/>
      <c r="T190" s="626"/>
      <c r="U190" s="626"/>
    </row>
    <row r="191" spans="1:21" s="625" customFormat="1" ht="40.5" customHeight="1">
      <c r="A191" s="647">
        <v>10</v>
      </c>
      <c r="B191" s="669" t="s">
        <v>665</v>
      </c>
      <c r="C191" s="658"/>
      <c r="D191" s="658"/>
      <c r="E191" s="702"/>
      <c r="F191" s="702"/>
      <c r="G191" s="653">
        <f t="shared" si="40"/>
        <v>0</v>
      </c>
      <c r="H191" s="653">
        <f t="shared" si="41"/>
        <v>0</v>
      </c>
      <c r="I191" s="653">
        <f t="shared" si="42"/>
        <v>672</v>
      </c>
      <c r="J191" s="654">
        <v>63</v>
      </c>
      <c r="K191" s="744">
        <f>4</f>
        <v>4</v>
      </c>
      <c r="L191" s="654">
        <f t="shared" si="43"/>
        <v>0</v>
      </c>
      <c r="M191" s="654">
        <f t="shared" si="44"/>
        <v>252</v>
      </c>
      <c r="N191" s="655">
        <f t="shared" si="45"/>
        <v>169344</v>
      </c>
      <c r="O191" s="588">
        <f t="shared" si="46"/>
        <v>0</v>
      </c>
      <c r="P191" s="654">
        <f t="shared" si="47"/>
        <v>100</v>
      </c>
      <c r="Q191" s="822">
        <f t="shared" si="48"/>
        <v>1</v>
      </c>
      <c r="S191" s="626"/>
      <c r="T191" s="626"/>
      <c r="U191" s="626"/>
    </row>
    <row r="192" spans="1:21" s="625" customFormat="1" ht="46.5" customHeight="1">
      <c r="A192" s="647">
        <v>11</v>
      </c>
      <c r="B192" s="669" t="s">
        <v>98</v>
      </c>
      <c r="C192" s="747"/>
      <c r="D192" s="747"/>
      <c r="E192" s="702"/>
      <c r="F192" s="702"/>
      <c r="G192" s="653">
        <f t="shared" si="40"/>
        <v>0</v>
      </c>
      <c r="H192" s="653">
        <f t="shared" si="41"/>
        <v>0</v>
      </c>
      <c r="I192" s="653">
        <f t="shared" si="42"/>
        <v>672</v>
      </c>
      <c r="J192" s="654">
        <v>63</v>
      </c>
      <c r="K192" s="744">
        <f>4</f>
        <v>4</v>
      </c>
      <c r="L192" s="654">
        <f t="shared" si="43"/>
        <v>0</v>
      </c>
      <c r="M192" s="654">
        <f t="shared" si="44"/>
        <v>252</v>
      </c>
      <c r="N192" s="655">
        <f t="shared" si="45"/>
        <v>169344</v>
      </c>
      <c r="O192" s="588">
        <f t="shared" si="46"/>
        <v>0</v>
      </c>
      <c r="P192" s="654">
        <f t="shared" si="47"/>
        <v>100</v>
      </c>
      <c r="Q192" s="822">
        <f t="shared" si="48"/>
        <v>1</v>
      </c>
      <c r="S192" s="626"/>
      <c r="T192" s="626"/>
      <c r="U192" s="626"/>
    </row>
    <row r="193" spans="1:19" ht="45.75" customHeight="1">
      <c r="A193" s="647">
        <v>12</v>
      </c>
      <c r="B193" s="648" t="s">
        <v>464</v>
      </c>
      <c r="C193" s="746"/>
      <c r="D193" s="746"/>
      <c r="E193" s="649"/>
      <c r="F193" s="649"/>
      <c r="G193" s="653">
        <f t="shared" si="40"/>
        <v>0</v>
      </c>
      <c r="H193" s="653">
        <f t="shared" si="41"/>
        <v>0</v>
      </c>
      <c r="I193" s="653">
        <f t="shared" si="42"/>
        <v>672</v>
      </c>
      <c r="J193" s="654">
        <v>50</v>
      </c>
      <c r="K193" s="744">
        <f>4</f>
        <v>4</v>
      </c>
      <c r="L193" s="654">
        <f t="shared" si="43"/>
        <v>0</v>
      </c>
      <c r="M193" s="654">
        <f t="shared" si="44"/>
        <v>200</v>
      </c>
      <c r="N193" s="655">
        <f t="shared" si="45"/>
        <v>134400</v>
      </c>
      <c r="O193" s="588">
        <f t="shared" si="46"/>
        <v>0</v>
      </c>
      <c r="P193" s="654">
        <f t="shared" si="47"/>
        <v>100</v>
      </c>
      <c r="Q193" s="822">
        <f t="shared" si="48"/>
        <v>1</v>
      </c>
    </row>
    <row r="194" spans="1:19" ht="53.25" customHeight="1">
      <c r="A194" s="647">
        <v>13</v>
      </c>
      <c r="B194" s="669" t="s">
        <v>134</v>
      </c>
      <c r="C194" s="659"/>
      <c r="D194" s="659"/>
      <c r="E194" s="702"/>
      <c r="F194" s="702"/>
      <c r="G194" s="653">
        <f t="shared" si="40"/>
        <v>0</v>
      </c>
      <c r="H194" s="653">
        <f t="shared" si="41"/>
        <v>0</v>
      </c>
      <c r="I194" s="653">
        <f t="shared" si="42"/>
        <v>672</v>
      </c>
      <c r="J194" s="654">
        <v>125</v>
      </c>
      <c r="K194" s="744">
        <f>4</f>
        <v>4</v>
      </c>
      <c r="L194" s="654">
        <f t="shared" si="43"/>
        <v>0</v>
      </c>
      <c r="M194" s="654">
        <f t="shared" si="44"/>
        <v>500</v>
      </c>
      <c r="N194" s="655">
        <f t="shared" si="45"/>
        <v>336000</v>
      </c>
      <c r="O194" s="588">
        <f t="shared" si="46"/>
        <v>0</v>
      </c>
      <c r="P194" s="654">
        <f t="shared" si="47"/>
        <v>100</v>
      </c>
      <c r="Q194" s="822">
        <f t="shared" si="48"/>
        <v>1</v>
      </c>
      <c r="R194" s="829"/>
      <c r="S194" s="830"/>
    </row>
    <row r="195" spans="1:19" ht="42" customHeight="1">
      <c r="A195" s="647">
        <v>14</v>
      </c>
      <c r="B195" s="748" t="s">
        <v>139</v>
      </c>
      <c r="C195" s="650"/>
      <c r="D195" s="650"/>
      <c r="E195" s="706"/>
      <c r="F195" s="706"/>
      <c r="G195" s="749">
        <f t="shared" si="40"/>
        <v>0</v>
      </c>
      <c r="H195" s="749">
        <f t="shared" si="41"/>
        <v>0</v>
      </c>
      <c r="I195" s="653">
        <f t="shared" si="42"/>
        <v>672</v>
      </c>
      <c r="J195" s="750">
        <v>125</v>
      </c>
      <c r="K195" s="751">
        <f>4</f>
        <v>4</v>
      </c>
      <c r="L195" s="654">
        <f t="shared" si="43"/>
        <v>0</v>
      </c>
      <c r="M195" s="654">
        <f t="shared" si="44"/>
        <v>500</v>
      </c>
      <c r="N195" s="655">
        <f t="shared" si="45"/>
        <v>336000</v>
      </c>
      <c r="O195" s="588">
        <f t="shared" si="46"/>
        <v>0</v>
      </c>
      <c r="P195" s="654">
        <f t="shared" si="47"/>
        <v>100</v>
      </c>
      <c r="Q195" s="822">
        <f t="shared" si="48"/>
        <v>1</v>
      </c>
      <c r="R195" s="829"/>
      <c r="S195" s="830"/>
    </row>
    <row r="196" spans="1:19" ht="51.75" customHeight="1">
      <c r="A196" s="647">
        <v>15</v>
      </c>
      <c r="B196" s="748" t="s">
        <v>172</v>
      </c>
      <c r="C196" s="650"/>
      <c r="D196" s="650"/>
      <c r="E196" s="650"/>
      <c r="F196" s="650"/>
      <c r="G196" s="749">
        <f t="shared" si="40"/>
        <v>0</v>
      </c>
      <c r="H196" s="749">
        <f t="shared" si="41"/>
        <v>0</v>
      </c>
      <c r="I196" s="653">
        <f t="shared" si="42"/>
        <v>672</v>
      </c>
      <c r="J196" s="750">
        <v>63</v>
      </c>
      <c r="K196" s="751">
        <f>4</f>
        <v>4</v>
      </c>
      <c r="L196" s="654">
        <f t="shared" si="43"/>
        <v>0</v>
      </c>
      <c r="M196" s="654">
        <f t="shared" si="44"/>
        <v>252</v>
      </c>
      <c r="N196" s="655">
        <f t="shared" si="45"/>
        <v>169344</v>
      </c>
      <c r="O196" s="588">
        <f t="shared" si="46"/>
        <v>0</v>
      </c>
      <c r="P196" s="654">
        <f t="shared" si="47"/>
        <v>100</v>
      </c>
      <c r="Q196" s="822">
        <f t="shared" si="48"/>
        <v>1</v>
      </c>
      <c r="R196" s="829"/>
      <c r="S196" s="830"/>
    </row>
    <row r="197" spans="1:19" ht="53.25" customHeight="1">
      <c r="A197" s="647">
        <v>16</v>
      </c>
      <c r="B197" s="748" t="s">
        <v>178</v>
      </c>
      <c r="C197" s="650"/>
      <c r="D197" s="650"/>
      <c r="E197" s="650"/>
      <c r="F197" s="650"/>
      <c r="G197" s="749">
        <f t="shared" si="40"/>
        <v>0</v>
      </c>
      <c r="H197" s="749">
        <f t="shared" si="41"/>
        <v>0</v>
      </c>
      <c r="I197" s="653">
        <f t="shared" si="42"/>
        <v>672</v>
      </c>
      <c r="J197" s="750">
        <v>63</v>
      </c>
      <c r="K197" s="751">
        <f>4</f>
        <v>4</v>
      </c>
      <c r="L197" s="654">
        <f t="shared" si="43"/>
        <v>0</v>
      </c>
      <c r="M197" s="654">
        <f t="shared" si="44"/>
        <v>252</v>
      </c>
      <c r="N197" s="655">
        <f t="shared" si="45"/>
        <v>169344</v>
      </c>
      <c r="O197" s="588">
        <f t="shared" si="46"/>
        <v>0</v>
      </c>
      <c r="P197" s="654">
        <f t="shared" si="47"/>
        <v>100</v>
      </c>
      <c r="Q197" s="822">
        <f t="shared" si="48"/>
        <v>1</v>
      </c>
      <c r="R197" s="829"/>
      <c r="S197" s="830"/>
    </row>
    <row r="198" spans="1:19" ht="42" customHeight="1">
      <c r="A198" s="647">
        <v>17</v>
      </c>
      <c r="B198" s="748" t="s">
        <v>184</v>
      </c>
      <c r="C198" s="650"/>
      <c r="D198" s="650"/>
      <c r="E198" s="650"/>
      <c r="F198" s="650"/>
      <c r="G198" s="749">
        <f t="shared" si="40"/>
        <v>0</v>
      </c>
      <c r="H198" s="749">
        <f t="shared" si="41"/>
        <v>0</v>
      </c>
      <c r="I198" s="653">
        <f t="shared" si="42"/>
        <v>672</v>
      </c>
      <c r="J198" s="750">
        <v>125</v>
      </c>
      <c r="K198" s="751">
        <f>4</f>
        <v>4</v>
      </c>
      <c r="L198" s="654">
        <f t="shared" si="43"/>
        <v>0</v>
      </c>
      <c r="M198" s="654">
        <f t="shared" si="44"/>
        <v>500</v>
      </c>
      <c r="N198" s="655">
        <f t="shared" si="45"/>
        <v>336000</v>
      </c>
      <c r="O198" s="588">
        <f t="shared" si="46"/>
        <v>0</v>
      </c>
      <c r="P198" s="654">
        <f t="shared" si="47"/>
        <v>100</v>
      </c>
      <c r="Q198" s="822">
        <f t="shared" si="48"/>
        <v>1</v>
      </c>
      <c r="R198" s="829"/>
      <c r="S198" s="830"/>
    </row>
    <row r="199" spans="1:19" ht="44.25" customHeight="1">
      <c r="A199" s="647">
        <v>18</v>
      </c>
      <c r="B199" s="748" t="s">
        <v>180</v>
      </c>
      <c r="C199" s="650"/>
      <c r="D199" s="650"/>
      <c r="E199" s="650"/>
      <c r="F199" s="650"/>
      <c r="G199" s="749">
        <f t="shared" si="40"/>
        <v>0</v>
      </c>
      <c r="H199" s="749">
        <f t="shared" si="41"/>
        <v>0</v>
      </c>
      <c r="I199" s="653">
        <f t="shared" si="42"/>
        <v>672</v>
      </c>
      <c r="J199" s="750">
        <f>3*80</f>
        <v>240</v>
      </c>
      <c r="K199" s="751">
        <f>4</f>
        <v>4</v>
      </c>
      <c r="L199" s="654">
        <f t="shared" si="43"/>
        <v>0</v>
      </c>
      <c r="M199" s="654">
        <f t="shared" si="44"/>
        <v>960</v>
      </c>
      <c r="N199" s="655">
        <f t="shared" si="45"/>
        <v>645120</v>
      </c>
      <c r="O199" s="588">
        <f t="shared" si="46"/>
        <v>0</v>
      </c>
      <c r="P199" s="654">
        <f t="shared" si="47"/>
        <v>100</v>
      </c>
      <c r="Q199" s="822">
        <f t="shared" si="48"/>
        <v>1</v>
      </c>
    </row>
    <row r="200" spans="1:19" ht="45.75" customHeight="1">
      <c r="A200" s="647">
        <v>19</v>
      </c>
      <c r="B200" s="748" t="s">
        <v>187</v>
      </c>
      <c r="C200" s="752"/>
      <c r="D200" s="752"/>
      <c r="E200" s="807"/>
      <c r="F200" s="807"/>
      <c r="G200" s="753">
        <f t="shared" si="40"/>
        <v>0</v>
      </c>
      <c r="H200" s="753">
        <f t="shared" si="41"/>
        <v>0</v>
      </c>
      <c r="I200" s="653">
        <f t="shared" si="42"/>
        <v>672</v>
      </c>
      <c r="J200" s="754">
        <v>63</v>
      </c>
      <c r="K200" s="755">
        <f>4</f>
        <v>4</v>
      </c>
      <c r="L200" s="654">
        <f t="shared" si="43"/>
        <v>0</v>
      </c>
      <c r="M200" s="654">
        <f t="shared" si="44"/>
        <v>252</v>
      </c>
      <c r="N200" s="655">
        <f t="shared" si="45"/>
        <v>169344</v>
      </c>
      <c r="O200" s="588">
        <f t="shared" si="46"/>
        <v>0</v>
      </c>
      <c r="P200" s="654">
        <f t="shared" si="47"/>
        <v>100</v>
      </c>
      <c r="Q200" s="822">
        <f t="shared" si="48"/>
        <v>1</v>
      </c>
    </row>
    <row r="201" spans="1:19" ht="44.25" customHeight="1" thickBot="1">
      <c r="A201" s="647">
        <v>20</v>
      </c>
      <c r="B201" s="748" t="s">
        <v>465</v>
      </c>
      <c r="C201" s="752"/>
      <c r="D201" s="752"/>
      <c r="E201" s="807"/>
      <c r="F201" s="807"/>
      <c r="G201" s="753">
        <f t="shared" si="40"/>
        <v>0</v>
      </c>
      <c r="H201" s="753">
        <f t="shared" si="41"/>
        <v>0</v>
      </c>
      <c r="I201" s="653">
        <f t="shared" si="42"/>
        <v>672</v>
      </c>
      <c r="J201" s="754">
        <v>240</v>
      </c>
      <c r="K201" s="755">
        <f>4</f>
        <v>4</v>
      </c>
      <c r="L201" s="654">
        <f t="shared" si="43"/>
        <v>0</v>
      </c>
      <c r="M201" s="654">
        <f t="shared" si="44"/>
        <v>960</v>
      </c>
      <c r="N201" s="655">
        <f t="shared" si="45"/>
        <v>645120</v>
      </c>
      <c r="O201" s="588">
        <f t="shared" si="46"/>
        <v>0</v>
      </c>
      <c r="P201" s="654">
        <f t="shared" si="47"/>
        <v>100</v>
      </c>
      <c r="Q201" s="822">
        <f t="shared" si="48"/>
        <v>1</v>
      </c>
    </row>
    <row r="202" spans="1:19" ht="44.25" customHeight="1">
      <c r="A202" s="647">
        <v>21</v>
      </c>
      <c r="B202" s="748" t="s">
        <v>466</v>
      </c>
      <c r="C202" s="752"/>
      <c r="D202" s="752"/>
      <c r="E202" s="807"/>
      <c r="F202" s="807"/>
      <c r="G202" s="753">
        <f t="shared" si="40"/>
        <v>0</v>
      </c>
      <c r="H202" s="753">
        <f t="shared" si="41"/>
        <v>0</v>
      </c>
      <c r="I202" s="653">
        <f t="shared" si="42"/>
        <v>672</v>
      </c>
      <c r="J202" s="754">
        <v>240</v>
      </c>
      <c r="K202" s="755">
        <f>4</f>
        <v>4</v>
      </c>
      <c r="L202" s="654">
        <f t="shared" si="43"/>
        <v>0</v>
      </c>
      <c r="M202" s="654">
        <f t="shared" si="44"/>
        <v>960</v>
      </c>
      <c r="N202" s="655">
        <f t="shared" si="45"/>
        <v>645120</v>
      </c>
      <c r="O202" s="588">
        <f t="shared" si="46"/>
        <v>0</v>
      </c>
      <c r="P202" s="654">
        <f t="shared" si="47"/>
        <v>100</v>
      </c>
      <c r="Q202" s="822">
        <f t="shared" si="48"/>
        <v>1</v>
      </c>
      <c r="R202" s="953" t="s">
        <v>655</v>
      </c>
    </row>
    <row r="203" spans="1:19" ht="44.25" customHeight="1">
      <c r="A203" s="647">
        <v>22</v>
      </c>
      <c r="B203" s="756" t="s">
        <v>211</v>
      </c>
      <c r="C203" s="757"/>
      <c r="D203" s="757"/>
      <c r="E203" s="758"/>
      <c r="F203" s="758"/>
      <c r="G203" s="759">
        <f t="shared" si="40"/>
        <v>0</v>
      </c>
      <c r="H203" s="759">
        <f t="shared" si="41"/>
        <v>0</v>
      </c>
      <c r="I203" s="653">
        <f t="shared" si="42"/>
        <v>672</v>
      </c>
      <c r="J203" s="760">
        <v>63</v>
      </c>
      <c r="K203" s="761">
        <f>4</f>
        <v>4</v>
      </c>
      <c r="L203" s="732">
        <f t="shared" si="43"/>
        <v>0</v>
      </c>
      <c r="M203" s="732">
        <f t="shared" si="44"/>
        <v>252</v>
      </c>
      <c r="N203" s="733">
        <f t="shared" si="45"/>
        <v>169344</v>
      </c>
      <c r="O203" s="588">
        <f t="shared" si="46"/>
        <v>0</v>
      </c>
      <c r="P203" s="654">
        <f t="shared" si="47"/>
        <v>100</v>
      </c>
      <c r="Q203" s="822">
        <f t="shared" si="48"/>
        <v>1</v>
      </c>
      <c r="R203" s="954"/>
    </row>
    <row r="204" spans="1:19" ht="44.25" customHeight="1" thickBot="1">
      <c r="A204" s="647">
        <v>23</v>
      </c>
      <c r="B204" s="748" t="s">
        <v>467</v>
      </c>
      <c r="C204" s="757"/>
      <c r="D204" s="757"/>
      <c r="E204" s="758"/>
      <c r="F204" s="758"/>
      <c r="G204" s="753">
        <f t="shared" si="40"/>
        <v>0</v>
      </c>
      <c r="H204" s="753">
        <f t="shared" si="41"/>
        <v>0</v>
      </c>
      <c r="I204" s="653">
        <f t="shared" si="42"/>
        <v>672</v>
      </c>
      <c r="J204" s="754">
        <v>240</v>
      </c>
      <c r="K204" s="755">
        <f>4</f>
        <v>4</v>
      </c>
      <c r="L204" s="654">
        <f t="shared" si="43"/>
        <v>0</v>
      </c>
      <c r="M204" s="654">
        <f t="shared" si="44"/>
        <v>960</v>
      </c>
      <c r="N204" s="655">
        <f t="shared" si="45"/>
        <v>645120</v>
      </c>
      <c r="O204" s="588">
        <f t="shared" si="46"/>
        <v>0</v>
      </c>
      <c r="P204" s="654">
        <f t="shared" si="47"/>
        <v>100</v>
      </c>
      <c r="Q204" s="822">
        <f t="shared" si="48"/>
        <v>1</v>
      </c>
      <c r="R204" s="955"/>
    </row>
    <row r="205" spans="1:19" s="762" customFormat="1" ht="75.75" customHeight="1" thickBot="1">
      <c r="A205" s="647">
        <v>24</v>
      </c>
      <c r="B205" s="748" t="s">
        <v>468</v>
      </c>
      <c r="C205" s="757"/>
      <c r="D205" s="757"/>
      <c r="E205" s="758"/>
      <c r="F205" s="758"/>
      <c r="G205" s="753">
        <f t="shared" si="40"/>
        <v>0</v>
      </c>
      <c r="H205" s="753">
        <f t="shared" si="41"/>
        <v>0</v>
      </c>
      <c r="I205" s="653">
        <f t="shared" si="42"/>
        <v>672</v>
      </c>
      <c r="J205" s="754">
        <v>240</v>
      </c>
      <c r="K205" s="755">
        <f>4</f>
        <v>4</v>
      </c>
      <c r="L205" s="654">
        <f t="shared" si="43"/>
        <v>0</v>
      </c>
      <c r="M205" s="654">
        <f t="shared" si="44"/>
        <v>960</v>
      </c>
      <c r="N205" s="655">
        <f t="shared" si="45"/>
        <v>645120</v>
      </c>
      <c r="O205" s="588">
        <f t="shared" si="46"/>
        <v>0</v>
      </c>
      <c r="P205" s="654">
        <f t="shared" si="47"/>
        <v>100</v>
      </c>
      <c r="Q205" s="822">
        <f t="shared" si="48"/>
        <v>1</v>
      </c>
      <c r="R205" s="831"/>
    </row>
    <row r="206" spans="1:19" s="764" customFormat="1" ht="75.75" customHeight="1">
      <c r="A206" s="647">
        <v>25</v>
      </c>
      <c r="B206" s="763" t="s">
        <v>469</v>
      </c>
      <c r="C206" s="757"/>
      <c r="D206" s="757"/>
      <c r="E206" s="758"/>
      <c r="F206" s="758"/>
      <c r="G206" s="753">
        <f t="shared" si="40"/>
        <v>0</v>
      </c>
      <c r="H206" s="753">
        <f t="shared" si="41"/>
        <v>0</v>
      </c>
      <c r="I206" s="653">
        <f t="shared" si="42"/>
        <v>672</v>
      </c>
      <c r="J206" s="754">
        <v>63</v>
      </c>
      <c r="K206" s="755">
        <f>4</f>
        <v>4</v>
      </c>
      <c r="L206" s="654">
        <f t="shared" si="43"/>
        <v>0</v>
      </c>
      <c r="M206" s="654">
        <f t="shared" si="44"/>
        <v>252</v>
      </c>
      <c r="N206" s="655">
        <f t="shared" si="45"/>
        <v>169344</v>
      </c>
      <c r="O206" s="588">
        <f t="shared" si="46"/>
        <v>0</v>
      </c>
      <c r="P206" s="654">
        <f t="shared" si="47"/>
        <v>100</v>
      </c>
      <c r="Q206" s="822">
        <f t="shared" si="48"/>
        <v>1</v>
      </c>
      <c r="R206" s="956" t="s">
        <v>657</v>
      </c>
    </row>
    <row r="207" spans="1:19" s="764" customFormat="1" ht="75.75" customHeight="1">
      <c r="A207" s="647">
        <v>26</v>
      </c>
      <c r="B207" s="763" t="s">
        <v>470</v>
      </c>
      <c r="C207" s="757"/>
      <c r="D207" s="757"/>
      <c r="E207" s="758"/>
      <c r="F207" s="758"/>
      <c r="G207" s="753">
        <f t="shared" si="40"/>
        <v>0</v>
      </c>
      <c r="H207" s="753">
        <f t="shared" si="41"/>
        <v>0</v>
      </c>
      <c r="I207" s="653">
        <f t="shared" si="42"/>
        <v>672</v>
      </c>
      <c r="J207" s="754">
        <v>63</v>
      </c>
      <c r="K207" s="755">
        <f>4</f>
        <v>4</v>
      </c>
      <c r="L207" s="654">
        <f t="shared" si="43"/>
        <v>0</v>
      </c>
      <c r="M207" s="654">
        <f t="shared" si="44"/>
        <v>252</v>
      </c>
      <c r="N207" s="655">
        <f t="shared" si="45"/>
        <v>169344</v>
      </c>
      <c r="O207" s="588">
        <f t="shared" si="46"/>
        <v>0</v>
      </c>
      <c r="P207" s="654">
        <f t="shared" si="47"/>
        <v>100</v>
      </c>
      <c r="Q207" s="822">
        <f t="shared" si="48"/>
        <v>1</v>
      </c>
      <c r="R207" s="957"/>
    </row>
    <row r="208" spans="1:19" s="764" customFormat="1" ht="75.75" customHeight="1">
      <c r="A208" s="647">
        <v>27</v>
      </c>
      <c r="B208" s="763" t="s">
        <v>676</v>
      </c>
      <c r="C208" s="757"/>
      <c r="D208" s="757"/>
      <c r="E208" s="758"/>
      <c r="F208" s="758"/>
      <c r="G208" s="749">
        <f t="shared" si="40"/>
        <v>0</v>
      </c>
      <c r="H208" s="749">
        <f t="shared" si="41"/>
        <v>0</v>
      </c>
      <c r="I208" s="653">
        <f t="shared" si="42"/>
        <v>672</v>
      </c>
      <c r="J208" s="750">
        <v>125</v>
      </c>
      <c r="K208" s="751">
        <f>4</f>
        <v>4</v>
      </c>
      <c r="L208" s="654">
        <f t="shared" si="43"/>
        <v>0</v>
      </c>
      <c r="M208" s="654">
        <f t="shared" si="44"/>
        <v>500</v>
      </c>
      <c r="N208" s="655">
        <f t="shared" si="45"/>
        <v>336000</v>
      </c>
      <c r="O208" s="588">
        <f t="shared" si="46"/>
        <v>0</v>
      </c>
      <c r="P208" s="654">
        <f t="shared" si="47"/>
        <v>100</v>
      </c>
      <c r="Q208" s="822">
        <f t="shared" si="48"/>
        <v>1</v>
      </c>
      <c r="R208" s="958" t="s">
        <v>663</v>
      </c>
    </row>
    <row r="209" spans="1:18" s="764" customFormat="1" ht="75.75" customHeight="1">
      <c r="A209" s="647">
        <v>28</v>
      </c>
      <c r="B209" s="763" t="s">
        <v>471</v>
      </c>
      <c r="C209" s="757"/>
      <c r="D209" s="757"/>
      <c r="E209" s="758"/>
      <c r="F209" s="758"/>
      <c r="G209" s="749">
        <f t="shared" si="40"/>
        <v>0</v>
      </c>
      <c r="H209" s="749">
        <f t="shared" si="41"/>
        <v>0</v>
      </c>
      <c r="I209" s="653">
        <f t="shared" si="42"/>
        <v>672</v>
      </c>
      <c r="J209" s="750">
        <v>125</v>
      </c>
      <c r="K209" s="751">
        <f>4</f>
        <v>4</v>
      </c>
      <c r="L209" s="654">
        <f t="shared" si="43"/>
        <v>0</v>
      </c>
      <c r="M209" s="654">
        <f t="shared" si="44"/>
        <v>500</v>
      </c>
      <c r="N209" s="655">
        <f t="shared" si="45"/>
        <v>336000</v>
      </c>
      <c r="O209" s="588">
        <f t="shared" si="46"/>
        <v>0</v>
      </c>
      <c r="P209" s="654">
        <f t="shared" si="47"/>
        <v>100</v>
      </c>
      <c r="Q209" s="822">
        <f t="shared" si="48"/>
        <v>1</v>
      </c>
      <c r="R209" s="959"/>
    </row>
    <row r="210" spans="1:18" s="764" customFormat="1" ht="75.75" customHeight="1">
      <c r="A210" s="647">
        <v>29</v>
      </c>
      <c r="B210" s="763" t="s">
        <v>677</v>
      </c>
      <c r="C210" s="757"/>
      <c r="D210" s="757"/>
      <c r="E210" s="758"/>
      <c r="F210" s="758"/>
      <c r="G210" s="749">
        <f t="shared" si="40"/>
        <v>0</v>
      </c>
      <c r="H210" s="749">
        <f t="shared" si="41"/>
        <v>0</v>
      </c>
      <c r="I210" s="653">
        <f t="shared" si="42"/>
        <v>672</v>
      </c>
      <c r="J210" s="750">
        <v>125</v>
      </c>
      <c r="K210" s="751">
        <f>4</f>
        <v>4</v>
      </c>
      <c r="L210" s="654">
        <f t="shared" si="43"/>
        <v>0</v>
      </c>
      <c r="M210" s="654">
        <f t="shared" si="44"/>
        <v>500</v>
      </c>
      <c r="N210" s="655">
        <f t="shared" si="45"/>
        <v>336000</v>
      </c>
      <c r="O210" s="588">
        <f t="shared" si="46"/>
        <v>0</v>
      </c>
      <c r="P210" s="654">
        <f t="shared" si="47"/>
        <v>100</v>
      </c>
      <c r="Q210" s="822">
        <f t="shared" si="48"/>
        <v>1</v>
      </c>
      <c r="R210" s="959"/>
    </row>
    <row r="211" spans="1:18" s="762" customFormat="1" ht="75.75" customHeight="1">
      <c r="A211" s="647">
        <v>30</v>
      </c>
      <c r="B211" s="748" t="s">
        <v>472</v>
      </c>
      <c r="C211" s="757"/>
      <c r="D211" s="757"/>
      <c r="E211" s="758"/>
      <c r="F211" s="758"/>
      <c r="G211" s="753">
        <f>C211+(D211/60)</f>
        <v>0</v>
      </c>
      <c r="H211" s="753">
        <f>E211+F211/60</f>
        <v>0</v>
      </c>
      <c r="I211" s="653">
        <f t="shared" si="42"/>
        <v>672</v>
      </c>
      <c r="J211" s="754">
        <v>240</v>
      </c>
      <c r="K211" s="755">
        <f>4</f>
        <v>4</v>
      </c>
      <c r="L211" s="654">
        <f>G211*J211*K211</f>
        <v>0</v>
      </c>
      <c r="M211" s="654">
        <f>J211*K211</f>
        <v>960</v>
      </c>
      <c r="N211" s="655">
        <f>I211*M211</f>
        <v>645120</v>
      </c>
      <c r="O211" s="588">
        <f t="shared" si="46"/>
        <v>0</v>
      </c>
      <c r="P211" s="654">
        <f t="shared" si="47"/>
        <v>100</v>
      </c>
      <c r="Q211" s="822">
        <f t="shared" si="48"/>
        <v>1</v>
      </c>
      <c r="R211" s="959"/>
    </row>
    <row r="212" spans="1:18" s="764" customFormat="1" ht="75.75" customHeight="1">
      <c r="A212" s="647">
        <v>31</v>
      </c>
      <c r="B212" s="763" t="s">
        <v>473</v>
      </c>
      <c r="C212" s="757"/>
      <c r="D212" s="757"/>
      <c r="E212" s="758"/>
      <c r="F212" s="758"/>
      <c r="G212" s="753">
        <f t="shared" si="40"/>
        <v>0</v>
      </c>
      <c r="H212" s="753">
        <f t="shared" si="41"/>
        <v>0</v>
      </c>
      <c r="I212" s="653">
        <f t="shared" si="42"/>
        <v>672</v>
      </c>
      <c r="J212" s="754">
        <v>63</v>
      </c>
      <c r="K212" s="755">
        <f>4</f>
        <v>4</v>
      </c>
      <c r="L212" s="654">
        <f t="shared" si="43"/>
        <v>0</v>
      </c>
      <c r="M212" s="654">
        <f t="shared" si="44"/>
        <v>252</v>
      </c>
      <c r="N212" s="655">
        <f t="shared" si="45"/>
        <v>169344</v>
      </c>
      <c r="O212" s="588">
        <f t="shared" si="46"/>
        <v>0</v>
      </c>
      <c r="P212" s="654">
        <f t="shared" si="47"/>
        <v>100</v>
      </c>
      <c r="Q212" s="822">
        <f t="shared" si="48"/>
        <v>1</v>
      </c>
      <c r="R212" s="959"/>
    </row>
    <row r="213" spans="1:18" s="764" customFormat="1" ht="75.75" customHeight="1">
      <c r="A213" s="647">
        <v>32</v>
      </c>
      <c r="B213" s="763" t="s">
        <v>493</v>
      </c>
      <c r="C213" s="757"/>
      <c r="D213" s="757"/>
      <c r="E213" s="758"/>
      <c r="F213" s="758"/>
      <c r="G213" s="753">
        <f>C213+(D213/60)</f>
        <v>0</v>
      </c>
      <c r="H213" s="753">
        <f>E213+F213/60</f>
        <v>0</v>
      </c>
      <c r="I213" s="653">
        <f t="shared" si="42"/>
        <v>672</v>
      </c>
      <c r="J213" s="754">
        <v>63</v>
      </c>
      <c r="K213" s="755">
        <f>4</f>
        <v>4</v>
      </c>
      <c r="L213" s="654">
        <f>G213*J213*K213</f>
        <v>0</v>
      </c>
      <c r="M213" s="654">
        <f>J213*K213</f>
        <v>252</v>
      </c>
      <c r="N213" s="655">
        <f>I213*M213</f>
        <v>169344</v>
      </c>
      <c r="O213" s="588">
        <f t="shared" si="46"/>
        <v>0</v>
      </c>
      <c r="P213" s="654">
        <f t="shared" si="47"/>
        <v>100</v>
      </c>
      <c r="Q213" s="822">
        <f t="shared" si="48"/>
        <v>1</v>
      </c>
      <c r="R213" s="959"/>
    </row>
    <row r="214" spans="1:18" s="764" customFormat="1" ht="75.75" customHeight="1">
      <c r="A214" s="647">
        <v>33</v>
      </c>
      <c r="B214" s="763" t="s">
        <v>494</v>
      </c>
      <c r="C214" s="757"/>
      <c r="D214" s="757"/>
      <c r="E214" s="758"/>
      <c r="F214" s="758"/>
      <c r="G214" s="753">
        <f>C214+(D214/60)</f>
        <v>0</v>
      </c>
      <c r="H214" s="753">
        <f>E214+F214/60</f>
        <v>0</v>
      </c>
      <c r="I214" s="653">
        <f t="shared" si="42"/>
        <v>672</v>
      </c>
      <c r="J214" s="754">
        <v>240</v>
      </c>
      <c r="K214" s="755">
        <f>4</f>
        <v>4</v>
      </c>
      <c r="L214" s="654">
        <f>G214*J214*K214</f>
        <v>0</v>
      </c>
      <c r="M214" s="654">
        <f>J214*K214</f>
        <v>960</v>
      </c>
      <c r="N214" s="655">
        <f>I214*M214</f>
        <v>645120</v>
      </c>
      <c r="O214" s="588">
        <f t="shared" si="46"/>
        <v>0</v>
      </c>
      <c r="P214" s="654">
        <f t="shared" si="47"/>
        <v>100</v>
      </c>
      <c r="Q214" s="822">
        <f t="shared" si="48"/>
        <v>1</v>
      </c>
      <c r="R214" s="832" t="s">
        <v>666</v>
      </c>
    </row>
    <row r="215" spans="1:18" s="764" customFormat="1" ht="75.75" customHeight="1">
      <c r="A215" s="647">
        <v>34</v>
      </c>
      <c r="B215" s="763" t="s">
        <v>667</v>
      </c>
      <c r="C215" s="757"/>
      <c r="D215" s="757"/>
      <c r="E215" s="758"/>
      <c r="F215" s="758"/>
      <c r="G215" s="753">
        <f>C215+(D215/60)</f>
        <v>0</v>
      </c>
      <c r="H215" s="753">
        <f>E215+F215/60</f>
        <v>0</v>
      </c>
      <c r="I215" s="653">
        <f t="shared" si="42"/>
        <v>672</v>
      </c>
      <c r="J215" s="754">
        <v>240</v>
      </c>
      <c r="K215" s="755">
        <f>4</f>
        <v>4</v>
      </c>
      <c r="L215" s="654">
        <f>G215*J215*K215</f>
        <v>0</v>
      </c>
      <c r="M215" s="654">
        <f>J215*K215</f>
        <v>960</v>
      </c>
      <c r="N215" s="655">
        <f>I215*M215</f>
        <v>645120</v>
      </c>
      <c r="O215" s="588">
        <f t="shared" si="46"/>
        <v>0</v>
      </c>
      <c r="P215" s="654">
        <f t="shared" si="47"/>
        <v>100</v>
      </c>
      <c r="Q215" s="822">
        <f t="shared" si="48"/>
        <v>1</v>
      </c>
      <c r="R215" s="958" t="s">
        <v>659</v>
      </c>
    </row>
    <row r="216" spans="1:18" s="764" customFormat="1" ht="75.75" customHeight="1">
      <c r="A216" s="647">
        <v>35</v>
      </c>
      <c r="B216" s="763" t="s">
        <v>632</v>
      </c>
      <c r="C216" s="757"/>
      <c r="D216" s="757"/>
      <c r="E216" s="758"/>
      <c r="F216" s="758"/>
      <c r="G216" s="753">
        <f>C216+(D216/60)</f>
        <v>0</v>
      </c>
      <c r="H216" s="753">
        <f>E216+F216/60</f>
        <v>0</v>
      </c>
      <c r="I216" s="653">
        <f t="shared" si="42"/>
        <v>672</v>
      </c>
      <c r="J216" s="754">
        <v>125</v>
      </c>
      <c r="K216" s="755">
        <f>4</f>
        <v>4</v>
      </c>
      <c r="L216" s="654">
        <f>G216*J216*K216</f>
        <v>0</v>
      </c>
      <c r="M216" s="654">
        <f>J216*K216</f>
        <v>500</v>
      </c>
      <c r="N216" s="655">
        <f>I216*M216</f>
        <v>336000</v>
      </c>
      <c r="O216" s="588">
        <f t="shared" si="46"/>
        <v>0</v>
      </c>
      <c r="P216" s="654">
        <f t="shared" si="47"/>
        <v>100</v>
      </c>
      <c r="Q216" s="822">
        <f t="shared" si="48"/>
        <v>1</v>
      </c>
      <c r="R216" s="959"/>
    </row>
    <row r="217" spans="1:18" s="764" customFormat="1" ht="75.75" customHeight="1">
      <c r="A217" s="647">
        <v>36</v>
      </c>
      <c r="B217" s="763" t="s">
        <v>633</v>
      </c>
      <c r="C217" s="757"/>
      <c r="D217" s="757"/>
      <c r="E217" s="758"/>
      <c r="F217" s="758"/>
      <c r="G217" s="753">
        <f>C217+(D217/60)</f>
        <v>0</v>
      </c>
      <c r="H217" s="753">
        <f>E217+F217/60</f>
        <v>0</v>
      </c>
      <c r="I217" s="653">
        <f t="shared" si="42"/>
        <v>672</v>
      </c>
      <c r="J217" s="754">
        <v>240</v>
      </c>
      <c r="K217" s="755">
        <f>4</f>
        <v>4</v>
      </c>
      <c r="L217" s="654">
        <f>G217*J217*K217</f>
        <v>0</v>
      </c>
      <c r="M217" s="654">
        <f>J217*K217</f>
        <v>960</v>
      </c>
      <c r="N217" s="655">
        <f>I217*M217</f>
        <v>645120</v>
      </c>
      <c r="O217" s="588">
        <f t="shared" si="46"/>
        <v>0</v>
      </c>
      <c r="P217" s="654">
        <f t="shared" si="47"/>
        <v>100</v>
      </c>
      <c r="Q217" s="822">
        <f t="shared" si="48"/>
        <v>1</v>
      </c>
      <c r="R217" s="960"/>
    </row>
    <row r="218" spans="1:18" ht="54.75" customHeight="1">
      <c r="A218" s="654"/>
      <c r="B218" s="648" t="s">
        <v>668</v>
      </c>
      <c r="C218" s="765">
        <f>SUM(C182:C217)</f>
        <v>0</v>
      </c>
      <c r="D218" s="765">
        <f>SUM(D182:D217)</f>
        <v>0</v>
      </c>
      <c r="E218" s="765">
        <f>SUM(E182:E217)</f>
        <v>0</v>
      </c>
      <c r="F218" s="765">
        <f>SUM(F182:F217)</f>
        <v>0</v>
      </c>
      <c r="G218" s="677"/>
      <c r="H218" s="677"/>
      <c r="I218" s="677"/>
      <c r="J218" s="766">
        <f>SUM(J182:J217)</f>
        <v>4171</v>
      </c>
      <c r="K218" s="677"/>
      <c r="L218" s="667">
        <f>SUM(L182:L217)</f>
        <v>0</v>
      </c>
      <c r="M218" s="667"/>
      <c r="N218" s="766">
        <f>SUM(N182:N217)</f>
        <v>11211648</v>
      </c>
      <c r="O218" s="766"/>
      <c r="P218" s="766"/>
      <c r="Q218" s="667"/>
    </row>
    <row r="219" spans="1:18" ht="29.25" customHeight="1">
      <c r="A219" s="767"/>
      <c r="B219" s="628"/>
      <c r="C219" s="961">
        <f>C218+D218/60</f>
        <v>0</v>
      </c>
      <c r="D219" s="962"/>
      <c r="E219" s="963">
        <f>E218+F218/60</f>
        <v>0</v>
      </c>
      <c r="F219" s="963"/>
      <c r="G219" s="630"/>
      <c r="H219" s="630"/>
      <c r="I219" s="630"/>
      <c r="J219" s="630"/>
      <c r="K219" s="682"/>
      <c r="L219" s="683"/>
      <c r="M219" s="630"/>
      <c r="N219" s="630"/>
      <c r="O219" s="630"/>
      <c r="P219" s="630"/>
      <c r="Q219" s="654"/>
    </row>
    <row r="220" spans="1:18" ht="52.5" customHeight="1">
      <c r="A220" s="767"/>
      <c r="B220" s="628"/>
      <c r="C220" s="629"/>
      <c r="D220" s="629"/>
      <c r="E220" s="629"/>
      <c r="F220" s="629"/>
      <c r="G220" s="630"/>
      <c r="H220" s="630"/>
      <c r="I220" s="677" t="s">
        <v>102</v>
      </c>
      <c r="J220" s="768">
        <f>L218/N218</f>
        <v>0</v>
      </c>
      <c r="K220" s="622"/>
      <c r="L220" s="630"/>
      <c r="M220" s="630"/>
      <c r="N220" s="630"/>
      <c r="O220" s="630"/>
      <c r="P220" s="630"/>
      <c r="Q220" s="654"/>
    </row>
    <row r="221" spans="1:18" ht="44.25" customHeight="1">
      <c r="A221" s="944" t="s">
        <v>678</v>
      </c>
      <c r="B221" s="944"/>
      <c r="C221" s="944"/>
      <c r="D221" s="944"/>
      <c r="E221" s="944"/>
      <c r="F221" s="944"/>
      <c r="G221" s="944"/>
      <c r="H221" s="944"/>
      <c r="I221" s="769" t="s">
        <v>114</v>
      </c>
      <c r="J221" s="839">
        <f>100-100*J220</f>
        <v>100</v>
      </c>
      <c r="K221" s="622"/>
      <c r="L221" s="630"/>
      <c r="M221" s="630"/>
      <c r="N221" s="630"/>
      <c r="O221" s="630"/>
      <c r="P221" s="630"/>
      <c r="Q221" s="654"/>
    </row>
    <row r="222" spans="1:18">
      <c r="A222" s="767"/>
      <c r="B222" s="770"/>
      <c r="C222" s="629"/>
      <c r="D222" s="629"/>
      <c r="E222" s="629"/>
      <c r="F222" s="629"/>
      <c r="G222" s="630"/>
      <c r="H222" s="630"/>
      <c r="I222" s="630"/>
      <c r="J222" s="771"/>
      <c r="K222" s="622"/>
      <c r="L222" s="772"/>
      <c r="M222" s="630"/>
      <c r="N222" s="630"/>
      <c r="O222" s="630"/>
      <c r="P222" s="630"/>
      <c r="Q222" s="654"/>
    </row>
    <row r="223" spans="1:18">
      <c r="A223" s="767"/>
      <c r="B223" s="770"/>
      <c r="C223" s="629"/>
      <c r="D223" s="629"/>
      <c r="E223" s="629"/>
      <c r="F223" s="773"/>
      <c r="G223" s="774"/>
      <c r="H223" s="774"/>
      <c r="I223" s="774"/>
      <c r="J223" s="774"/>
      <c r="K223" s="774"/>
      <c r="L223" s="774"/>
      <c r="M223" s="774"/>
      <c r="N223" s="774"/>
      <c r="O223" s="774"/>
      <c r="P223" s="774"/>
      <c r="Q223" s="654"/>
    </row>
    <row r="224" spans="1:18">
      <c r="A224" s="767"/>
      <c r="B224" s="770"/>
      <c r="C224" s="629"/>
      <c r="D224" s="629"/>
      <c r="E224" s="629"/>
      <c r="F224" s="773"/>
      <c r="G224" s="774"/>
      <c r="H224" s="774"/>
      <c r="I224" s="774"/>
      <c r="J224" s="774"/>
      <c r="K224" s="774"/>
      <c r="L224" s="774"/>
      <c r="M224" s="774"/>
      <c r="N224" s="774"/>
      <c r="O224" s="774"/>
      <c r="P224" s="774"/>
      <c r="Q224" s="654"/>
    </row>
    <row r="225" spans="1:21">
      <c r="A225" s="767"/>
      <c r="B225" s="770"/>
      <c r="C225" s="629"/>
      <c r="D225" s="629"/>
      <c r="E225" s="629"/>
      <c r="F225" s="773"/>
      <c r="G225" s="774"/>
      <c r="H225" s="774"/>
      <c r="I225" s="774"/>
      <c r="J225" s="774"/>
      <c r="K225" s="774"/>
      <c r="L225" s="774"/>
      <c r="M225" s="774"/>
      <c r="N225" s="774"/>
      <c r="O225" s="774"/>
      <c r="P225" s="774"/>
      <c r="Q225" s="654"/>
    </row>
    <row r="226" spans="1:21">
      <c r="A226" s="767"/>
      <c r="B226" s="770"/>
      <c r="C226" s="629"/>
      <c r="D226" s="629"/>
      <c r="E226" s="629"/>
      <c r="F226" s="773"/>
      <c r="G226" s="945"/>
      <c r="H226" s="945"/>
      <c r="I226" s="945"/>
      <c r="J226" s="775"/>
      <c r="K226" s="776"/>
      <c r="L226" s="656">
        <f>L120+L173+L218</f>
        <v>47646.092850000001</v>
      </c>
      <c r="M226" s="777"/>
      <c r="N226" s="675">
        <f>N120+N173+N218</f>
        <v>73365443.462300003</v>
      </c>
      <c r="O226" s="675"/>
      <c r="P226" s="675"/>
      <c r="Q226" s="656"/>
    </row>
    <row r="227" spans="1:21" s="625" customFormat="1">
      <c r="A227" s="767"/>
      <c r="B227" s="770"/>
      <c r="C227" s="629"/>
      <c r="D227" s="629"/>
      <c r="E227" s="629"/>
      <c r="F227" s="773"/>
      <c r="G227" s="815"/>
      <c r="H227" s="815"/>
      <c r="I227" s="815"/>
      <c r="J227" s="775"/>
      <c r="K227" s="776"/>
      <c r="L227" s="806"/>
      <c r="M227" s="777"/>
      <c r="N227" s="806"/>
      <c r="O227" s="806"/>
      <c r="P227" s="806"/>
      <c r="Q227" s="656"/>
      <c r="S227" s="626"/>
      <c r="T227" s="626"/>
      <c r="U227" s="626"/>
    </row>
    <row r="228" spans="1:21" s="625" customFormat="1" ht="48" customHeight="1" thickBot="1">
      <c r="A228" s="767"/>
      <c r="B228" s="628"/>
      <c r="C228" s="629"/>
      <c r="D228" s="629"/>
      <c r="E228" s="629"/>
      <c r="F228" s="773"/>
      <c r="G228" s="778"/>
      <c r="H228" s="778"/>
      <c r="I228" s="779" t="s">
        <v>117</v>
      </c>
      <c r="J228" s="780">
        <f>L226/N226</f>
        <v>6.4943508280548596E-4</v>
      </c>
      <c r="K228" s="781"/>
      <c r="L228" s="774"/>
      <c r="M228" s="774"/>
      <c r="N228" s="774"/>
      <c r="O228" s="774"/>
      <c r="P228" s="774"/>
      <c r="Q228" s="654"/>
      <c r="S228" s="626"/>
      <c r="T228" s="626"/>
      <c r="U228" s="626"/>
    </row>
    <row r="229" spans="1:21" s="625" customFormat="1" ht="61.5" customHeight="1" thickBot="1">
      <c r="A229" s="946" t="s">
        <v>679</v>
      </c>
      <c r="B229" s="947"/>
      <c r="C229" s="947"/>
      <c r="D229" s="947"/>
      <c r="E229" s="947"/>
      <c r="F229" s="948"/>
      <c r="G229" s="949" t="s">
        <v>118</v>
      </c>
      <c r="H229" s="949"/>
      <c r="I229" s="950"/>
      <c r="J229" s="780">
        <f>100-100*J228</f>
        <v>99.93505649171945</v>
      </c>
      <c r="K229" s="782"/>
      <c r="L229" s="774"/>
      <c r="M229" s="774"/>
      <c r="N229" s="774"/>
      <c r="O229" s="774"/>
      <c r="P229" s="774"/>
      <c r="Q229" s="654"/>
      <c r="S229" s="626"/>
      <c r="T229" s="626"/>
      <c r="U229" s="626"/>
    </row>
    <row r="230" spans="1:21" s="625" customFormat="1" ht="27.75">
      <c r="A230" s="951"/>
      <c r="B230" s="952"/>
      <c r="C230" s="952"/>
      <c r="D230" s="952"/>
      <c r="E230" s="952"/>
      <c r="F230" s="952"/>
      <c r="G230" s="952"/>
      <c r="H230" s="952"/>
      <c r="I230" s="952"/>
      <c r="J230" s="952"/>
      <c r="K230" s="952"/>
      <c r="L230" s="952"/>
      <c r="M230" s="783"/>
      <c r="N230" s="784"/>
      <c r="O230" s="774"/>
      <c r="P230" s="774"/>
      <c r="Q230" s="630"/>
      <c r="S230" s="626"/>
      <c r="T230" s="626"/>
      <c r="U230" s="626"/>
    </row>
    <row r="231" spans="1:21" s="625" customFormat="1">
      <c r="A231" s="785"/>
      <c r="B231" s="685"/>
      <c r="C231" s="687"/>
      <c r="D231" s="687"/>
      <c r="E231" s="687"/>
      <c r="F231" s="687"/>
      <c r="G231" s="623"/>
      <c r="H231" s="623"/>
      <c r="I231" s="623"/>
      <c r="J231" s="623"/>
      <c r="K231" s="622"/>
      <c r="L231" s="630"/>
      <c r="M231" s="630"/>
      <c r="N231" s="623"/>
      <c r="O231" s="623"/>
      <c r="P231" s="623"/>
      <c r="Q231" s="623"/>
      <c r="S231" s="626"/>
      <c r="T231" s="626"/>
      <c r="U231" s="626"/>
    </row>
    <row r="232" spans="1:21" s="625" customFormat="1">
      <c r="A232" s="786"/>
      <c r="B232" s="787"/>
      <c r="C232" s="687"/>
      <c r="D232" s="687"/>
      <c r="E232" s="687"/>
      <c r="F232" s="687"/>
      <c r="G232" s="623"/>
      <c r="H232" s="623"/>
      <c r="I232" s="623"/>
      <c r="J232" s="623"/>
      <c r="K232" s="622"/>
      <c r="L232" s="630"/>
      <c r="M232" s="630"/>
      <c r="N232" s="623"/>
      <c r="O232" s="623"/>
      <c r="P232" s="623"/>
      <c r="Q232" s="623"/>
      <c r="S232" s="626"/>
      <c r="T232" s="626"/>
      <c r="U232" s="626"/>
    </row>
    <row r="233" spans="1:21" s="625" customFormat="1">
      <c r="A233" s="785"/>
      <c r="B233" s="685"/>
      <c r="C233" s="687"/>
      <c r="D233" s="687"/>
      <c r="E233" s="687"/>
      <c r="F233" s="687"/>
      <c r="G233" s="623"/>
      <c r="H233" s="623"/>
      <c r="I233" s="623"/>
      <c r="J233" s="623"/>
      <c r="K233" s="622"/>
      <c r="L233" s="630"/>
      <c r="M233" s="630"/>
      <c r="N233" s="623"/>
      <c r="O233" s="623"/>
      <c r="P233" s="623"/>
      <c r="Q233" s="623"/>
      <c r="S233" s="626"/>
      <c r="T233" s="626"/>
      <c r="U233" s="626"/>
    </row>
    <row r="234" spans="1:21" s="625" customFormat="1">
      <c r="A234" s="785"/>
      <c r="B234" s="788"/>
      <c r="C234" s="687"/>
      <c r="D234" s="687"/>
      <c r="E234" s="687"/>
      <c r="F234" s="687"/>
      <c r="G234" s="623"/>
      <c r="H234" s="623"/>
      <c r="I234" s="623"/>
      <c r="J234" s="623"/>
      <c r="K234" s="622"/>
      <c r="L234" s="772"/>
      <c r="M234" s="630"/>
      <c r="N234" s="623"/>
      <c r="O234" s="623"/>
      <c r="P234" s="623"/>
      <c r="Q234" s="623"/>
      <c r="S234" s="626"/>
      <c r="T234" s="626"/>
      <c r="U234" s="626"/>
    </row>
    <row r="235" spans="1:21" s="625" customFormat="1">
      <c r="A235" s="789"/>
      <c r="B235" s="788"/>
      <c r="C235" s="687"/>
      <c r="D235" s="687"/>
      <c r="E235" s="687"/>
      <c r="F235" s="687"/>
      <c r="G235" s="623"/>
      <c r="H235" s="623"/>
      <c r="I235" s="623"/>
      <c r="J235" s="623"/>
      <c r="K235" s="624"/>
      <c r="L235" s="623"/>
      <c r="M235" s="623"/>
      <c r="N235" s="623"/>
      <c r="O235" s="623"/>
      <c r="P235" s="623"/>
      <c r="Q235" s="623"/>
      <c r="S235" s="626"/>
      <c r="T235" s="626"/>
      <c r="U235" s="626"/>
    </row>
    <row r="236" spans="1:21" s="625" customFormat="1">
      <c r="A236" s="789"/>
      <c r="B236" s="790"/>
      <c r="C236" s="687"/>
      <c r="D236" s="687"/>
      <c r="E236" s="687"/>
      <c r="F236" s="687"/>
      <c r="G236" s="623"/>
      <c r="H236" s="623"/>
      <c r="I236" s="623"/>
      <c r="J236" s="623"/>
      <c r="K236" s="624"/>
      <c r="L236" s="623"/>
      <c r="M236" s="623"/>
      <c r="N236" s="623"/>
      <c r="O236" s="623"/>
      <c r="P236" s="623"/>
      <c r="Q236" s="623"/>
      <c r="S236" s="626"/>
      <c r="T236" s="626"/>
      <c r="U236" s="626"/>
    </row>
    <row r="237" spans="1:21" s="625" customFormat="1">
      <c r="A237" s="789"/>
      <c r="B237" s="685"/>
      <c r="C237" s="687"/>
      <c r="D237" s="687"/>
      <c r="E237" s="687"/>
      <c r="F237" s="687"/>
      <c r="G237" s="623"/>
      <c r="H237" s="623"/>
      <c r="I237" s="623"/>
      <c r="J237" s="623"/>
      <c r="K237" s="624"/>
      <c r="L237" s="623"/>
      <c r="M237" s="623"/>
      <c r="N237" s="623"/>
      <c r="O237" s="623"/>
      <c r="P237" s="623"/>
      <c r="Q237" s="623"/>
      <c r="S237" s="626"/>
      <c r="T237" s="626"/>
      <c r="U237" s="626"/>
    </row>
    <row r="238" spans="1:21" s="625" customFormat="1">
      <c r="A238" s="789"/>
      <c r="B238" s="685"/>
      <c r="C238" s="687"/>
      <c r="D238" s="687"/>
      <c r="E238" s="687"/>
      <c r="F238" s="687"/>
      <c r="G238" s="623"/>
      <c r="H238" s="623"/>
      <c r="I238" s="623"/>
      <c r="J238" s="623"/>
      <c r="K238" s="624"/>
      <c r="L238" s="623"/>
      <c r="M238" s="623"/>
      <c r="N238" s="623"/>
      <c r="O238" s="623"/>
      <c r="P238" s="623"/>
      <c r="Q238" s="623"/>
      <c r="S238" s="626"/>
      <c r="T238" s="626"/>
      <c r="U238" s="626"/>
    </row>
    <row r="239" spans="1:21" s="625" customFormat="1">
      <c r="A239" s="789"/>
      <c r="B239" s="685"/>
      <c r="C239" s="687"/>
      <c r="D239" s="687"/>
      <c r="E239" s="687"/>
      <c r="F239" s="687"/>
      <c r="G239" s="623"/>
      <c r="H239" s="623"/>
      <c r="I239" s="623"/>
      <c r="J239" s="623"/>
      <c r="K239" s="624"/>
      <c r="L239" s="623"/>
      <c r="M239" s="623"/>
      <c r="N239" s="623"/>
      <c r="O239" s="623"/>
      <c r="P239" s="623"/>
      <c r="Q239" s="623"/>
      <c r="S239" s="626"/>
      <c r="T239" s="626"/>
      <c r="U239" s="626"/>
    </row>
    <row r="240" spans="1:21" s="625" customFormat="1">
      <c r="A240" s="789"/>
      <c r="B240" s="685"/>
      <c r="C240" s="687"/>
      <c r="D240" s="687"/>
      <c r="E240" s="687"/>
      <c r="F240" s="687"/>
      <c r="G240" s="623"/>
      <c r="H240" s="623"/>
      <c r="I240" s="623"/>
      <c r="J240" s="623"/>
      <c r="K240" s="624"/>
      <c r="L240" s="623"/>
      <c r="M240" s="623"/>
      <c r="N240" s="623"/>
      <c r="O240" s="623"/>
      <c r="P240" s="623"/>
      <c r="Q240" s="623"/>
      <c r="S240" s="626"/>
      <c r="T240" s="626"/>
      <c r="U240" s="626"/>
    </row>
    <row r="241" spans="1:21" s="625" customFormat="1">
      <c r="A241" s="789"/>
      <c r="B241" s="685"/>
      <c r="C241" s="687"/>
      <c r="D241" s="687"/>
      <c r="E241" s="687"/>
      <c r="F241" s="687"/>
      <c r="G241" s="623"/>
      <c r="H241" s="623"/>
      <c r="I241" s="623"/>
      <c r="J241" s="623"/>
      <c r="K241" s="624"/>
      <c r="L241" s="623"/>
      <c r="M241" s="623"/>
      <c r="N241" s="623"/>
      <c r="O241" s="623"/>
      <c r="P241" s="623"/>
      <c r="Q241" s="623"/>
      <c r="S241" s="626"/>
      <c r="T241" s="626"/>
      <c r="U241" s="626"/>
    </row>
    <row r="242" spans="1:21" s="625" customFormat="1">
      <c r="A242" s="789"/>
      <c r="B242" s="685"/>
      <c r="C242" s="791"/>
      <c r="D242" s="791"/>
      <c r="E242" s="687"/>
      <c r="F242" s="687"/>
      <c r="G242" s="623"/>
      <c r="H242" s="623"/>
      <c r="I242" s="623"/>
      <c r="J242" s="623"/>
      <c r="K242" s="624"/>
      <c r="L242" s="623"/>
      <c r="M242" s="623"/>
      <c r="N242" s="623"/>
      <c r="O242" s="623"/>
      <c r="P242" s="623"/>
      <c r="Q242" s="623"/>
      <c r="S242" s="626"/>
      <c r="T242" s="626"/>
      <c r="U242" s="626"/>
    </row>
    <row r="243" spans="1:21" s="792" customFormat="1">
      <c r="A243" s="789"/>
      <c r="B243" s="685"/>
      <c r="C243" s="687"/>
      <c r="D243" s="687"/>
      <c r="E243" s="687"/>
      <c r="F243" s="687"/>
      <c r="G243" s="623"/>
      <c r="H243" s="623"/>
      <c r="I243" s="623"/>
      <c r="J243" s="623"/>
      <c r="K243" s="624"/>
      <c r="L243" s="623"/>
      <c r="M243" s="623"/>
      <c r="N243" s="623"/>
      <c r="O243" s="623"/>
      <c r="P243" s="623"/>
      <c r="Q243" s="623"/>
      <c r="R243" s="625"/>
      <c r="S243" s="626"/>
      <c r="T243" s="626"/>
      <c r="U243" s="626"/>
    </row>
    <row r="244" spans="1:21" s="792" customFormat="1">
      <c r="A244" s="789"/>
      <c r="B244" s="685"/>
      <c r="C244" s="687"/>
      <c r="D244" s="687"/>
      <c r="E244" s="687"/>
      <c r="F244" s="687"/>
      <c r="G244" s="623"/>
      <c r="H244" s="623"/>
      <c r="I244" s="623"/>
      <c r="J244" s="623"/>
      <c r="K244" s="624"/>
      <c r="L244" s="623"/>
      <c r="M244" s="623"/>
      <c r="N244" s="623"/>
      <c r="O244" s="623"/>
      <c r="P244" s="623"/>
      <c r="Q244" s="623"/>
      <c r="R244" s="625"/>
      <c r="S244" s="626"/>
      <c r="T244" s="626"/>
      <c r="U244" s="626"/>
    </row>
    <row r="245" spans="1:21" s="792" customFormat="1">
      <c r="A245" s="793"/>
      <c r="B245" s="685"/>
      <c r="C245" s="687"/>
      <c r="D245" s="687"/>
      <c r="E245" s="687"/>
      <c r="F245" s="687"/>
      <c r="G245" s="623"/>
      <c r="H245" s="623"/>
      <c r="I245" s="623"/>
      <c r="J245" s="623"/>
      <c r="K245" s="624"/>
      <c r="L245" s="623"/>
      <c r="M245" s="623"/>
      <c r="N245" s="623"/>
      <c r="O245" s="623"/>
      <c r="P245" s="623"/>
      <c r="Q245" s="623"/>
      <c r="R245" s="625"/>
      <c r="S245" s="626"/>
      <c r="T245" s="626"/>
      <c r="U245" s="626"/>
    </row>
    <row r="246" spans="1:21" s="792" customFormat="1">
      <c r="A246" s="793"/>
      <c r="B246" s="685"/>
      <c r="C246" s="687"/>
      <c r="D246" s="687"/>
      <c r="E246" s="687"/>
      <c r="F246" s="687"/>
      <c r="G246" s="623"/>
      <c r="H246" s="623"/>
      <c r="I246" s="623"/>
      <c r="J246" s="623"/>
      <c r="K246" s="624"/>
      <c r="L246" s="623"/>
      <c r="M246" s="623"/>
      <c r="N246" s="623"/>
      <c r="O246" s="623"/>
      <c r="P246" s="623"/>
      <c r="Q246" s="623"/>
      <c r="R246" s="625"/>
      <c r="S246" s="626"/>
      <c r="T246" s="626"/>
      <c r="U246" s="626"/>
    </row>
    <row r="247" spans="1:21" s="792" customFormat="1">
      <c r="A247" s="793"/>
      <c r="B247" s="685"/>
      <c r="C247" s="687"/>
      <c r="D247" s="687"/>
      <c r="E247" s="687"/>
      <c r="F247" s="687"/>
      <c r="G247" s="623"/>
      <c r="H247" s="623"/>
      <c r="I247" s="623"/>
      <c r="J247" s="623"/>
      <c r="K247" s="624"/>
      <c r="L247" s="623"/>
      <c r="M247" s="623"/>
      <c r="N247" s="623"/>
      <c r="O247" s="623"/>
      <c r="P247" s="623"/>
      <c r="Q247" s="623"/>
      <c r="R247" s="625"/>
      <c r="S247" s="626"/>
      <c r="T247" s="626"/>
      <c r="U247" s="626"/>
    </row>
    <row r="248" spans="1:21" s="792" customFormat="1">
      <c r="A248" s="793"/>
      <c r="B248" s="685"/>
      <c r="C248" s="687"/>
      <c r="D248" s="687"/>
      <c r="E248" s="687"/>
      <c r="F248" s="687"/>
      <c r="G248" s="623"/>
      <c r="H248" s="623"/>
      <c r="I248" s="623"/>
      <c r="J248" s="623"/>
      <c r="K248" s="624"/>
      <c r="L248" s="623"/>
      <c r="M248" s="623"/>
      <c r="N248" s="623"/>
      <c r="O248" s="623"/>
      <c r="P248" s="623"/>
      <c r="Q248" s="623"/>
      <c r="R248" s="625"/>
      <c r="S248" s="626"/>
      <c r="T248" s="626"/>
      <c r="U248" s="626"/>
    </row>
    <row r="249" spans="1:21" s="792" customFormat="1">
      <c r="A249" s="793"/>
      <c r="B249" s="685"/>
      <c r="C249" s="687"/>
      <c r="D249" s="687"/>
      <c r="E249" s="687"/>
      <c r="F249" s="687"/>
      <c r="G249" s="623"/>
      <c r="H249" s="623"/>
      <c r="I249" s="623"/>
      <c r="J249" s="623"/>
      <c r="K249" s="624"/>
      <c r="L249" s="623"/>
      <c r="M249" s="623"/>
      <c r="N249" s="623"/>
      <c r="O249" s="623"/>
      <c r="P249" s="623"/>
      <c r="Q249" s="623"/>
      <c r="R249" s="625"/>
      <c r="S249" s="626"/>
      <c r="T249" s="626"/>
      <c r="U249" s="626"/>
    </row>
    <row r="250" spans="1:21" s="792" customFormat="1">
      <c r="A250" s="793"/>
      <c r="B250" s="685"/>
      <c r="C250" s="687"/>
      <c r="D250" s="687"/>
      <c r="E250" s="687"/>
      <c r="F250" s="687"/>
      <c r="G250" s="623"/>
      <c r="H250" s="623"/>
      <c r="I250" s="623"/>
      <c r="J250" s="623"/>
      <c r="K250" s="624"/>
      <c r="L250" s="623"/>
      <c r="M250" s="623"/>
      <c r="N250" s="623"/>
      <c r="O250" s="623"/>
      <c r="P250" s="623"/>
      <c r="Q250" s="623"/>
      <c r="R250" s="625"/>
      <c r="S250" s="626"/>
      <c r="T250" s="626"/>
      <c r="U250" s="626"/>
    </row>
    <row r="251" spans="1:21" s="792" customFormat="1">
      <c r="A251" s="793"/>
      <c r="B251" s="685"/>
      <c r="C251" s="687"/>
      <c r="D251" s="687"/>
      <c r="E251" s="687"/>
      <c r="F251" s="687"/>
      <c r="G251" s="623"/>
      <c r="H251" s="623"/>
      <c r="I251" s="623"/>
      <c r="J251" s="623"/>
      <c r="K251" s="624"/>
      <c r="L251" s="623"/>
      <c r="M251" s="623"/>
      <c r="N251" s="623"/>
      <c r="O251" s="623"/>
      <c r="P251" s="623"/>
      <c r="Q251" s="623"/>
      <c r="R251" s="625"/>
      <c r="S251" s="626"/>
      <c r="T251" s="626"/>
      <c r="U251" s="626"/>
    </row>
    <row r="252" spans="1:21" s="792" customFormat="1">
      <c r="A252" s="793"/>
      <c r="B252" s="685"/>
      <c r="C252" s="687"/>
      <c r="D252" s="687"/>
      <c r="E252" s="687"/>
      <c r="F252" s="687"/>
      <c r="G252" s="623"/>
      <c r="H252" s="623"/>
      <c r="I252" s="623"/>
      <c r="J252" s="623"/>
      <c r="K252" s="624"/>
      <c r="L252" s="623"/>
      <c r="M252" s="623"/>
      <c r="N252" s="623"/>
      <c r="O252" s="623"/>
      <c r="P252" s="623"/>
      <c r="Q252" s="623"/>
      <c r="R252" s="625"/>
      <c r="S252" s="626"/>
      <c r="T252" s="626"/>
      <c r="U252" s="626"/>
    </row>
    <row r="253" spans="1:21" s="792" customFormat="1">
      <c r="A253" s="793"/>
      <c r="B253" s="685"/>
      <c r="C253" s="687"/>
      <c r="D253" s="687"/>
      <c r="E253" s="687"/>
      <c r="F253" s="687"/>
      <c r="G253" s="623"/>
      <c r="H253" s="623"/>
      <c r="I253" s="623"/>
      <c r="J253" s="623"/>
      <c r="K253" s="624"/>
      <c r="L253" s="623"/>
      <c r="M253" s="623"/>
      <c r="N253" s="623"/>
      <c r="O253" s="623"/>
      <c r="P253" s="623"/>
      <c r="Q253" s="623"/>
      <c r="R253" s="625"/>
      <c r="S253" s="626"/>
      <c r="T253" s="626"/>
      <c r="U253" s="626"/>
    </row>
    <row r="254" spans="1:21" s="792" customFormat="1">
      <c r="A254" s="793"/>
      <c r="B254" s="685"/>
      <c r="C254" s="687"/>
      <c r="D254" s="687"/>
      <c r="E254" s="687"/>
      <c r="F254" s="687"/>
      <c r="G254" s="623"/>
      <c r="H254" s="623"/>
      <c r="I254" s="623"/>
      <c r="J254" s="623"/>
      <c r="K254" s="624"/>
      <c r="L254" s="623"/>
      <c r="M254" s="623"/>
      <c r="N254" s="623"/>
      <c r="O254" s="623"/>
      <c r="P254" s="623"/>
      <c r="Q254" s="623"/>
      <c r="R254" s="625"/>
      <c r="S254" s="626"/>
      <c r="T254" s="626"/>
      <c r="U254" s="626"/>
    </row>
    <row r="255" spans="1:21" s="792" customFormat="1">
      <c r="A255" s="793"/>
      <c r="B255" s="685"/>
      <c r="C255" s="687"/>
      <c r="D255" s="687"/>
      <c r="E255" s="687"/>
      <c r="F255" s="687"/>
      <c r="G255" s="623"/>
      <c r="H255" s="623"/>
      <c r="I255" s="623"/>
      <c r="J255" s="623"/>
      <c r="K255" s="624"/>
      <c r="L255" s="623"/>
      <c r="M255" s="623"/>
      <c r="N255" s="623"/>
      <c r="O255" s="623"/>
      <c r="P255" s="623"/>
      <c r="Q255" s="623"/>
      <c r="R255" s="625"/>
      <c r="S255" s="626"/>
      <c r="T255" s="626"/>
      <c r="U255" s="626"/>
    </row>
    <row r="256" spans="1:21" s="792" customFormat="1">
      <c r="A256" s="793"/>
      <c r="B256" s="685"/>
      <c r="C256" s="687"/>
      <c r="D256" s="687"/>
      <c r="E256" s="687"/>
      <c r="F256" s="687"/>
      <c r="G256" s="623"/>
      <c r="H256" s="623"/>
      <c r="I256" s="623"/>
      <c r="J256" s="623"/>
      <c r="K256" s="624"/>
      <c r="L256" s="623"/>
      <c r="M256" s="623"/>
      <c r="N256" s="623"/>
      <c r="O256" s="623"/>
      <c r="P256" s="623"/>
      <c r="Q256" s="623"/>
      <c r="R256" s="625"/>
      <c r="S256" s="626"/>
      <c r="T256" s="626"/>
      <c r="U256" s="626"/>
    </row>
    <row r="257" spans="1:21" s="792" customFormat="1">
      <c r="A257" s="793"/>
      <c r="B257" s="685"/>
      <c r="C257" s="687"/>
      <c r="D257" s="687"/>
      <c r="E257" s="687"/>
      <c r="F257" s="687"/>
      <c r="G257" s="623"/>
      <c r="H257" s="623"/>
      <c r="I257" s="623"/>
      <c r="J257" s="623"/>
      <c r="K257" s="624"/>
      <c r="L257" s="623"/>
      <c r="M257" s="623"/>
      <c r="N257" s="623"/>
      <c r="O257" s="623"/>
      <c r="P257" s="623"/>
      <c r="Q257" s="623"/>
      <c r="R257" s="625"/>
      <c r="S257" s="626"/>
      <c r="T257" s="626"/>
      <c r="U257" s="626"/>
    </row>
    <row r="258" spans="1:21" s="792" customFormat="1">
      <c r="A258" s="793"/>
      <c r="B258" s="685"/>
      <c r="C258" s="687"/>
      <c r="D258" s="687"/>
      <c r="E258" s="687"/>
      <c r="F258" s="687"/>
      <c r="G258" s="623"/>
      <c r="H258" s="623"/>
      <c r="I258" s="623"/>
      <c r="J258" s="623"/>
      <c r="K258" s="624"/>
      <c r="L258" s="623"/>
      <c r="M258" s="623"/>
      <c r="N258" s="623"/>
      <c r="O258" s="623"/>
      <c r="P258" s="623"/>
      <c r="Q258" s="623"/>
      <c r="R258" s="625"/>
      <c r="S258" s="626"/>
      <c r="T258" s="626"/>
      <c r="U258" s="626"/>
    </row>
    <row r="259" spans="1:21" s="794" customFormat="1">
      <c r="A259" s="793"/>
      <c r="B259" s="685"/>
      <c r="C259" s="687"/>
      <c r="D259" s="687"/>
      <c r="E259" s="687"/>
      <c r="F259" s="687"/>
      <c r="G259" s="623"/>
      <c r="H259" s="623"/>
      <c r="I259" s="623"/>
      <c r="J259" s="623"/>
      <c r="K259" s="624"/>
      <c r="L259" s="623"/>
      <c r="M259" s="623"/>
      <c r="N259" s="623"/>
      <c r="O259" s="623"/>
      <c r="P259" s="623"/>
      <c r="Q259" s="623"/>
      <c r="R259" s="625"/>
      <c r="S259" s="626"/>
      <c r="T259" s="626"/>
      <c r="U259" s="626"/>
    </row>
    <row r="260" spans="1:21" s="794" customFormat="1">
      <c r="A260" s="793"/>
      <c r="B260" s="685"/>
      <c r="C260" s="687"/>
      <c r="D260" s="687"/>
      <c r="E260" s="687"/>
      <c r="F260" s="687"/>
      <c r="G260" s="623"/>
      <c r="H260" s="623"/>
      <c r="I260" s="623"/>
      <c r="J260" s="623"/>
      <c r="K260" s="624"/>
      <c r="L260" s="623"/>
      <c r="M260" s="623"/>
      <c r="N260" s="623"/>
      <c r="O260" s="623"/>
      <c r="P260" s="623"/>
      <c r="Q260" s="623"/>
      <c r="R260" s="625"/>
      <c r="S260" s="626"/>
      <c r="T260" s="626"/>
      <c r="U260" s="626"/>
    </row>
    <row r="261" spans="1:21" s="794" customFormat="1">
      <c r="A261" s="793"/>
      <c r="B261" s="685"/>
      <c r="C261" s="687"/>
      <c r="D261" s="687"/>
      <c r="E261" s="687"/>
      <c r="F261" s="687"/>
      <c r="G261" s="623"/>
      <c r="H261" s="623"/>
      <c r="I261" s="623"/>
      <c r="J261" s="623"/>
      <c r="K261" s="624"/>
      <c r="L261" s="623"/>
      <c r="M261" s="623"/>
      <c r="N261" s="623"/>
      <c r="O261" s="623"/>
      <c r="P261" s="623"/>
      <c r="Q261" s="623"/>
      <c r="R261" s="625"/>
      <c r="S261" s="626"/>
      <c r="T261" s="626"/>
      <c r="U261" s="626"/>
    </row>
    <row r="262" spans="1:21" s="794" customFormat="1">
      <c r="A262" s="793"/>
      <c r="B262" s="685"/>
      <c r="C262" s="687"/>
      <c r="D262" s="687"/>
      <c r="E262" s="687"/>
      <c r="F262" s="687"/>
      <c r="G262" s="623"/>
      <c r="H262" s="623"/>
      <c r="I262" s="623"/>
      <c r="J262" s="623"/>
      <c r="K262" s="624"/>
      <c r="L262" s="623"/>
      <c r="M262" s="623"/>
      <c r="N262" s="623"/>
      <c r="O262" s="623"/>
      <c r="P262" s="623"/>
      <c r="Q262" s="623"/>
      <c r="R262" s="625"/>
      <c r="S262" s="626"/>
      <c r="T262" s="626"/>
      <c r="U262" s="626"/>
    </row>
    <row r="263" spans="1:21" s="794" customFormat="1">
      <c r="A263" s="793"/>
      <c r="B263" s="685"/>
      <c r="C263" s="687"/>
      <c r="D263" s="687"/>
      <c r="E263" s="687"/>
      <c r="F263" s="687"/>
      <c r="G263" s="623"/>
      <c r="H263" s="623"/>
      <c r="I263" s="623"/>
      <c r="J263" s="623"/>
      <c r="K263" s="624"/>
      <c r="L263" s="623"/>
      <c r="M263" s="623"/>
      <c r="N263" s="623"/>
      <c r="O263" s="623"/>
      <c r="P263" s="623"/>
      <c r="Q263" s="623"/>
      <c r="R263" s="625"/>
      <c r="S263" s="626"/>
      <c r="T263" s="626"/>
      <c r="U263" s="626"/>
    </row>
    <row r="264" spans="1:21" s="794" customFormat="1">
      <c r="A264" s="793"/>
      <c r="B264" s="685"/>
      <c r="C264" s="687"/>
      <c r="D264" s="687"/>
      <c r="E264" s="687"/>
      <c r="F264" s="687"/>
      <c r="G264" s="623"/>
      <c r="H264" s="623"/>
      <c r="I264" s="623"/>
      <c r="J264" s="623"/>
      <c r="K264" s="624"/>
      <c r="L264" s="623"/>
      <c r="M264" s="623"/>
      <c r="N264" s="623"/>
      <c r="O264" s="623"/>
      <c r="P264" s="623"/>
      <c r="Q264" s="623"/>
      <c r="R264" s="625"/>
      <c r="S264" s="626"/>
      <c r="T264" s="626"/>
      <c r="U264" s="626"/>
    </row>
    <row r="265" spans="1:21" s="794" customFormat="1">
      <c r="A265" s="793"/>
      <c r="B265" s="685"/>
      <c r="C265" s="687"/>
      <c r="D265" s="687"/>
      <c r="E265" s="687"/>
      <c r="F265" s="687"/>
      <c r="G265" s="623"/>
      <c r="H265" s="623"/>
      <c r="I265" s="623"/>
      <c r="J265" s="623"/>
      <c r="K265" s="624"/>
      <c r="L265" s="623"/>
      <c r="M265" s="623"/>
      <c r="N265" s="623"/>
      <c r="O265" s="623"/>
      <c r="P265" s="623"/>
      <c r="Q265" s="623"/>
      <c r="R265" s="625"/>
      <c r="S265" s="626"/>
      <c r="T265" s="626"/>
      <c r="U265" s="626"/>
    </row>
    <row r="266" spans="1:21" s="794" customFormat="1">
      <c r="A266" s="793"/>
      <c r="B266" s="685"/>
      <c r="C266" s="687"/>
      <c r="D266" s="687"/>
      <c r="E266" s="687"/>
      <c r="F266" s="687"/>
      <c r="G266" s="623"/>
      <c r="H266" s="623"/>
      <c r="I266" s="623"/>
      <c r="J266" s="623"/>
      <c r="K266" s="624"/>
      <c r="L266" s="623"/>
      <c r="M266" s="623"/>
      <c r="N266" s="623"/>
      <c r="O266" s="623"/>
      <c r="P266" s="623"/>
      <c r="Q266" s="623"/>
      <c r="R266" s="625"/>
      <c r="S266" s="626"/>
      <c r="T266" s="626"/>
      <c r="U266" s="626"/>
    </row>
    <row r="267" spans="1:21" s="794" customFormat="1">
      <c r="A267" s="793"/>
      <c r="B267" s="685"/>
      <c r="C267" s="687"/>
      <c r="D267" s="687"/>
      <c r="E267" s="687"/>
      <c r="F267" s="687"/>
      <c r="G267" s="623"/>
      <c r="H267" s="623"/>
      <c r="I267" s="623"/>
      <c r="J267" s="623"/>
      <c r="K267" s="624"/>
      <c r="L267" s="623"/>
      <c r="M267" s="623"/>
      <c r="N267" s="623"/>
      <c r="O267" s="623"/>
      <c r="P267" s="623"/>
      <c r="Q267" s="623"/>
      <c r="R267" s="625"/>
      <c r="S267" s="626"/>
      <c r="T267" s="626"/>
      <c r="U267" s="626"/>
    </row>
    <row r="268" spans="1:21" s="794" customFormat="1">
      <c r="A268" s="793"/>
      <c r="B268" s="685"/>
      <c r="C268" s="687"/>
      <c r="D268" s="687"/>
      <c r="E268" s="687"/>
      <c r="F268" s="687"/>
      <c r="G268" s="623"/>
      <c r="H268" s="623"/>
      <c r="I268" s="623"/>
      <c r="J268" s="623"/>
      <c r="K268" s="624"/>
      <c r="L268" s="623"/>
      <c r="M268" s="623"/>
      <c r="N268" s="623"/>
      <c r="O268" s="623"/>
      <c r="P268" s="623"/>
      <c r="Q268" s="623"/>
      <c r="R268" s="625"/>
      <c r="S268" s="626"/>
      <c r="T268" s="626"/>
      <c r="U268" s="626"/>
    </row>
    <row r="269" spans="1:21" s="794" customFormat="1">
      <c r="A269" s="793"/>
      <c r="B269" s="685"/>
      <c r="C269" s="687"/>
      <c r="D269" s="687"/>
      <c r="E269" s="687"/>
      <c r="F269" s="687"/>
      <c r="G269" s="623"/>
      <c r="H269" s="623"/>
      <c r="I269" s="623"/>
      <c r="J269" s="623"/>
      <c r="K269" s="624"/>
      <c r="L269" s="623"/>
      <c r="M269" s="623"/>
      <c r="N269" s="623"/>
      <c r="O269" s="623"/>
      <c r="P269" s="623"/>
      <c r="Q269" s="623"/>
      <c r="R269" s="625"/>
      <c r="S269" s="626"/>
      <c r="T269" s="626"/>
      <c r="U269" s="626"/>
    </row>
    <row r="270" spans="1:21" s="794" customFormat="1">
      <c r="A270" s="793"/>
      <c r="B270" s="685"/>
      <c r="C270" s="687"/>
      <c r="D270" s="687"/>
      <c r="E270" s="687"/>
      <c r="F270" s="687"/>
      <c r="G270" s="623"/>
      <c r="H270" s="623"/>
      <c r="I270" s="623"/>
      <c r="J270" s="623"/>
      <c r="K270" s="624"/>
      <c r="L270" s="623"/>
      <c r="M270" s="623"/>
      <c r="N270" s="623"/>
      <c r="O270" s="623"/>
      <c r="P270" s="623"/>
      <c r="Q270" s="623"/>
      <c r="R270" s="625"/>
      <c r="S270" s="626"/>
      <c r="T270" s="626"/>
      <c r="U270" s="626"/>
    </row>
    <row r="271" spans="1:21" s="794" customFormat="1">
      <c r="A271" s="793"/>
      <c r="B271" s="685"/>
      <c r="C271" s="687"/>
      <c r="D271" s="687"/>
      <c r="E271" s="687"/>
      <c r="F271" s="687"/>
      <c r="G271" s="623"/>
      <c r="H271" s="623"/>
      <c r="I271" s="623"/>
      <c r="J271" s="623"/>
      <c r="K271" s="624"/>
      <c r="L271" s="623"/>
      <c r="M271" s="623"/>
      <c r="N271" s="623"/>
      <c r="O271" s="623"/>
      <c r="P271" s="623"/>
      <c r="Q271" s="623"/>
      <c r="R271" s="625"/>
      <c r="S271" s="626"/>
      <c r="T271" s="626"/>
      <c r="U271" s="626"/>
    </row>
    <row r="272" spans="1:21" s="794" customFormat="1">
      <c r="A272" s="793"/>
      <c r="B272" s="685"/>
      <c r="C272" s="687"/>
      <c r="D272" s="687"/>
      <c r="E272" s="687"/>
      <c r="F272" s="687"/>
      <c r="G272" s="623"/>
      <c r="H272" s="623"/>
      <c r="I272" s="623"/>
      <c r="J272" s="623"/>
      <c r="K272" s="624"/>
      <c r="L272" s="623"/>
      <c r="M272" s="623"/>
      <c r="N272" s="623"/>
      <c r="O272" s="623"/>
      <c r="P272" s="623"/>
      <c r="Q272" s="623"/>
      <c r="R272" s="625"/>
      <c r="S272" s="626"/>
      <c r="T272" s="626"/>
      <c r="U272" s="626"/>
    </row>
    <row r="273" spans="1:21" s="794" customFormat="1">
      <c r="A273" s="793"/>
      <c r="B273" s="685"/>
      <c r="C273" s="687"/>
      <c r="D273" s="687"/>
      <c r="E273" s="687"/>
      <c r="F273" s="687"/>
      <c r="G273" s="623"/>
      <c r="H273" s="623"/>
      <c r="I273" s="623"/>
      <c r="J273" s="623"/>
      <c r="K273" s="624"/>
      <c r="L273" s="623"/>
      <c r="M273" s="623"/>
      <c r="N273" s="623"/>
      <c r="O273" s="623"/>
      <c r="P273" s="623"/>
      <c r="Q273" s="623"/>
      <c r="R273" s="625"/>
      <c r="S273" s="626"/>
      <c r="T273" s="626"/>
      <c r="U273" s="626"/>
    </row>
    <row r="274" spans="1:21" s="794" customFormat="1">
      <c r="A274" s="793"/>
      <c r="B274" s="685"/>
      <c r="C274" s="687"/>
      <c r="D274" s="687"/>
      <c r="E274" s="687"/>
      <c r="F274" s="687"/>
      <c r="G274" s="623"/>
      <c r="H274" s="623"/>
      <c r="I274" s="623"/>
      <c r="J274" s="623"/>
      <c r="K274" s="624"/>
      <c r="L274" s="623"/>
      <c r="M274" s="623"/>
      <c r="N274" s="623"/>
      <c r="O274" s="623"/>
      <c r="P274" s="623"/>
      <c r="Q274" s="623"/>
      <c r="R274" s="625"/>
      <c r="S274" s="626"/>
      <c r="T274" s="626"/>
      <c r="U274" s="626"/>
    </row>
    <row r="275" spans="1:21" s="794" customFormat="1">
      <c r="A275" s="793"/>
      <c r="B275" s="685"/>
      <c r="C275" s="687"/>
      <c r="D275" s="687"/>
      <c r="E275" s="687"/>
      <c r="F275" s="687"/>
      <c r="G275" s="623"/>
      <c r="H275" s="623"/>
      <c r="I275" s="623"/>
      <c r="J275" s="623"/>
      <c r="K275" s="624"/>
      <c r="L275" s="623"/>
      <c r="M275" s="623"/>
      <c r="N275" s="623"/>
      <c r="O275" s="623"/>
      <c r="P275" s="623"/>
      <c r="Q275" s="623"/>
      <c r="R275" s="625"/>
      <c r="S275" s="626"/>
      <c r="T275" s="626"/>
      <c r="U275" s="626"/>
    </row>
    <row r="276" spans="1:21" s="794" customFormat="1">
      <c r="A276" s="793"/>
      <c r="B276" s="685"/>
      <c r="C276" s="687"/>
      <c r="D276" s="687"/>
      <c r="E276" s="687"/>
      <c r="F276" s="687"/>
      <c r="G276" s="623"/>
      <c r="H276" s="623"/>
      <c r="I276" s="623"/>
      <c r="J276" s="623"/>
      <c r="K276" s="624"/>
      <c r="L276" s="623"/>
      <c r="M276" s="623"/>
      <c r="N276" s="623"/>
      <c r="O276" s="623"/>
      <c r="P276" s="623"/>
      <c r="Q276" s="623"/>
      <c r="R276" s="625"/>
      <c r="S276" s="626"/>
      <c r="T276" s="626"/>
      <c r="U276" s="626"/>
    </row>
  </sheetData>
  <dataConsolidate/>
  <mergeCells count="42">
    <mergeCell ref="Q5:Q9"/>
    <mergeCell ref="A2:M2"/>
    <mergeCell ref="A3:M3"/>
    <mergeCell ref="B5:B6"/>
    <mergeCell ref="C5:D6"/>
    <mergeCell ref="E5:F6"/>
    <mergeCell ref="R109:R110"/>
    <mergeCell ref="R113:R114"/>
    <mergeCell ref="R115:R119"/>
    <mergeCell ref="Q121:Q125"/>
    <mergeCell ref="C123:D123"/>
    <mergeCell ref="E123:F123"/>
    <mergeCell ref="A125:J125"/>
    <mergeCell ref="C177:D178"/>
    <mergeCell ref="E177:F178"/>
    <mergeCell ref="K177:K178"/>
    <mergeCell ref="Q177:Q181"/>
    <mergeCell ref="A130:N130"/>
    <mergeCell ref="B131:B135"/>
    <mergeCell ref="C131:D132"/>
    <mergeCell ref="E131:F132"/>
    <mergeCell ref="N131:N135"/>
    <mergeCell ref="Q131:Q135"/>
    <mergeCell ref="A132:A135"/>
    <mergeCell ref="L132:L135"/>
    <mergeCell ref="M132:M135"/>
    <mergeCell ref="R166:R169"/>
    <mergeCell ref="C174:D174"/>
    <mergeCell ref="E174:F174"/>
    <mergeCell ref="A175:J175"/>
    <mergeCell ref="A176:N176"/>
    <mergeCell ref="R202:R204"/>
    <mergeCell ref="R206:R207"/>
    <mergeCell ref="R208:R213"/>
    <mergeCell ref="R215:R217"/>
    <mergeCell ref="C219:D219"/>
    <mergeCell ref="E219:F219"/>
    <mergeCell ref="A221:H221"/>
    <mergeCell ref="G226:I226"/>
    <mergeCell ref="A229:F229"/>
    <mergeCell ref="G229:I229"/>
    <mergeCell ref="A230:L230"/>
  </mergeCells>
  <printOptions horizontalCentered="1" verticalCentered="1"/>
  <pageMargins left="0" right="0" top="0" bottom="0" header="0" footer="0"/>
  <pageSetup paperSize="9" scale="33" fitToHeight="5" orientation="landscape" r:id="rId1"/>
  <headerFooter alignWithMargins="0"/>
  <rowBreaks count="2" manualBreakCount="2">
    <brk id="102" max="14" man="1"/>
    <brk id="129" max="14" man="1"/>
  </rowBreaks>
  <legacyDrawing r:id="rId2"/>
</worksheet>
</file>

<file path=xl/worksheets/sheet6.xml><?xml version="1.0" encoding="utf-8"?>
<worksheet xmlns="http://schemas.openxmlformats.org/spreadsheetml/2006/main" xmlns:r="http://schemas.openxmlformats.org/officeDocument/2006/relationships">
  <sheetPr codeName="Sheet7">
    <pageSetUpPr fitToPage="1"/>
  </sheetPr>
  <dimension ref="A2:D7"/>
  <sheetViews>
    <sheetView view="pageBreakPreview" zoomScale="115" zoomScaleSheetLayoutView="115" workbookViewId="0">
      <selection activeCell="A3" sqref="A3:D3"/>
    </sheetView>
  </sheetViews>
  <sheetFormatPr defaultRowHeight="12.75"/>
  <cols>
    <col min="1" max="1" width="4.5703125" style="315" customWidth="1"/>
    <col min="2" max="2" width="29" style="315" customWidth="1"/>
    <col min="3" max="3" width="31.42578125" style="315" customWidth="1"/>
    <col min="4" max="4" width="18.28515625" style="315" customWidth="1"/>
    <col min="5" max="16384" width="9.140625" style="315"/>
  </cols>
  <sheetData>
    <row r="2" spans="1:4">
      <c r="D2" s="316" t="s">
        <v>1211</v>
      </c>
    </row>
    <row r="3" spans="1:4" ht="39.950000000000003" customHeight="1">
      <c r="A3" s="1009" t="s">
        <v>245</v>
      </c>
      <c r="B3" s="1010"/>
      <c r="C3" s="1010"/>
      <c r="D3" s="1010"/>
    </row>
    <row r="5" spans="1:4" s="319" customFormat="1" ht="45">
      <c r="A5" s="317" t="s">
        <v>235</v>
      </c>
      <c r="B5" s="317" t="s">
        <v>236</v>
      </c>
      <c r="C5" s="318" t="s">
        <v>246</v>
      </c>
      <c r="D5" s="318" t="s">
        <v>247</v>
      </c>
    </row>
    <row r="6" spans="1:4" s="319" customFormat="1" ht="15">
      <c r="A6" s="1011" t="s">
        <v>248</v>
      </c>
      <c r="B6" s="1011"/>
      <c r="C6" s="1011"/>
      <c r="D6" s="1011"/>
    </row>
    <row r="7" spans="1:4">
      <c r="A7" s="1011"/>
      <c r="B7" s="1011"/>
      <c r="C7" s="1011"/>
      <c r="D7" s="1011"/>
    </row>
  </sheetData>
  <mergeCells count="2">
    <mergeCell ref="A3:D3"/>
    <mergeCell ref="A6:D7"/>
  </mergeCells>
  <pageMargins left="0" right="0" top="0.75" bottom="0" header="0" footer="0"/>
  <pageSetup paperSize="9" fitToHeight="2" orientation="portrait" r:id="rId1"/>
  <headerFooter scaleWithDoc="0" alignWithMargins="0"/>
</worksheet>
</file>

<file path=xl/worksheets/sheet7.xml><?xml version="1.0" encoding="utf-8"?>
<worksheet xmlns="http://schemas.openxmlformats.org/spreadsheetml/2006/main" xmlns:r="http://schemas.openxmlformats.org/officeDocument/2006/relationships">
  <sheetPr codeName="Sheet8">
    <pageSetUpPr fitToPage="1"/>
  </sheetPr>
  <dimension ref="A2:F10"/>
  <sheetViews>
    <sheetView view="pageBreakPreview" zoomScale="115" zoomScaleSheetLayoutView="115" workbookViewId="0">
      <selection activeCell="F3" sqref="F3"/>
    </sheetView>
  </sheetViews>
  <sheetFormatPr defaultRowHeight="12.75"/>
  <cols>
    <col min="1" max="1" width="17.5703125" style="315" customWidth="1"/>
    <col min="2" max="2" width="13.85546875" style="315" customWidth="1"/>
    <col min="3" max="4" width="15.140625" style="315" customWidth="1"/>
    <col min="5" max="5" width="18.140625" style="315" customWidth="1"/>
    <col min="6" max="6" width="13.5703125" style="315" customWidth="1"/>
    <col min="7" max="16384" width="9.140625" style="315"/>
  </cols>
  <sheetData>
    <row r="2" spans="1:6">
      <c r="F2" s="316" t="s">
        <v>1211</v>
      </c>
    </row>
    <row r="3" spans="1:6" s="321" customFormat="1" ht="18.75">
      <c r="A3" s="320" t="s">
        <v>249</v>
      </c>
    </row>
    <row r="5" spans="1:6" s="322" customFormat="1" ht="63.75" customHeight="1">
      <c r="A5" s="1012" t="s">
        <v>236</v>
      </c>
      <c r="B5" s="1014" t="s">
        <v>250</v>
      </c>
      <c r="C5" s="1014"/>
      <c r="D5" s="1014" t="s">
        <v>251</v>
      </c>
      <c r="E5" s="1014"/>
      <c r="F5" s="1015" t="s">
        <v>252</v>
      </c>
    </row>
    <row r="6" spans="1:6" s="322" customFormat="1" ht="60">
      <c r="A6" s="1013"/>
      <c r="B6" s="323" t="s">
        <v>253</v>
      </c>
      <c r="C6" s="324" t="s">
        <v>254</v>
      </c>
      <c r="D6" s="324" t="s">
        <v>255</v>
      </c>
      <c r="E6" s="324" t="s">
        <v>256</v>
      </c>
      <c r="F6" s="1016"/>
    </row>
    <row r="7" spans="1:6" s="322" customFormat="1" ht="15.75">
      <c r="A7" s="325"/>
      <c r="B7" s="325"/>
      <c r="C7" s="325"/>
      <c r="D7" s="325"/>
      <c r="E7" s="325"/>
      <c r="F7" s="325"/>
    </row>
    <row r="8" spans="1:6" s="322" customFormat="1" ht="15.75">
      <c r="A8" s="325"/>
      <c r="B8" s="325"/>
      <c r="C8" s="325"/>
      <c r="D8" s="325"/>
      <c r="E8" s="325"/>
      <c r="F8" s="325"/>
    </row>
    <row r="9" spans="1:6" s="322" customFormat="1" ht="15.75">
      <c r="A9" s="325"/>
      <c r="B9" s="325"/>
      <c r="C9" s="325"/>
      <c r="D9" s="325"/>
      <c r="E9" s="325"/>
      <c r="F9" s="325"/>
    </row>
    <row r="10" spans="1:6" s="322" customFormat="1" ht="15.75">
      <c r="A10" s="1017" t="s">
        <v>257</v>
      </c>
      <c r="B10" s="1018"/>
      <c r="C10" s="1018"/>
      <c r="D10" s="1018"/>
      <c r="E10" s="1019"/>
      <c r="F10" s="325"/>
    </row>
  </sheetData>
  <mergeCells count="5">
    <mergeCell ref="A5:A6"/>
    <mergeCell ref="B5:C5"/>
    <mergeCell ref="D5:E5"/>
    <mergeCell ref="F5:F6"/>
    <mergeCell ref="A10:E10"/>
  </mergeCells>
  <pageMargins left="0" right="0" top="0.75" bottom="0" header="0" footer="0"/>
  <pageSetup paperSize="9" fitToHeight="2" orientation="portrait" r:id="rId1"/>
  <headerFooter scaleWithDoc="0" alignWithMargins="0"/>
</worksheet>
</file>

<file path=xl/worksheets/sheet8.xml><?xml version="1.0" encoding="utf-8"?>
<worksheet xmlns="http://schemas.openxmlformats.org/spreadsheetml/2006/main" xmlns:r="http://schemas.openxmlformats.org/officeDocument/2006/relationships">
  <sheetPr codeName="Sheet9">
    <pageSetUpPr fitToPage="1"/>
  </sheetPr>
  <dimension ref="A2:G31"/>
  <sheetViews>
    <sheetView view="pageBreakPreview" topLeftCell="A16" zoomScale="90" zoomScaleSheetLayoutView="90" workbookViewId="0">
      <selection activeCell="B9" sqref="A9:XFD9"/>
    </sheetView>
  </sheetViews>
  <sheetFormatPr defaultRowHeight="12.75"/>
  <cols>
    <col min="1" max="1" width="9.140625" style="315"/>
    <col min="2" max="2" width="30.140625" style="315" customWidth="1"/>
    <col min="3" max="3" width="35.5703125" style="315" customWidth="1"/>
    <col min="4" max="4" width="14.5703125" style="315" customWidth="1"/>
    <col min="5" max="5" width="10.5703125" style="315" customWidth="1"/>
    <col min="6" max="6" width="11.140625" style="315" customWidth="1"/>
    <col min="7" max="7" width="16.42578125" style="315" customWidth="1"/>
    <col min="8" max="16384" width="9.140625" style="315"/>
  </cols>
  <sheetData>
    <row r="2" spans="1:7" ht="15.75">
      <c r="A2" s="326" t="s">
        <v>258</v>
      </c>
      <c r="B2" s="326"/>
    </row>
    <row r="3" spans="1:7" ht="15">
      <c r="G3" s="327" t="s">
        <v>1212</v>
      </c>
    </row>
    <row r="4" spans="1:7" ht="38.25" customHeight="1">
      <c r="A4" s="328" t="s">
        <v>259</v>
      </c>
      <c r="B4" s="328" t="s">
        <v>260</v>
      </c>
      <c r="C4" s="328" t="s">
        <v>261</v>
      </c>
      <c r="D4" s="1032" t="s">
        <v>262</v>
      </c>
      <c r="E4" s="1032"/>
      <c r="F4" s="1032"/>
      <c r="G4" s="329" t="s">
        <v>263</v>
      </c>
    </row>
    <row r="5" spans="1:7" ht="30" customHeight="1">
      <c r="A5" s="328" t="s">
        <v>120</v>
      </c>
      <c r="B5" s="328"/>
      <c r="C5" s="1033" t="s">
        <v>264</v>
      </c>
      <c r="D5" s="1033"/>
      <c r="E5" s="1033"/>
      <c r="F5" s="1033"/>
      <c r="G5" s="330"/>
    </row>
    <row r="6" spans="1:7">
      <c r="A6" s="1034">
        <v>1</v>
      </c>
      <c r="B6" s="329"/>
      <c r="C6" s="1034" t="s">
        <v>265</v>
      </c>
      <c r="D6" s="1029" t="s">
        <v>266</v>
      </c>
      <c r="E6" s="1029"/>
      <c r="F6" s="1029"/>
      <c r="G6" s="330"/>
    </row>
    <row r="7" spans="1:7">
      <c r="A7" s="1034"/>
      <c r="B7" s="329"/>
      <c r="C7" s="1034"/>
      <c r="D7" s="331" t="s">
        <v>267</v>
      </c>
      <c r="E7" s="331" t="s">
        <v>268</v>
      </c>
      <c r="F7" s="331" t="s">
        <v>269</v>
      </c>
      <c r="G7" s="330"/>
    </row>
    <row r="8" spans="1:7" ht="18.75" customHeight="1">
      <c r="A8" s="913" t="s">
        <v>270</v>
      </c>
      <c r="B8" s="915" t="s">
        <v>382</v>
      </c>
      <c r="C8" s="914" t="s">
        <v>272</v>
      </c>
      <c r="D8" s="912" t="s">
        <v>1214</v>
      </c>
      <c r="E8" s="912"/>
      <c r="F8" s="912"/>
      <c r="G8" s="330"/>
    </row>
    <row r="9" spans="1:7">
      <c r="A9" s="332" t="s">
        <v>273</v>
      </c>
      <c r="B9" s="332"/>
      <c r="C9" s="333" t="s">
        <v>274</v>
      </c>
      <c r="D9" s="912"/>
      <c r="E9" s="912"/>
      <c r="F9" s="912"/>
      <c r="G9" s="330"/>
    </row>
    <row r="10" spans="1:7">
      <c r="A10" s="332" t="s">
        <v>273</v>
      </c>
      <c r="B10" s="332"/>
      <c r="C10" s="333" t="s">
        <v>275</v>
      </c>
      <c r="D10" s="912"/>
      <c r="E10" s="912"/>
      <c r="F10" s="912"/>
      <c r="G10" s="330"/>
    </row>
    <row r="11" spans="1:7" ht="38.25">
      <c r="A11" s="329">
        <v>2</v>
      </c>
      <c r="B11" s="329"/>
      <c r="C11" s="335" t="s">
        <v>276</v>
      </c>
      <c r="D11" s="912"/>
      <c r="E11" s="912"/>
      <c r="F11" s="912"/>
      <c r="G11" s="330"/>
    </row>
    <row r="12" spans="1:7" ht="38.25">
      <c r="A12" s="329">
        <v>3</v>
      </c>
      <c r="B12" s="329"/>
      <c r="C12" s="335" t="s">
        <v>277</v>
      </c>
      <c r="D12" s="912"/>
      <c r="E12" s="912"/>
      <c r="F12" s="912"/>
      <c r="G12" s="336"/>
    </row>
    <row r="13" spans="1:7">
      <c r="A13" s="329">
        <v>4</v>
      </c>
      <c r="B13" s="329"/>
      <c r="C13" s="337" t="s">
        <v>278</v>
      </c>
      <c r="D13" s="912"/>
      <c r="E13" s="912"/>
      <c r="F13" s="912"/>
      <c r="G13" s="330"/>
    </row>
    <row r="14" spans="1:7">
      <c r="A14" s="332" t="s">
        <v>270</v>
      </c>
      <c r="B14" s="332"/>
      <c r="C14" s="333" t="s">
        <v>279</v>
      </c>
      <c r="D14" s="912"/>
      <c r="E14" s="912"/>
      <c r="F14" s="912"/>
      <c r="G14" s="330"/>
    </row>
    <row r="15" spans="1:7">
      <c r="A15" s="332" t="s">
        <v>273</v>
      </c>
      <c r="B15" s="332"/>
      <c r="C15" s="333" t="s">
        <v>280</v>
      </c>
      <c r="D15" s="912"/>
      <c r="E15" s="912"/>
      <c r="F15" s="912"/>
      <c r="G15" s="330"/>
    </row>
    <row r="16" spans="1:7">
      <c r="A16" s="329">
        <v>5</v>
      </c>
      <c r="B16" s="329"/>
      <c r="C16" s="337" t="s">
        <v>281</v>
      </c>
      <c r="D16" s="912"/>
      <c r="E16" s="912"/>
      <c r="F16" s="912"/>
      <c r="G16" s="330"/>
    </row>
    <row r="17" spans="1:7">
      <c r="A17" s="463" t="s">
        <v>270</v>
      </c>
      <c r="B17" s="333" t="s">
        <v>353</v>
      </c>
      <c r="C17" s="464" t="s">
        <v>283</v>
      </c>
      <c r="D17" s="912" t="s">
        <v>1214</v>
      </c>
      <c r="E17" s="912"/>
      <c r="F17" s="912"/>
      <c r="G17" s="330"/>
    </row>
    <row r="18" spans="1:7">
      <c r="A18" s="332" t="s">
        <v>273</v>
      </c>
      <c r="B18" s="333"/>
      <c r="C18" s="333" t="s">
        <v>284</v>
      </c>
      <c r="D18" s="912"/>
      <c r="E18" s="912"/>
      <c r="F18" s="912"/>
      <c r="G18" s="330"/>
    </row>
    <row r="19" spans="1:7">
      <c r="A19" s="332" t="s">
        <v>285</v>
      </c>
      <c r="B19" s="332"/>
      <c r="C19" s="333" t="s">
        <v>286</v>
      </c>
      <c r="D19" s="912"/>
      <c r="E19" s="912"/>
      <c r="F19" s="912"/>
      <c r="G19" s="330"/>
    </row>
    <row r="20" spans="1:7">
      <c r="A20" s="329">
        <v>6</v>
      </c>
      <c r="B20" s="329"/>
      <c r="C20" s="337" t="s">
        <v>287</v>
      </c>
      <c r="D20" s="912"/>
      <c r="E20" s="912"/>
      <c r="F20" s="912"/>
      <c r="G20" s="330"/>
    </row>
    <row r="21" spans="1:7" ht="25.5">
      <c r="A21" s="329">
        <v>7</v>
      </c>
      <c r="B21" s="329"/>
      <c r="C21" s="338" t="s">
        <v>288</v>
      </c>
      <c r="D21" s="912"/>
      <c r="E21" s="912"/>
      <c r="F21" s="912"/>
      <c r="G21" s="330"/>
    </row>
    <row r="22" spans="1:7">
      <c r="A22" s="329">
        <v>8</v>
      </c>
      <c r="B22" s="329"/>
      <c r="C22" s="337" t="s">
        <v>289</v>
      </c>
      <c r="D22" s="912"/>
      <c r="E22" s="912"/>
      <c r="F22" s="912"/>
      <c r="G22" s="330"/>
    </row>
    <row r="23" spans="1:7">
      <c r="A23" s="329" t="s">
        <v>121</v>
      </c>
      <c r="B23" s="329"/>
      <c r="C23" s="1029" t="s">
        <v>290</v>
      </c>
      <c r="D23" s="1029"/>
      <c r="E23" s="1029"/>
      <c r="F23" s="1029"/>
      <c r="G23" s="330"/>
    </row>
    <row r="24" spans="1:7">
      <c r="A24" s="339">
        <v>1</v>
      </c>
      <c r="B24" s="339"/>
      <c r="C24" s="1030" t="s">
        <v>291</v>
      </c>
      <c r="D24" s="1030"/>
      <c r="E24" s="1030"/>
      <c r="F24" s="1030"/>
      <c r="G24" s="330"/>
    </row>
    <row r="25" spans="1:7">
      <c r="A25" s="330"/>
      <c r="B25" s="330"/>
      <c r="C25" s="340" t="s">
        <v>292</v>
      </c>
      <c r="D25" s="1031"/>
      <c r="E25" s="1031"/>
      <c r="F25" s="1031"/>
      <c r="G25" s="330"/>
    </row>
    <row r="26" spans="1:7" ht="25.5">
      <c r="A26" s="330"/>
      <c r="B26" s="330"/>
      <c r="C26" s="341" t="s">
        <v>293</v>
      </c>
      <c r="D26" s="335" t="s">
        <v>294</v>
      </c>
      <c r="E26" s="334"/>
      <c r="F26" s="335" t="s">
        <v>295</v>
      </c>
      <c r="G26" s="330"/>
    </row>
    <row r="27" spans="1:7">
      <c r="A27" s="330"/>
      <c r="B27" s="330"/>
      <c r="C27" s="340" t="s">
        <v>296</v>
      </c>
      <c r="D27" s="1020" t="s">
        <v>248</v>
      </c>
      <c r="E27" s="1021"/>
      <c r="F27" s="1022"/>
      <c r="G27" s="330"/>
    </row>
    <row r="28" spans="1:7">
      <c r="A28" s="330"/>
      <c r="B28" s="330"/>
      <c r="C28" s="340" t="s">
        <v>297</v>
      </c>
      <c r="D28" s="1023"/>
      <c r="E28" s="1024"/>
      <c r="F28" s="1025"/>
      <c r="G28" s="330"/>
    </row>
    <row r="29" spans="1:7">
      <c r="A29" s="330"/>
      <c r="B29" s="330"/>
      <c r="C29" s="340" t="s">
        <v>298</v>
      </c>
      <c r="D29" s="1023"/>
      <c r="E29" s="1024"/>
      <c r="F29" s="1025"/>
      <c r="G29" s="330"/>
    </row>
    <row r="30" spans="1:7">
      <c r="A30" s="329">
        <v>2</v>
      </c>
      <c r="B30" s="329"/>
      <c r="C30" s="342" t="s">
        <v>299</v>
      </c>
      <c r="D30" s="1023"/>
      <c r="E30" s="1024"/>
      <c r="F30" s="1025"/>
      <c r="G30" s="330"/>
    </row>
    <row r="31" spans="1:7">
      <c r="A31" s="330"/>
      <c r="B31" s="330"/>
      <c r="C31" s="340" t="s">
        <v>300</v>
      </c>
      <c r="D31" s="1026"/>
      <c r="E31" s="1027"/>
      <c r="F31" s="1028"/>
      <c r="G31" s="330"/>
    </row>
  </sheetData>
  <mergeCells count="9">
    <mergeCell ref="A6:A7"/>
    <mergeCell ref="C6:C7"/>
    <mergeCell ref="D6:F6"/>
    <mergeCell ref="D27:F31"/>
    <mergeCell ref="C23:F23"/>
    <mergeCell ref="C24:F24"/>
    <mergeCell ref="D25:F25"/>
    <mergeCell ref="D4:F4"/>
    <mergeCell ref="C5:F5"/>
  </mergeCells>
  <pageMargins left="0" right="0" top="0.75" bottom="0" header="0" footer="0"/>
  <pageSetup paperSize="9" scale="80" fitToHeight="2" orientation="portrait" r:id="rId1"/>
  <headerFooter scaleWithDoc="0" alignWithMargins="0"/>
</worksheet>
</file>

<file path=xl/worksheets/sheet9.xml><?xml version="1.0" encoding="utf-8"?>
<worksheet xmlns="http://schemas.openxmlformats.org/spreadsheetml/2006/main" xmlns:r="http://schemas.openxmlformats.org/officeDocument/2006/relationships">
  <sheetPr codeName="Sheet6">
    <pageSetUpPr fitToPage="1"/>
  </sheetPr>
  <dimension ref="A1:S212"/>
  <sheetViews>
    <sheetView view="pageBreakPreview" topLeftCell="C2" zoomScale="40" zoomScaleNormal="52" zoomScaleSheetLayoutView="40" workbookViewId="0">
      <selection activeCell="A7" sqref="A7:XFD7"/>
    </sheetView>
  </sheetViews>
  <sheetFormatPr defaultRowHeight="18"/>
  <cols>
    <col min="1" max="1" width="14.7109375" style="616" customWidth="1"/>
    <col min="2" max="2" width="22.85546875" style="617" customWidth="1"/>
    <col min="3" max="3" width="63.42578125" style="618" customWidth="1"/>
    <col min="4" max="4" width="21.42578125" style="617" customWidth="1"/>
    <col min="5" max="5" width="21.5703125" style="617" customWidth="1"/>
    <col min="6" max="6" width="23.140625" style="617" customWidth="1"/>
    <col min="7" max="7" width="23.28515625" style="617" customWidth="1"/>
    <col min="8" max="8" width="19.140625" style="348" customWidth="1"/>
    <col min="9" max="9" width="21.85546875" style="348" customWidth="1"/>
    <col min="10" max="10" width="21" style="348" customWidth="1"/>
    <col min="11" max="11" width="27.28515625" style="617" customWidth="1"/>
    <col min="12" max="12" width="19.85546875" style="617" customWidth="1"/>
    <col min="13" max="13" width="108" style="618" customWidth="1"/>
    <col min="14" max="14" width="28.5703125" style="348" hidden="1" customWidth="1"/>
    <col min="15" max="15" width="24.7109375" style="348" hidden="1" customWidth="1"/>
    <col min="16" max="16" width="21.28515625" style="348" customWidth="1"/>
    <col min="17" max="17" width="20.7109375" style="348" customWidth="1"/>
    <col min="18" max="18" width="29.140625" style="348" customWidth="1"/>
    <col min="19" max="19" width="23" style="907" customWidth="1"/>
    <col min="20" max="16384" width="9.140625" style="348"/>
  </cols>
  <sheetData>
    <row r="1" spans="1:19" s="571" customFormat="1" ht="69" customHeight="1">
      <c r="A1" s="1037" t="s">
        <v>462</v>
      </c>
      <c r="B1" s="1038"/>
      <c r="C1" s="1038"/>
      <c r="D1" s="1038"/>
      <c r="E1" s="1038"/>
      <c r="F1" s="1038"/>
      <c r="G1" s="1038"/>
      <c r="H1" s="1038"/>
      <c r="I1" s="1038"/>
      <c r="J1" s="1038"/>
      <c r="K1" s="1038"/>
      <c r="L1" s="1038"/>
      <c r="M1" s="1038"/>
      <c r="N1" s="1038"/>
      <c r="O1" s="1038"/>
      <c r="P1" s="1038"/>
      <c r="Q1" s="1038"/>
      <c r="R1" s="1038"/>
      <c r="S1" s="1038"/>
    </row>
    <row r="2" spans="1:19" ht="81.75" customHeight="1">
      <c r="A2" s="1039" t="s">
        <v>680</v>
      </c>
      <c r="B2" s="1040"/>
      <c r="C2" s="1040"/>
      <c r="D2" s="1040"/>
      <c r="E2" s="1040"/>
      <c r="F2" s="1040"/>
      <c r="G2" s="1040"/>
      <c r="H2" s="1040"/>
      <c r="I2" s="1040"/>
      <c r="J2" s="1040"/>
      <c r="K2" s="1040"/>
      <c r="L2" s="1040"/>
      <c r="M2" s="1040"/>
      <c r="N2" s="1040"/>
      <c r="O2" s="1040"/>
      <c r="P2" s="1040"/>
      <c r="Q2" s="1040"/>
      <c r="R2" s="1040"/>
      <c r="S2" s="1040"/>
    </row>
    <row r="3" spans="1:19" s="375" customFormat="1" ht="72" customHeight="1">
      <c r="A3" s="1035" t="s">
        <v>259</v>
      </c>
      <c r="B3" s="1035" t="s">
        <v>301</v>
      </c>
      <c r="C3" s="1035" t="s">
        <v>302</v>
      </c>
      <c r="D3" s="1035" t="s">
        <v>303</v>
      </c>
      <c r="E3" s="1035" t="s">
        <v>304</v>
      </c>
      <c r="F3" s="1035" t="s">
        <v>305</v>
      </c>
      <c r="G3" s="1035" t="s">
        <v>306</v>
      </c>
      <c r="H3" s="1036" t="s">
        <v>307</v>
      </c>
      <c r="I3" s="1036" t="s">
        <v>308</v>
      </c>
      <c r="J3" s="1036"/>
      <c r="K3" s="1036" t="s">
        <v>309</v>
      </c>
      <c r="L3" s="1041" t="s">
        <v>319</v>
      </c>
      <c r="M3" s="1035" t="s">
        <v>320</v>
      </c>
      <c r="N3" s="1035" t="s">
        <v>310</v>
      </c>
      <c r="O3" s="1035"/>
      <c r="P3" s="1042" t="s">
        <v>311</v>
      </c>
      <c r="Q3" s="1042"/>
      <c r="R3" s="1042"/>
      <c r="S3" s="1042" t="s">
        <v>312</v>
      </c>
    </row>
    <row r="4" spans="1:19" s="375" customFormat="1" ht="73.5" customHeight="1">
      <c r="A4" s="1035"/>
      <c r="B4" s="1035"/>
      <c r="C4" s="1035"/>
      <c r="D4" s="1035"/>
      <c r="E4" s="1035"/>
      <c r="F4" s="1035"/>
      <c r="G4" s="1035"/>
      <c r="H4" s="1036"/>
      <c r="I4" s="608" t="s">
        <v>109</v>
      </c>
      <c r="J4" s="608" t="s">
        <v>313</v>
      </c>
      <c r="K4" s="1036"/>
      <c r="L4" s="1041"/>
      <c r="M4" s="1035"/>
      <c r="N4" s="607" t="s">
        <v>314</v>
      </c>
      <c r="O4" s="607" t="s">
        <v>315</v>
      </c>
      <c r="P4" s="878" t="s">
        <v>316</v>
      </c>
      <c r="Q4" s="878" t="s">
        <v>317</v>
      </c>
      <c r="R4" s="878" t="s">
        <v>318</v>
      </c>
      <c r="S4" s="1042"/>
    </row>
    <row r="5" spans="1:19" s="884" customFormat="1" ht="240" customHeight="1">
      <c r="A5" s="879">
        <v>1</v>
      </c>
      <c r="B5" s="880">
        <v>902035</v>
      </c>
      <c r="C5" s="883" t="s">
        <v>382</v>
      </c>
      <c r="D5" s="886">
        <v>41676</v>
      </c>
      <c r="E5" s="887" t="s">
        <v>781</v>
      </c>
      <c r="F5" s="886">
        <v>41677</v>
      </c>
      <c r="G5" s="887" t="s">
        <v>782</v>
      </c>
      <c r="H5" s="888">
        <v>0.28611111111111115</v>
      </c>
      <c r="I5" s="881" t="str">
        <f>IF((RIGHT(L5,1)="U"),(F5+G5)-(D5+E5),"-")</f>
        <v>-</v>
      </c>
      <c r="J5" s="881" t="str">
        <f>IF((RIGHT(L5,1)="C"),(F5+G5)-(D5+E5),"-")</f>
        <v>-</v>
      </c>
      <c r="K5" s="881" t="str">
        <f>IF((RIGHT(L5,1)="D"),(F5+G5)-(D5+E5),"-")</f>
        <v>-</v>
      </c>
      <c r="L5" s="882" t="s">
        <v>543</v>
      </c>
      <c r="M5" s="885" t="s">
        <v>785</v>
      </c>
      <c r="N5" s="880"/>
      <c r="O5" s="908" t="s">
        <v>784</v>
      </c>
      <c r="P5" s="909">
        <f>(6+52/60)/24</f>
        <v>0.28611111111111115</v>
      </c>
      <c r="Q5" s="910"/>
      <c r="R5" s="910"/>
      <c r="S5" s="910"/>
    </row>
    <row r="6" spans="1:19" s="612" customFormat="1" ht="180">
      <c r="A6" s="879">
        <v>2</v>
      </c>
      <c r="B6" s="880">
        <v>902130</v>
      </c>
      <c r="C6" s="894" t="s">
        <v>353</v>
      </c>
      <c r="D6" s="886">
        <v>41696</v>
      </c>
      <c r="E6" s="887" t="s">
        <v>482</v>
      </c>
      <c r="F6" s="889">
        <v>41697</v>
      </c>
      <c r="G6" s="890" t="s">
        <v>988</v>
      </c>
      <c r="H6" s="891">
        <v>0.75069444444444444</v>
      </c>
      <c r="I6" s="891" t="s">
        <v>332</v>
      </c>
      <c r="J6" s="891" t="s">
        <v>332</v>
      </c>
      <c r="K6" s="891" t="s">
        <v>332</v>
      </c>
      <c r="L6" s="892" t="s">
        <v>543</v>
      </c>
      <c r="M6" s="895" t="s">
        <v>989</v>
      </c>
      <c r="N6" s="892"/>
      <c r="O6" s="893" t="s">
        <v>990</v>
      </c>
      <c r="P6" s="911"/>
      <c r="Q6" s="911">
        <f>(18+1/60)/24</f>
        <v>0.75069444444444444</v>
      </c>
      <c r="R6" s="911"/>
      <c r="S6" s="911"/>
    </row>
    <row r="7" spans="1:19" s="612" customFormat="1">
      <c r="A7" s="609"/>
      <c r="B7" s="610"/>
      <c r="C7" s="611"/>
      <c r="D7" s="610"/>
      <c r="E7" s="610"/>
      <c r="F7" s="610"/>
      <c r="G7" s="610"/>
      <c r="H7" s="353"/>
      <c r="I7" s="353"/>
      <c r="J7" s="353"/>
      <c r="K7" s="610"/>
      <c r="L7" s="610"/>
      <c r="M7" s="611"/>
      <c r="N7" s="353"/>
      <c r="O7" s="353"/>
      <c r="S7" s="906"/>
    </row>
    <row r="8" spans="1:19" s="612" customFormat="1">
      <c r="A8" s="609"/>
      <c r="B8" s="610"/>
      <c r="C8" s="611"/>
      <c r="D8" s="610"/>
      <c r="E8" s="610"/>
      <c r="F8" s="610"/>
      <c r="G8" s="610"/>
      <c r="H8" s="353"/>
      <c r="I8" s="353"/>
      <c r="J8" s="353"/>
      <c r="K8" s="610"/>
      <c r="L8" s="610"/>
      <c r="M8" s="611"/>
      <c r="N8" s="353"/>
      <c r="O8" s="353"/>
      <c r="S8" s="906"/>
    </row>
    <row r="9" spans="1:19" s="612" customFormat="1">
      <c r="A9" s="609"/>
      <c r="B9" s="610"/>
      <c r="C9" s="611"/>
      <c r="D9" s="610"/>
      <c r="E9" s="610"/>
      <c r="F9" s="610"/>
      <c r="G9" s="610"/>
      <c r="H9" s="353"/>
      <c r="I9" s="353"/>
      <c r="J9" s="353"/>
      <c r="K9" s="610"/>
      <c r="L9" s="610"/>
      <c r="M9" s="611"/>
      <c r="N9" s="353"/>
      <c r="O9" s="353"/>
      <c r="S9" s="906"/>
    </row>
    <row r="10" spans="1:19" s="612" customFormat="1">
      <c r="A10" s="609"/>
      <c r="B10" s="610"/>
      <c r="C10" s="611"/>
      <c r="D10" s="610"/>
      <c r="E10" s="610"/>
      <c r="F10" s="610"/>
      <c r="G10" s="610"/>
      <c r="H10" s="353"/>
      <c r="I10" s="353"/>
      <c r="J10" s="353"/>
      <c r="K10" s="610"/>
      <c r="L10" s="610"/>
      <c r="M10" s="611"/>
      <c r="N10" s="353"/>
      <c r="O10" s="353"/>
      <c r="S10" s="906"/>
    </row>
    <row r="11" spans="1:19" s="612" customFormat="1">
      <c r="A11" s="609"/>
      <c r="B11" s="610"/>
      <c r="C11" s="611"/>
      <c r="D11" s="610"/>
      <c r="E11" s="610"/>
      <c r="F11" s="610"/>
      <c r="G11" s="610"/>
      <c r="H11" s="353"/>
      <c r="I11" s="353"/>
      <c r="J11" s="353"/>
      <c r="K11" s="610"/>
      <c r="L11" s="610"/>
      <c r="M11" s="611"/>
      <c r="N11" s="353"/>
      <c r="O11" s="353"/>
      <c r="S11" s="906"/>
    </row>
    <row r="12" spans="1:19" s="612" customFormat="1">
      <c r="A12" s="609"/>
      <c r="B12" s="610"/>
      <c r="C12" s="611"/>
      <c r="D12" s="610"/>
      <c r="E12" s="610"/>
      <c r="F12" s="610"/>
      <c r="G12" s="610"/>
      <c r="H12" s="353"/>
      <c r="I12" s="353"/>
      <c r="J12" s="353"/>
      <c r="K12" s="610"/>
      <c r="L12" s="610"/>
      <c r="M12" s="611"/>
      <c r="N12" s="353"/>
      <c r="O12" s="353"/>
      <c r="S12" s="906"/>
    </row>
    <row r="13" spans="1:19" s="612" customFormat="1">
      <c r="A13" s="609"/>
      <c r="B13" s="610"/>
      <c r="C13" s="611"/>
      <c r="D13" s="610"/>
      <c r="E13" s="610"/>
      <c r="F13" s="610"/>
      <c r="G13" s="610"/>
      <c r="H13" s="353"/>
      <c r="I13" s="353"/>
      <c r="J13" s="353"/>
      <c r="K13" s="610"/>
      <c r="L13" s="610"/>
      <c r="M13" s="611"/>
      <c r="N13" s="353"/>
      <c r="O13" s="353"/>
      <c r="S13" s="906"/>
    </row>
    <row r="14" spans="1:19" s="612" customFormat="1">
      <c r="A14" s="609"/>
      <c r="B14" s="610"/>
      <c r="C14" s="611"/>
      <c r="D14" s="610"/>
      <c r="E14" s="610"/>
      <c r="F14" s="610"/>
      <c r="G14" s="610"/>
      <c r="H14" s="353"/>
      <c r="I14" s="353"/>
      <c r="J14" s="353"/>
      <c r="K14" s="610"/>
      <c r="L14" s="610"/>
      <c r="M14" s="611"/>
      <c r="N14" s="353"/>
      <c r="O14" s="353"/>
      <c r="S14" s="906"/>
    </row>
    <row r="15" spans="1:19" s="612" customFormat="1">
      <c r="A15" s="609"/>
      <c r="B15" s="610"/>
      <c r="C15" s="611"/>
      <c r="D15" s="610"/>
      <c r="E15" s="610"/>
      <c r="F15" s="610"/>
      <c r="G15" s="610"/>
      <c r="H15" s="353"/>
      <c r="I15" s="353"/>
      <c r="J15" s="353"/>
      <c r="K15" s="610"/>
      <c r="L15" s="610"/>
      <c r="M15" s="611"/>
      <c r="N15" s="353"/>
      <c r="O15" s="353"/>
      <c r="S15" s="906"/>
    </row>
    <row r="16" spans="1:19" s="612" customFormat="1">
      <c r="A16" s="609"/>
      <c r="B16" s="610"/>
      <c r="C16" s="611"/>
      <c r="D16" s="610"/>
      <c r="E16" s="610"/>
      <c r="F16" s="610"/>
      <c r="G16" s="610"/>
      <c r="H16" s="353"/>
      <c r="I16" s="353"/>
      <c r="J16" s="353"/>
      <c r="K16" s="610"/>
      <c r="L16" s="610"/>
      <c r="M16" s="611"/>
      <c r="N16" s="353"/>
      <c r="O16" s="353"/>
      <c r="S16" s="906"/>
    </row>
    <row r="17" spans="1:19" s="612" customFormat="1">
      <c r="A17" s="609"/>
      <c r="B17" s="610"/>
      <c r="C17" s="611"/>
      <c r="D17" s="610"/>
      <c r="E17" s="610"/>
      <c r="F17" s="610"/>
      <c r="G17" s="610"/>
      <c r="H17" s="353"/>
      <c r="I17" s="353"/>
      <c r="J17" s="353"/>
      <c r="K17" s="610"/>
      <c r="L17" s="610"/>
      <c r="M17" s="611"/>
      <c r="N17" s="353"/>
      <c r="O17" s="353"/>
      <c r="S17" s="906"/>
    </row>
    <row r="18" spans="1:19" s="612" customFormat="1">
      <c r="A18" s="609"/>
      <c r="B18" s="610"/>
      <c r="C18" s="611"/>
      <c r="D18" s="610"/>
      <c r="E18" s="610"/>
      <c r="F18" s="610"/>
      <c r="G18" s="610"/>
      <c r="H18" s="353"/>
      <c r="I18" s="353"/>
      <c r="J18" s="353"/>
      <c r="K18" s="610"/>
      <c r="L18" s="610"/>
      <c r="M18" s="611"/>
      <c r="N18" s="353"/>
      <c r="O18" s="353"/>
      <c r="S18" s="906"/>
    </row>
    <row r="19" spans="1:19" s="612" customFormat="1">
      <c r="A19" s="609"/>
      <c r="B19" s="610"/>
      <c r="C19" s="611"/>
      <c r="D19" s="610"/>
      <c r="E19" s="610"/>
      <c r="F19" s="610"/>
      <c r="G19" s="610"/>
      <c r="H19" s="353"/>
      <c r="I19" s="353"/>
      <c r="J19" s="353"/>
      <c r="K19" s="610"/>
      <c r="L19" s="610"/>
      <c r="M19" s="611"/>
      <c r="N19" s="353"/>
      <c r="O19" s="353"/>
      <c r="S19" s="906"/>
    </row>
    <row r="20" spans="1:19" s="612" customFormat="1">
      <c r="A20" s="609"/>
      <c r="B20" s="610"/>
      <c r="C20" s="611"/>
      <c r="D20" s="610"/>
      <c r="E20" s="610"/>
      <c r="F20" s="610"/>
      <c r="G20" s="610"/>
      <c r="H20" s="353"/>
      <c r="I20" s="353"/>
      <c r="J20" s="353"/>
      <c r="K20" s="610"/>
      <c r="L20" s="610"/>
      <c r="M20" s="611"/>
      <c r="N20" s="353"/>
      <c r="O20" s="353"/>
      <c r="S20" s="906"/>
    </row>
    <row r="21" spans="1:19" s="612" customFormat="1">
      <c r="A21" s="609"/>
      <c r="B21" s="610"/>
      <c r="C21" s="611"/>
      <c r="D21" s="610"/>
      <c r="E21" s="610"/>
      <c r="F21" s="610"/>
      <c r="G21" s="610"/>
      <c r="H21" s="353"/>
      <c r="I21" s="353"/>
      <c r="J21" s="353"/>
      <c r="K21" s="610"/>
      <c r="L21" s="610"/>
      <c r="M21" s="611"/>
      <c r="N21" s="353"/>
      <c r="O21" s="353"/>
      <c r="S21" s="906"/>
    </row>
    <row r="22" spans="1:19" s="612" customFormat="1">
      <c r="A22" s="609"/>
      <c r="B22" s="610"/>
      <c r="C22" s="611"/>
      <c r="D22" s="610"/>
      <c r="E22" s="610"/>
      <c r="F22" s="610"/>
      <c r="G22" s="610"/>
      <c r="H22" s="353"/>
      <c r="I22" s="353"/>
      <c r="J22" s="353"/>
      <c r="K22" s="610"/>
      <c r="L22" s="610"/>
      <c r="M22" s="611"/>
      <c r="N22" s="353"/>
      <c r="O22" s="353"/>
      <c r="S22" s="906"/>
    </row>
    <row r="23" spans="1:19" s="612" customFormat="1">
      <c r="A23" s="609"/>
      <c r="B23" s="610"/>
      <c r="C23" s="611"/>
      <c r="D23" s="610"/>
      <c r="E23" s="610"/>
      <c r="F23" s="610"/>
      <c r="G23" s="610"/>
      <c r="H23" s="353"/>
      <c r="I23" s="353"/>
      <c r="J23" s="353"/>
      <c r="K23" s="610"/>
      <c r="L23" s="610"/>
      <c r="M23" s="611"/>
      <c r="N23" s="353"/>
      <c r="O23" s="353"/>
      <c r="S23" s="906"/>
    </row>
    <row r="24" spans="1:19" s="612" customFormat="1">
      <c r="A24" s="609"/>
      <c r="B24" s="610"/>
      <c r="C24" s="611"/>
      <c r="D24" s="610"/>
      <c r="E24" s="610"/>
      <c r="F24" s="610"/>
      <c r="G24" s="610"/>
      <c r="H24" s="353"/>
      <c r="I24" s="353"/>
      <c r="J24" s="353"/>
      <c r="K24" s="610"/>
      <c r="L24" s="610"/>
      <c r="M24" s="611"/>
      <c r="N24" s="353"/>
      <c r="O24" s="353"/>
      <c r="S24" s="906"/>
    </row>
    <row r="25" spans="1:19" s="612" customFormat="1">
      <c r="A25" s="609"/>
      <c r="B25" s="610"/>
      <c r="C25" s="611"/>
      <c r="D25" s="610"/>
      <c r="E25" s="610"/>
      <c r="F25" s="610"/>
      <c r="G25" s="610"/>
      <c r="H25" s="353"/>
      <c r="I25" s="353"/>
      <c r="J25" s="353"/>
      <c r="K25" s="610"/>
      <c r="L25" s="610"/>
      <c r="M25" s="611"/>
      <c r="N25" s="353"/>
      <c r="O25" s="353"/>
      <c r="S25" s="906"/>
    </row>
    <row r="26" spans="1:19" s="612" customFormat="1">
      <c r="A26" s="609"/>
      <c r="B26" s="610"/>
      <c r="C26" s="611"/>
      <c r="D26" s="610"/>
      <c r="E26" s="610"/>
      <c r="F26" s="610"/>
      <c r="G26" s="610"/>
      <c r="H26" s="353"/>
      <c r="I26" s="353"/>
      <c r="J26" s="353"/>
      <c r="K26" s="610"/>
      <c r="L26" s="610"/>
      <c r="M26" s="611"/>
      <c r="N26" s="353"/>
      <c r="O26" s="353"/>
      <c r="S26" s="906"/>
    </row>
    <row r="27" spans="1:19" s="612" customFormat="1">
      <c r="A27" s="609"/>
      <c r="B27" s="610"/>
      <c r="C27" s="611"/>
      <c r="D27" s="610"/>
      <c r="E27" s="610"/>
      <c r="F27" s="610"/>
      <c r="G27" s="610"/>
      <c r="H27" s="353"/>
      <c r="I27" s="353"/>
      <c r="J27" s="353"/>
      <c r="K27" s="610"/>
      <c r="L27" s="610"/>
      <c r="M27" s="611"/>
      <c r="N27" s="353"/>
      <c r="O27" s="353"/>
      <c r="S27" s="906"/>
    </row>
    <row r="28" spans="1:19" s="612" customFormat="1">
      <c r="A28" s="609"/>
      <c r="B28" s="610"/>
      <c r="C28" s="611"/>
      <c r="D28" s="610"/>
      <c r="E28" s="610"/>
      <c r="F28" s="610"/>
      <c r="G28" s="610"/>
      <c r="H28" s="353"/>
      <c r="I28" s="353"/>
      <c r="J28" s="353"/>
      <c r="K28" s="610"/>
      <c r="L28" s="610"/>
      <c r="M28" s="611"/>
      <c r="N28" s="353"/>
      <c r="O28" s="353"/>
      <c r="S28" s="906"/>
    </row>
    <row r="29" spans="1:19" s="612" customFormat="1">
      <c r="A29" s="609"/>
      <c r="B29" s="610"/>
      <c r="C29" s="611"/>
      <c r="D29" s="610"/>
      <c r="E29" s="610"/>
      <c r="F29" s="610"/>
      <c r="G29" s="610"/>
      <c r="H29" s="353"/>
      <c r="I29" s="353"/>
      <c r="J29" s="353"/>
      <c r="K29" s="610"/>
      <c r="L29" s="610"/>
      <c r="M29" s="611"/>
      <c r="N29" s="353"/>
      <c r="O29" s="353"/>
      <c r="S29" s="906"/>
    </row>
    <row r="30" spans="1:19" s="612" customFormat="1">
      <c r="A30" s="609"/>
      <c r="B30" s="610"/>
      <c r="C30" s="611"/>
      <c r="D30" s="610"/>
      <c r="E30" s="610"/>
      <c r="F30" s="610"/>
      <c r="G30" s="610"/>
      <c r="H30" s="353"/>
      <c r="I30" s="353"/>
      <c r="J30" s="353"/>
      <c r="K30" s="610"/>
      <c r="L30" s="610"/>
      <c r="M30" s="611"/>
      <c r="N30" s="353"/>
      <c r="O30" s="353"/>
      <c r="S30" s="906"/>
    </row>
    <row r="31" spans="1:19" s="612" customFormat="1">
      <c r="A31" s="609"/>
      <c r="B31" s="610"/>
      <c r="C31" s="611"/>
      <c r="D31" s="610"/>
      <c r="E31" s="610"/>
      <c r="F31" s="610"/>
      <c r="G31" s="610"/>
      <c r="H31" s="353"/>
      <c r="I31" s="353"/>
      <c r="J31" s="353"/>
      <c r="K31" s="610"/>
      <c r="L31" s="610"/>
      <c r="M31" s="611"/>
      <c r="N31" s="353"/>
      <c r="O31" s="353"/>
      <c r="S31" s="906"/>
    </row>
    <row r="32" spans="1:19" s="612" customFormat="1">
      <c r="A32" s="609"/>
      <c r="B32" s="610"/>
      <c r="C32" s="611"/>
      <c r="D32" s="610"/>
      <c r="E32" s="610"/>
      <c r="F32" s="610"/>
      <c r="G32" s="610"/>
      <c r="H32" s="353"/>
      <c r="I32" s="353"/>
      <c r="J32" s="353"/>
      <c r="K32" s="610"/>
      <c r="L32" s="610"/>
      <c r="M32" s="611"/>
      <c r="N32" s="353"/>
      <c r="O32" s="353"/>
      <c r="S32" s="906"/>
    </row>
    <row r="33" spans="1:19" s="612" customFormat="1">
      <c r="A33" s="609"/>
      <c r="B33" s="610"/>
      <c r="C33" s="611"/>
      <c r="D33" s="610"/>
      <c r="E33" s="610"/>
      <c r="F33" s="610"/>
      <c r="G33" s="610"/>
      <c r="H33" s="353"/>
      <c r="I33" s="353"/>
      <c r="J33" s="353"/>
      <c r="K33" s="610"/>
      <c r="L33" s="610"/>
      <c r="M33" s="611"/>
      <c r="N33" s="353"/>
      <c r="O33" s="353"/>
      <c r="S33" s="906"/>
    </row>
    <row r="34" spans="1:19" s="612" customFormat="1">
      <c r="A34" s="609"/>
      <c r="B34" s="610"/>
      <c r="C34" s="611"/>
      <c r="D34" s="610"/>
      <c r="E34" s="610"/>
      <c r="F34" s="610"/>
      <c r="G34" s="610"/>
      <c r="H34" s="353"/>
      <c r="I34" s="353"/>
      <c r="J34" s="353"/>
      <c r="K34" s="610"/>
      <c r="L34" s="610"/>
      <c r="M34" s="611"/>
      <c r="N34" s="353"/>
      <c r="O34" s="353"/>
      <c r="S34" s="906"/>
    </row>
    <row r="35" spans="1:19" s="612" customFormat="1">
      <c r="A35" s="609"/>
      <c r="B35" s="610"/>
      <c r="C35" s="611"/>
      <c r="D35" s="610"/>
      <c r="E35" s="610"/>
      <c r="F35" s="610"/>
      <c r="G35" s="610"/>
      <c r="H35" s="353"/>
      <c r="I35" s="353"/>
      <c r="J35" s="353"/>
      <c r="K35" s="610"/>
      <c r="L35" s="610"/>
      <c r="M35" s="611"/>
      <c r="N35" s="353"/>
      <c r="O35" s="353"/>
      <c r="S35" s="906"/>
    </row>
    <row r="36" spans="1:19" s="612" customFormat="1">
      <c r="A36" s="609"/>
      <c r="B36" s="610"/>
      <c r="C36" s="611"/>
      <c r="D36" s="610"/>
      <c r="E36" s="610"/>
      <c r="F36" s="610"/>
      <c r="G36" s="610"/>
      <c r="H36" s="353"/>
      <c r="I36" s="353"/>
      <c r="J36" s="353"/>
      <c r="K36" s="610"/>
      <c r="L36" s="610"/>
      <c r="M36" s="611"/>
      <c r="N36" s="353"/>
      <c r="O36" s="353"/>
      <c r="S36" s="906"/>
    </row>
    <row r="37" spans="1:19" s="612" customFormat="1">
      <c r="A37" s="609"/>
      <c r="B37" s="610"/>
      <c r="C37" s="611"/>
      <c r="D37" s="610"/>
      <c r="E37" s="610"/>
      <c r="F37" s="610"/>
      <c r="G37" s="610"/>
      <c r="H37" s="353"/>
      <c r="I37" s="353"/>
      <c r="J37" s="353"/>
      <c r="K37" s="610"/>
      <c r="L37" s="610"/>
      <c r="M37" s="611"/>
      <c r="N37" s="353"/>
      <c r="O37" s="353"/>
      <c r="S37" s="906"/>
    </row>
    <row r="38" spans="1:19" s="612" customFormat="1">
      <c r="A38" s="609"/>
      <c r="B38" s="610"/>
      <c r="C38" s="611"/>
      <c r="D38" s="610"/>
      <c r="E38" s="610"/>
      <c r="F38" s="610"/>
      <c r="G38" s="610"/>
      <c r="H38" s="353"/>
      <c r="I38" s="353"/>
      <c r="J38" s="353"/>
      <c r="K38" s="610"/>
      <c r="L38" s="610"/>
      <c r="M38" s="611"/>
      <c r="N38" s="353"/>
      <c r="O38" s="353"/>
      <c r="S38" s="906"/>
    </row>
    <row r="39" spans="1:19" s="612" customFormat="1">
      <c r="A39" s="609"/>
      <c r="B39" s="610"/>
      <c r="C39" s="611"/>
      <c r="D39" s="610"/>
      <c r="E39" s="610"/>
      <c r="F39" s="610"/>
      <c r="G39" s="610"/>
      <c r="H39" s="353"/>
      <c r="I39" s="353"/>
      <c r="J39" s="353"/>
      <c r="K39" s="610"/>
      <c r="L39" s="610"/>
      <c r="M39" s="611"/>
      <c r="N39" s="353"/>
      <c r="O39" s="353"/>
      <c r="S39" s="906"/>
    </row>
    <row r="40" spans="1:19" s="612" customFormat="1">
      <c r="A40" s="609"/>
      <c r="B40" s="610"/>
      <c r="C40" s="611"/>
      <c r="D40" s="610"/>
      <c r="E40" s="610"/>
      <c r="F40" s="610"/>
      <c r="G40" s="610"/>
      <c r="H40" s="353"/>
      <c r="I40" s="353"/>
      <c r="J40" s="353"/>
      <c r="K40" s="610"/>
      <c r="L40" s="610"/>
      <c r="M40" s="611"/>
      <c r="N40" s="353"/>
      <c r="O40" s="353"/>
      <c r="S40" s="906"/>
    </row>
    <row r="41" spans="1:19" s="612" customFormat="1">
      <c r="A41" s="609"/>
      <c r="B41" s="610"/>
      <c r="C41" s="611"/>
      <c r="D41" s="610"/>
      <c r="E41" s="610"/>
      <c r="F41" s="610"/>
      <c r="G41" s="610"/>
      <c r="H41" s="353"/>
      <c r="I41" s="353"/>
      <c r="J41" s="353"/>
      <c r="K41" s="610"/>
      <c r="L41" s="610"/>
      <c r="M41" s="611"/>
      <c r="N41" s="353"/>
      <c r="O41" s="353"/>
      <c r="S41" s="906"/>
    </row>
    <row r="42" spans="1:19" s="612" customFormat="1">
      <c r="A42" s="609"/>
      <c r="B42" s="610"/>
      <c r="C42" s="611"/>
      <c r="D42" s="610"/>
      <c r="E42" s="610"/>
      <c r="F42" s="610"/>
      <c r="G42" s="610"/>
      <c r="H42" s="353"/>
      <c r="I42" s="353"/>
      <c r="J42" s="353"/>
      <c r="K42" s="610"/>
      <c r="L42" s="610"/>
      <c r="M42" s="611"/>
      <c r="N42" s="353"/>
      <c r="O42" s="353"/>
      <c r="S42" s="906"/>
    </row>
    <row r="43" spans="1:19" s="612" customFormat="1">
      <c r="A43" s="609"/>
      <c r="B43" s="610"/>
      <c r="C43" s="611"/>
      <c r="D43" s="610"/>
      <c r="E43" s="610"/>
      <c r="F43" s="610"/>
      <c r="G43" s="610"/>
      <c r="H43" s="353"/>
      <c r="I43" s="353"/>
      <c r="J43" s="353"/>
      <c r="K43" s="610"/>
      <c r="L43" s="610"/>
      <c r="M43" s="611"/>
      <c r="N43" s="353"/>
      <c r="O43" s="353"/>
      <c r="S43" s="906"/>
    </row>
    <row r="44" spans="1:19" s="612" customFormat="1">
      <c r="A44" s="609"/>
      <c r="B44" s="610"/>
      <c r="C44" s="611"/>
      <c r="D44" s="610"/>
      <c r="E44" s="610"/>
      <c r="F44" s="610"/>
      <c r="G44" s="610"/>
      <c r="H44" s="353"/>
      <c r="I44" s="353"/>
      <c r="J44" s="353"/>
      <c r="K44" s="610"/>
      <c r="L44" s="610"/>
      <c r="M44" s="611"/>
      <c r="N44" s="353"/>
      <c r="O44" s="353"/>
      <c r="S44" s="906"/>
    </row>
    <row r="45" spans="1:19" s="612" customFormat="1">
      <c r="A45" s="609"/>
      <c r="B45" s="610"/>
      <c r="C45" s="611"/>
      <c r="D45" s="610"/>
      <c r="E45" s="610"/>
      <c r="F45" s="610"/>
      <c r="G45" s="610"/>
      <c r="H45" s="353"/>
      <c r="I45" s="353"/>
      <c r="J45" s="353"/>
      <c r="K45" s="610"/>
      <c r="L45" s="610"/>
      <c r="M45" s="611"/>
      <c r="N45" s="353"/>
      <c r="O45" s="353"/>
      <c r="S45" s="906"/>
    </row>
    <row r="46" spans="1:19" s="612" customFormat="1">
      <c r="A46" s="609"/>
      <c r="B46" s="610"/>
      <c r="C46" s="611"/>
      <c r="D46" s="610"/>
      <c r="E46" s="610"/>
      <c r="F46" s="610"/>
      <c r="G46" s="610"/>
      <c r="H46" s="353"/>
      <c r="I46" s="353"/>
      <c r="J46" s="353"/>
      <c r="K46" s="610"/>
      <c r="L46" s="610"/>
      <c r="M46" s="611"/>
      <c r="N46" s="353"/>
      <c r="O46" s="353"/>
      <c r="S46" s="906"/>
    </row>
    <row r="47" spans="1:19" s="612" customFormat="1">
      <c r="A47" s="609"/>
      <c r="B47" s="610"/>
      <c r="C47" s="611"/>
      <c r="D47" s="610"/>
      <c r="E47" s="610"/>
      <c r="F47" s="610"/>
      <c r="G47" s="610"/>
      <c r="H47" s="353"/>
      <c r="I47" s="353"/>
      <c r="J47" s="353"/>
      <c r="K47" s="610"/>
      <c r="L47" s="610"/>
      <c r="M47" s="611"/>
      <c r="N47" s="353"/>
      <c r="O47" s="353"/>
      <c r="S47" s="906"/>
    </row>
    <row r="48" spans="1:19" s="612" customFormat="1">
      <c r="A48" s="609"/>
      <c r="B48" s="610"/>
      <c r="C48" s="611"/>
      <c r="D48" s="610"/>
      <c r="E48" s="610"/>
      <c r="F48" s="610"/>
      <c r="G48" s="610"/>
      <c r="H48" s="353"/>
      <c r="I48" s="353"/>
      <c r="J48" s="353"/>
      <c r="K48" s="610"/>
      <c r="L48" s="610"/>
      <c r="M48" s="611"/>
      <c r="N48" s="353"/>
      <c r="O48" s="353"/>
      <c r="S48" s="906"/>
    </row>
    <row r="49" spans="1:19" s="612" customFormat="1">
      <c r="A49" s="609"/>
      <c r="B49" s="610"/>
      <c r="C49" s="611"/>
      <c r="D49" s="610"/>
      <c r="E49" s="610"/>
      <c r="F49" s="610"/>
      <c r="G49" s="610"/>
      <c r="H49" s="353"/>
      <c r="I49" s="353"/>
      <c r="J49" s="353"/>
      <c r="K49" s="610"/>
      <c r="L49" s="610"/>
      <c r="M49" s="611"/>
      <c r="N49" s="353"/>
      <c r="O49" s="353"/>
      <c r="S49" s="906"/>
    </row>
    <row r="50" spans="1:19" s="612" customFormat="1">
      <c r="A50" s="609"/>
      <c r="B50" s="610"/>
      <c r="C50" s="611"/>
      <c r="D50" s="610"/>
      <c r="E50" s="610"/>
      <c r="F50" s="610"/>
      <c r="G50" s="610"/>
      <c r="H50" s="353"/>
      <c r="I50" s="353"/>
      <c r="J50" s="353"/>
      <c r="K50" s="610"/>
      <c r="L50" s="610"/>
      <c r="M50" s="611"/>
      <c r="N50" s="353"/>
      <c r="O50" s="353"/>
      <c r="S50" s="906"/>
    </row>
    <row r="51" spans="1:19" s="612" customFormat="1">
      <c r="A51" s="609"/>
      <c r="B51" s="610"/>
      <c r="C51" s="611"/>
      <c r="D51" s="610"/>
      <c r="E51" s="610"/>
      <c r="F51" s="610"/>
      <c r="G51" s="610"/>
      <c r="H51" s="353"/>
      <c r="I51" s="353"/>
      <c r="J51" s="353"/>
      <c r="K51" s="610"/>
      <c r="L51" s="610"/>
      <c r="M51" s="611"/>
      <c r="N51" s="353"/>
      <c r="O51" s="353"/>
      <c r="S51" s="906"/>
    </row>
    <row r="52" spans="1:19" s="612" customFormat="1">
      <c r="A52" s="609"/>
      <c r="B52" s="610"/>
      <c r="C52" s="611"/>
      <c r="D52" s="610"/>
      <c r="E52" s="610"/>
      <c r="F52" s="610"/>
      <c r="G52" s="610"/>
      <c r="H52" s="353"/>
      <c r="I52" s="353"/>
      <c r="J52" s="353"/>
      <c r="K52" s="610"/>
      <c r="L52" s="610"/>
      <c r="M52" s="611"/>
      <c r="N52" s="353"/>
      <c r="O52" s="353"/>
      <c r="S52" s="906"/>
    </row>
    <row r="53" spans="1:19" s="612" customFormat="1">
      <c r="A53" s="609"/>
      <c r="B53" s="610"/>
      <c r="C53" s="611"/>
      <c r="D53" s="610"/>
      <c r="E53" s="610"/>
      <c r="F53" s="610"/>
      <c r="G53" s="610"/>
      <c r="H53" s="353"/>
      <c r="I53" s="353"/>
      <c r="J53" s="353"/>
      <c r="K53" s="610"/>
      <c r="L53" s="610"/>
      <c r="M53" s="611"/>
      <c r="N53" s="353"/>
      <c r="O53" s="353"/>
      <c r="S53" s="906"/>
    </row>
    <row r="54" spans="1:19" s="612" customFormat="1">
      <c r="A54" s="613"/>
      <c r="B54" s="610"/>
      <c r="C54" s="611"/>
      <c r="D54" s="610"/>
      <c r="E54" s="610"/>
      <c r="F54" s="610"/>
      <c r="G54" s="610"/>
      <c r="H54" s="353"/>
      <c r="I54" s="353"/>
      <c r="J54" s="353"/>
      <c r="K54" s="610"/>
      <c r="L54" s="610"/>
      <c r="M54" s="611"/>
      <c r="N54" s="353"/>
      <c r="O54" s="353"/>
      <c r="S54" s="906"/>
    </row>
    <row r="55" spans="1:19" s="612" customFormat="1">
      <c r="A55" s="613"/>
      <c r="B55" s="610"/>
      <c r="C55" s="611"/>
      <c r="D55" s="610"/>
      <c r="E55" s="610"/>
      <c r="F55" s="610"/>
      <c r="G55" s="610"/>
      <c r="H55" s="353"/>
      <c r="I55" s="353"/>
      <c r="J55" s="353"/>
      <c r="K55" s="610"/>
      <c r="L55" s="610"/>
      <c r="M55" s="611"/>
      <c r="N55" s="353"/>
      <c r="O55" s="353"/>
      <c r="S55" s="906"/>
    </row>
    <row r="56" spans="1:19" s="612" customFormat="1">
      <c r="A56" s="613"/>
      <c r="B56" s="610"/>
      <c r="C56" s="611"/>
      <c r="D56" s="610"/>
      <c r="E56" s="610"/>
      <c r="F56" s="610"/>
      <c r="G56" s="610"/>
      <c r="H56" s="353"/>
      <c r="I56" s="353"/>
      <c r="J56" s="353"/>
      <c r="K56" s="610"/>
      <c r="L56" s="610"/>
      <c r="M56" s="611"/>
      <c r="N56" s="353"/>
      <c r="O56" s="353"/>
      <c r="S56" s="906"/>
    </row>
    <row r="57" spans="1:19" s="612" customFormat="1">
      <c r="A57" s="613"/>
      <c r="B57" s="610"/>
      <c r="C57" s="611"/>
      <c r="D57" s="610"/>
      <c r="E57" s="610"/>
      <c r="F57" s="610"/>
      <c r="G57" s="610"/>
      <c r="H57" s="353"/>
      <c r="I57" s="353"/>
      <c r="J57" s="353"/>
      <c r="K57" s="610"/>
      <c r="L57" s="610"/>
      <c r="M57" s="611"/>
      <c r="N57" s="353"/>
      <c r="O57" s="353"/>
      <c r="S57" s="906"/>
    </row>
    <row r="58" spans="1:19" s="612" customFormat="1">
      <c r="A58" s="613"/>
      <c r="B58" s="610"/>
      <c r="C58" s="611"/>
      <c r="D58" s="610"/>
      <c r="E58" s="610"/>
      <c r="F58" s="610"/>
      <c r="G58" s="610"/>
      <c r="H58" s="353"/>
      <c r="I58" s="353"/>
      <c r="J58" s="353"/>
      <c r="K58" s="610"/>
      <c r="L58" s="610"/>
      <c r="M58" s="611"/>
      <c r="N58" s="353"/>
      <c r="O58" s="353"/>
      <c r="S58" s="906"/>
    </row>
    <row r="59" spans="1:19" s="612" customFormat="1">
      <c r="A59" s="613"/>
      <c r="B59" s="610"/>
      <c r="C59" s="611"/>
      <c r="D59" s="610"/>
      <c r="E59" s="610"/>
      <c r="F59" s="610"/>
      <c r="G59" s="610"/>
      <c r="H59" s="353"/>
      <c r="I59" s="353"/>
      <c r="J59" s="353"/>
      <c r="K59" s="610"/>
      <c r="L59" s="610"/>
      <c r="M59" s="611"/>
      <c r="N59" s="353"/>
      <c r="O59" s="353"/>
      <c r="S59" s="906"/>
    </row>
    <row r="60" spans="1:19" s="612" customFormat="1">
      <c r="A60" s="613"/>
      <c r="B60" s="610"/>
      <c r="C60" s="611"/>
      <c r="D60" s="610"/>
      <c r="E60" s="610"/>
      <c r="F60" s="610"/>
      <c r="G60" s="610"/>
      <c r="H60" s="353"/>
      <c r="I60" s="353"/>
      <c r="J60" s="353"/>
      <c r="K60" s="610"/>
      <c r="L60" s="610"/>
      <c r="M60" s="611"/>
      <c r="N60" s="353"/>
      <c r="O60" s="353"/>
      <c r="S60" s="906"/>
    </row>
    <row r="61" spans="1:19" s="612" customFormat="1">
      <c r="A61" s="613"/>
      <c r="B61" s="610"/>
      <c r="C61" s="611"/>
      <c r="D61" s="610"/>
      <c r="E61" s="610"/>
      <c r="F61" s="610"/>
      <c r="G61" s="610"/>
      <c r="H61" s="353"/>
      <c r="I61" s="353"/>
      <c r="J61" s="353"/>
      <c r="K61" s="610"/>
      <c r="L61" s="610"/>
      <c r="M61" s="611"/>
      <c r="N61" s="353"/>
      <c r="S61" s="906"/>
    </row>
    <row r="62" spans="1:19" s="612" customFormat="1">
      <c r="A62" s="613"/>
      <c r="B62" s="610"/>
      <c r="C62" s="611"/>
      <c r="D62" s="610"/>
      <c r="E62" s="610"/>
      <c r="F62" s="610"/>
      <c r="G62" s="610"/>
      <c r="H62" s="353"/>
      <c r="I62" s="353"/>
      <c r="J62" s="353"/>
      <c r="K62" s="610"/>
      <c r="L62" s="610"/>
      <c r="M62" s="611"/>
      <c r="N62" s="353"/>
      <c r="S62" s="906"/>
    </row>
    <row r="63" spans="1:19" s="612" customFormat="1">
      <c r="A63" s="613"/>
      <c r="B63" s="610"/>
      <c r="C63" s="611"/>
      <c r="D63" s="610"/>
      <c r="E63" s="610"/>
      <c r="F63" s="610"/>
      <c r="G63" s="610"/>
      <c r="H63" s="353"/>
      <c r="I63" s="353"/>
      <c r="J63" s="353"/>
      <c r="K63" s="610"/>
      <c r="L63" s="610"/>
      <c r="M63" s="611"/>
      <c r="N63" s="353"/>
      <c r="S63" s="906"/>
    </row>
    <row r="64" spans="1:19" s="612" customFormat="1">
      <c r="A64" s="613"/>
      <c r="B64" s="610"/>
      <c r="C64" s="611"/>
      <c r="D64" s="610"/>
      <c r="E64" s="610"/>
      <c r="F64" s="610"/>
      <c r="G64" s="610"/>
      <c r="H64" s="353"/>
      <c r="I64" s="353"/>
      <c r="J64" s="353"/>
      <c r="K64" s="610"/>
      <c r="L64" s="610"/>
      <c r="M64" s="611"/>
      <c r="N64" s="353"/>
      <c r="S64" s="906"/>
    </row>
    <row r="65" spans="1:19" s="612" customFormat="1">
      <c r="A65" s="613"/>
      <c r="B65" s="610"/>
      <c r="C65" s="611"/>
      <c r="D65" s="610"/>
      <c r="E65" s="610"/>
      <c r="F65" s="610"/>
      <c r="G65" s="610"/>
      <c r="H65" s="353"/>
      <c r="I65" s="353"/>
      <c r="J65" s="353"/>
      <c r="K65" s="610"/>
      <c r="L65" s="610"/>
      <c r="M65" s="611"/>
      <c r="N65" s="353"/>
      <c r="S65" s="906"/>
    </row>
    <row r="66" spans="1:19" s="612" customFormat="1">
      <c r="A66" s="613"/>
      <c r="B66" s="610"/>
      <c r="C66" s="611"/>
      <c r="D66" s="610"/>
      <c r="E66" s="610"/>
      <c r="F66" s="610"/>
      <c r="G66" s="610"/>
      <c r="H66" s="353"/>
      <c r="I66" s="353"/>
      <c r="J66" s="353"/>
      <c r="K66" s="610"/>
      <c r="L66" s="610"/>
      <c r="M66" s="611"/>
      <c r="N66" s="353"/>
      <c r="S66" s="906"/>
    </row>
    <row r="67" spans="1:19" s="612" customFormat="1">
      <c r="A67" s="613"/>
      <c r="B67" s="610"/>
      <c r="C67" s="611"/>
      <c r="D67" s="610"/>
      <c r="E67" s="610"/>
      <c r="F67" s="610"/>
      <c r="G67" s="610"/>
      <c r="H67" s="353"/>
      <c r="I67" s="353"/>
      <c r="J67" s="353"/>
      <c r="K67" s="610"/>
      <c r="L67" s="610"/>
      <c r="M67" s="611"/>
      <c r="N67" s="353"/>
      <c r="S67" s="906"/>
    </row>
    <row r="68" spans="1:19" s="612" customFormat="1">
      <c r="A68" s="613"/>
      <c r="B68" s="610"/>
      <c r="C68" s="611"/>
      <c r="D68" s="610"/>
      <c r="E68" s="610"/>
      <c r="F68" s="610"/>
      <c r="G68" s="610"/>
      <c r="H68" s="353"/>
      <c r="I68" s="353"/>
      <c r="J68" s="353"/>
      <c r="K68" s="610"/>
      <c r="L68" s="610"/>
      <c r="M68" s="611"/>
      <c r="N68" s="353"/>
      <c r="S68" s="906"/>
    </row>
    <row r="69" spans="1:19" s="612" customFormat="1">
      <c r="A69" s="613"/>
      <c r="B69" s="610"/>
      <c r="C69" s="611"/>
      <c r="D69" s="610"/>
      <c r="E69" s="610"/>
      <c r="F69" s="610"/>
      <c r="G69" s="610"/>
      <c r="H69" s="353"/>
      <c r="I69" s="353"/>
      <c r="J69" s="353"/>
      <c r="K69" s="610"/>
      <c r="L69" s="610"/>
      <c r="M69" s="611"/>
      <c r="N69" s="353"/>
      <c r="S69" s="906"/>
    </row>
    <row r="70" spans="1:19" s="612" customFormat="1">
      <c r="A70" s="613"/>
      <c r="B70" s="610"/>
      <c r="C70" s="611"/>
      <c r="D70" s="610"/>
      <c r="E70" s="610"/>
      <c r="F70" s="610"/>
      <c r="G70" s="610"/>
      <c r="H70" s="353"/>
      <c r="I70" s="353"/>
      <c r="J70" s="353"/>
      <c r="K70" s="610"/>
      <c r="L70" s="610"/>
      <c r="M70" s="611"/>
      <c r="N70" s="353"/>
      <c r="S70" s="906"/>
    </row>
    <row r="71" spans="1:19" s="612" customFormat="1">
      <c r="A71" s="613"/>
      <c r="B71" s="610"/>
      <c r="C71" s="611"/>
      <c r="D71" s="610"/>
      <c r="E71" s="610"/>
      <c r="F71" s="610"/>
      <c r="G71" s="610"/>
      <c r="H71" s="353"/>
      <c r="I71" s="353"/>
      <c r="J71" s="353"/>
      <c r="K71" s="610"/>
      <c r="L71" s="610"/>
      <c r="M71" s="611"/>
      <c r="N71" s="353"/>
      <c r="S71" s="906"/>
    </row>
    <row r="72" spans="1:19" s="612" customFormat="1">
      <c r="A72" s="613"/>
      <c r="B72" s="614"/>
      <c r="C72" s="615"/>
      <c r="D72" s="614"/>
      <c r="E72" s="614"/>
      <c r="F72" s="614"/>
      <c r="G72" s="614"/>
      <c r="I72" s="353"/>
      <c r="K72" s="614"/>
      <c r="L72" s="614"/>
      <c r="M72" s="615"/>
      <c r="S72" s="906"/>
    </row>
    <row r="73" spans="1:19" s="612" customFormat="1">
      <c r="A73" s="613"/>
      <c r="B73" s="614"/>
      <c r="C73" s="615"/>
      <c r="D73" s="614"/>
      <c r="E73" s="614"/>
      <c r="F73" s="614"/>
      <c r="G73" s="614"/>
      <c r="I73" s="353"/>
      <c r="K73" s="614"/>
      <c r="L73" s="614"/>
      <c r="M73" s="615"/>
      <c r="S73" s="906"/>
    </row>
    <row r="74" spans="1:19" s="612" customFormat="1">
      <c r="A74" s="613"/>
      <c r="B74" s="614"/>
      <c r="C74" s="615"/>
      <c r="D74" s="614"/>
      <c r="E74" s="614"/>
      <c r="F74" s="614"/>
      <c r="G74" s="614"/>
      <c r="I74" s="353"/>
      <c r="K74" s="614"/>
      <c r="L74" s="614"/>
      <c r="M74" s="615"/>
      <c r="S74" s="906"/>
    </row>
    <row r="75" spans="1:19" s="612" customFormat="1">
      <c r="A75" s="613"/>
      <c r="B75" s="614"/>
      <c r="C75" s="615"/>
      <c r="D75" s="614"/>
      <c r="E75" s="614"/>
      <c r="F75" s="614"/>
      <c r="G75" s="614"/>
      <c r="K75" s="614"/>
      <c r="L75" s="614"/>
      <c r="M75" s="615"/>
      <c r="S75" s="906"/>
    </row>
    <row r="76" spans="1:19" s="612" customFormat="1">
      <c r="A76" s="613"/>
      <c r="B76" s="614"/>
      <c r="C76" s="615"/>
      <c r="D76" s="614"/>
      <c r="E76" s="614"/>
      <c r="F76" s="614"/>
      <c r="G76" s="614"/>
      <c r="K76" s="614"/>
      <c r="L76" s="614"/>
      <c r="M76" s="615"/>
      <c r="S76" s="906"/>
    </row>
    <row r="77" spans="1:19" s="612" customFormat="1">
      <c r="A77" s="613"/>
      <c r="B77" s="614"/>
      <c r="C77" s="615"/>
      <c r="D77" s="614"/>
      <c r="E77" s="614"/>
      <c r="F77" s="614"/>
      <c r="G77" s="614"/>
      <c r="K77" s="614"/>
      <c r="L77" s="614"/>
      <c r="M77" s="615"/>
      <c r="S77" s="906"/>
    </row>
    <row r="78" spans="1:19" s="612" customFormat="1">
      <c r="A78" s="613"/>
      <c r="B78" s="614"/>
      <c r="C78" s="615"/>
      <c r="D78" s="614"/>
      <c r="E78" s="614"/>
      <c r="F78" s="614"/>
      <c r="G78" s="614"/>
      <c r="K78" s="614"/>
      <c r="L78" s="614"/>
      <c r="M78" s="615"/>
      <c r="S78" s="906"/>
    </row>
    <row r="79" spans="1:19" s="612" customFormat="1">
      <c r="A79" s="613"/>
      <c r="B79" s="614"/>
      <c r="C79" s="615"/>
      <c r="D79" s="614"/>
      <c r="E79" s="614"/>
      <c r="F79" s="614"/>
      <c r="G79" s="614"/>
      <c r="K79" s="614"/>
      <c r="L79" s="614"/>
      <c r="M79" s="615"/>
      <c r="S79" s="906"/>
    </row>
    <row r="80" spans="1:19" s="612" customFormat="1">
      <c r="A80" s="613"/>
      <c r="B80" s="614"/>
      <c r="C80" s="615"/>
      <c r="D80" s="614"/>
      <c r="E80" s="614"/>
      <c r="F80" s="614"/>
      <c r="G80" s="614"/>
      <c r="K80" s="614"/>
      <c r="L80" s="614"/>
      <c r="M80" s="615"/>
      <c r="S80" s="906"/>
    </row>
    <row r="81" spans="1:19" s="612" customFormat="1">
      <c r="A81" s="613"/>
      <c r="B81" s="614"/>
      <c r="C81" s="615"/>
      <c r="D81" s="614"/>
      <c r="E81" s="614"/>
      <c r="F81" s="614"/>
      <c r="G81" s="614"/>
      <c r="K81" s="614"/>
      <c r="L81" s="614"/>
      <c r="M81" s="615"/>
      <c r="S81" s="906"/>
    </row>
    <row r="82" spans="1:19" s="612" customFormat="1">
      <c r="A82" s="613"/>
      <c r="B82" s="614"/>
      <c r="C82" s="615"/>
      <c r="D82" s="614"/>
      <c r="E82" s="614"/>
      <c r="F82" s="614"/>
      <c r="G82" s="614"/>
      <c r="K82" s="614"/>
      <c r="L82" s="614"/>
      <c r="M82" s="615"/>
      <c r="S82" s="906"/>
    </row>
    <row r="83" spans="1:19" s="612" customFormat="1">
      <c r="A83" s="613"/>
      <c r="B83" s="614"/>
      <c r="C83" s="615"/>
      <c r="D83" s="614"/>
      <c r="E83" s="614"/>
      <c r="F83" s="614"/>
      <c r="G83" s="614"/>
      <c r="K83" s="614"/>
      <c r="L83" s="614"/>
      <c r="M83" s="615"/>
      <c r="S83" s="906"/>
    </row>
    <row r="84" spans="1:19" s="612" customFormat="1">
      <c r="A84" s="613"/>
      <c r="B84" s="614"/>
      <c r="C84" s="615"/>
      <c r="D84" s="614"/>
      <c r="E84" s="614"/>
      <c r="F84" s="614"/>
      <c r="G84" s="614"/>
      <c r="K84" s="614"/>
      <c r="L84" s="614"/>
      <c r="M84" s="615"/>
      <c r="S84" s="906"/>
    </row>
    <row r="85" spans="1:19" s="612" customFormat="1">
      <c r="A85" s="613"/>
      <c r="B85" s="614"/>
      <c r="C85" s="615"/>
      <c r="D85" s="614"/>
      <c r="E85" s="614"/>
      <c r="F85" s="614"/>
      <c r="G85" s="614"/>
      <c r="K85" s="614"/>
      <c r="L85" s="614"/>
      <c r="M85" s="615"/>
      <c r="S85" s="906"/>
    </row>
    <row r="86" spans="1:19" s="612" customFormat="1">
      <c r="A86" s="613"/>
      <c r="B86" s="614"/>
      <c r="C86" s="615"/>
      <c r="D86" s="614"/>
      <c r="E86" s="614"/>
      <c r="F86" s="614"/>
      <c r="G86" s="614"/>
      <c r="K86" s="614"/>
      <c r="L86" s="614"/>
      <c r="M86" s="615"/>
      <c r="S86" s="906"/>
    </row>
    <row r="87" spans="1:19" s="612" customFormat="1">
      <c r="A87" s="613"/>
      <c r="B87" s="614"/>
      <c r="C87" s="615"/>
      <c r="D87" s="614"/>
      <c r="E87" s="614"/>
      <c r="F87" s="614"/>
      <c r="G87" s="614"/>
      <c r="K87" s="614"/>
      <c r="L87" s="614"/>
      <c r="M87" s="615"/>
      <c r="S87" s="906"/>
    </row>
    <row r="88" spans="1:19" s="612" customFormat="1">
      <c r="A88" s="613"/>
      <c r="B88" s="614"/>
      <c r="C88" s="615"/>
      <c r="D88" s="614"/>
      <c r="E88" s="614"/>
      <c r="F88" s="614"/>
      <c r="G88" s="614"/>
      <c r="K88" s="614"/>
      <c r="L88" s="614"/>
      <c r="M88" s="615"/>
      <c r="S88" s="906"/>
    </row>
    <row r="89" spans="1:19" s="612" customFormat="1">
      <c r="A89" s="613"/>
      <c r="B89" s="614"/>
      <c r="C89" s="615"/>
      <c r="D89" s="614"/>
      <c r="E89" s="614"/>
      <c r="F89" s="614"/>
      <c r="G89" s="614"/>
      <c r="K89" s="614"/>
      <c r="L89" s="614"/>
      <c r="M89" s="615"/>
      <c r="S89" s="906"/>
    </row>
    <row r="90" spans="1:19" s="612" customFormat="1">
      <c r="A90" s="613"/>
      <c r="B90" s="614"/>
      <c r="C90" s="615"/>
      <c r="D90" s="614"/>
      <c r="E90" s="614"/>
      <c r="F90" s="614"/>
      <c r="G90" s="614"/>
      <c r="K90" s="614"/>
      <c r="L90" s="614"/>
      <c r="M90" s="615"/>
      <c r="S90" s="906"/>
    </row>
    <row r="91" spans="1:19" s="612" customFormat="1">
      <c r="A91" s="613"/>
      <c r="B91" s="614"/>
      <c r="C91" s="615"/>
      <c r="D91" s="614"/>
      <c r="E91" s="614"/>
      <c r="F91" s="614"/>
      <c r="G91" s="614"/>
      <c r="K91" s="614"/>
      <c r="L91" s="614"/>
      <c r="M91" s="615"/>
      <c r="S91" s="906"/>
    </row>
    <row r="92" spans="1:19" s="612" customFormat="1">
      <c r="A92" s="613"/>
      <c r="B92" s="614"/>
      <c r="C92" s="615"/>
      <c r="D92" s="614"/>
      <c r="E92" s="614"/>
      <c r="F92" s="614"/>
      <c r="G92" s="614"/>
      <c r="K92" s="614"/>
      <c r="L92" s="614"/>
      <c r="M92" s="615"/>
      <c r="S92" s="906"/>
    </row>
    <row r="93" spans="1:19" s="612" customFormat="1">
      <c r="A93" s="613"/>
      <c r="B93" s="614"/>
      <c r="C93" s="615"/>
      <c r="D93" s="614"/>
      <c r="E93" s="614"/>
      <c r="F93" s="614"/>
      <c r="G93" s="614"/>
      <c r="K93" s="614"/>
      <c r="L93" s="614"/>
      <c r="M93" s="615"/>
      <c r="S93" s="906"/>
    </row>
    <row r="94" spans="1:19" s="612" customFormat="1">
      <c r="A94" s="613"/>
      <c r="B94" s="614"/>
      <c r="C94" s="615"/>
      <c r="D94" s="614"/>
      <c r="E94" s="614"/>
      <c r="F94" s="614"/>
      <c r="G94" s="614"/>
      <c r="K94" s="614"/>
      <c r="L94" s="614"/>
      <c r="M94" s="615"/>
      <c r="S94" s="906"/>
    </row>
    <row r="95" spans="1:19" s="612" customFormat="1">
      <c r="A95" s="613"/>
      <c r="B95" s="614"/>
      <c r="C95" s="615"/>
      <c r="D95" s="614"/>
      <c r="E95" s="614"/>
      <c r="F95" s="614"/>
      <c r="G95" s="614"/>
      <c r="K95" s="614"/>
      <c r="L95" s="614"/>
      <c r="M95" s="615"/>
      <c r="S95" s="906"/>
    </row>
    <row r="96" spans="1:19" s="612" customFormat="1">
      <c r="A96" s="613"/>
      <c r="B96" s="614"/>
      <c r="C96" s="615"/>
      <c r="D96" s="614"/>
      <c r="E96" s="614"/>
      <c r="F96" s="614"/>
      <c r="G96" s="614"/>
      <c r="K96" s="614"/>
      <c r="L96" s="614"/>
      <c r="M96" s="615"/>
      <c r="S96" s="906"/>
    </row>
    <row r="97" spans="1:19" s="612" customFormat="1">
      <c r="A97" s="613"/>
      <c r="B97" s="614"/>
      <c r="C97" s="615"/>
      <c r="D97" s="614"/>
      <c r="E97" s="614"/>
      <c r="F97" s="614"/>
      <c r="G97" s="614"/>
      <c r="K97" s="614"/>
      <c r="L97" s="614"/>
      <c r="M97" s="615"/>
      <c r="S97" s="906"/>
    </row>
    <row r="98" spans="1:19" s="612" customFormat="1">
      <c r="A98" s="613"/>
      <c r="B98" s="614"/>
      <c r="C98" s="615"/>
      <c r="D98" s="614"/>
      <c r="E98" s="614"/>
      <c r="F98" s="614"/>
      <c r="G98" s="614"/>
      <c r="K98" s="614"/>
      <c r="L98" s="614"/>
      <c r="M98" s="615"/>
      <c r="S98" s="906"/>
    </row>
    <row r="99" spans="1:19" s="612" customFormat="1">
      <c r="A99" s="613"/>
      <c r="B99" s="614"/>
      <c r="C99" s="615"/>
      <c r="D99" s="614"/>
      <c r="E99" s="614"/>
      <c r="F99" s="614"/>
      <c r="G99" s="614"/>
      <c r="K99" s="614"/>
      <c r="L99" s="614"/>
      <c r="M99" s="615"/>
      <c r="S99" s="906"/>
    </row>
    <row r="100" spans="1:19" s="612" customFormat="1">
      <c r="A100" s="613"/>
      <c r="B100" s="614"/>
      <c r="C100" s="615"/>
      <c r="D100" s="614"/>
      <c r="E100" s="614"/>
      <c r="F100" s="614"/>
      <c r="G100" s="614"/>
      <c r="K100" s="614"/>
      <c r="L100" s="614"/>
      <c r="M100" s="615"/>
      <c r="S100" s="906"/>
    </row>
    <row r="101" spans="1:19" s="612" customFormat="1">
      <c r="A101" s="613"/>
      <c r="B101" s="614"/>
      <c r="C101" s="615"/>
      <c r="D101" s="614"/>
      <c r="E101" s="614"/>
      <c r="F101" s="614"/>
      <c r="G101" s="614"/>
      <c r="K101" s="614"/>
      <c r="L101" s="614"/>
      <c r="M101" s="615"/>
      <c r="S101" s="906"/>
    </row>
    <row r="102" spans="1:19" s="612" customFormat="1">
      <c r="A102" s="613"/>
      <c r="B102" s="614"/>
      <c r="C102" s="615"/>
      <c r="D102" s="614"/>
      <c r="E102" s="614"/>
      <c r="F102" s="614"/>
      <c r="G102" s="614"/>
      <c r="K102" s="614"/>
      <c r="L102" s="614"/>
      <c r="M102" s="615"/>
      <c r="S102" s="906"/>
    </row>
    <row r="103" spans="1:19" s="612" customFormat="1">
      <c r="A103" s="613"/>
      <c r="B103" s="614"/>
      <c r="C103" s="615"/>
      <c r="D103" s="614"/>
      <c r="E103" s="614"/>
      <c r="F103" s="614"/>
      <c r="G103" s="614"/>
      <c r="K103" s="614"/>
      <c r="L103" s="614"/>
      <c r="M103" s="615"/>
      <c r="S103" s="906"/>
    </row>
    <row r="104" spans="1:19" s="612" customFormat="1">
      <c r="A104" s="613"/>
      <c r="B104" s="614"/>
      <c r="C104" s="615"/>
      <c r="D104" s="614"/>
      <c r="E104" s="614"/>
      <c r="F104" s="614"/>
      <c r="G104" s="614"/>
      <c r="K104" s="614"/>
      <c r="L104" s="614"/>
      <c r="M104" s="615"/>
      <c r="S104" s="906"/>
    </row>
    <row r="105" spans="1:19" s="612" customFormat="1">
      <c r="A105" s="613"/>
      <c r="B105" s="614"/>
      <c r="C105" s="615"/>
      <c r="D105" s="614"/>
      <c r="E105" s="614"/>
      <c r="F105" s="614"/>
      <c r="G105" s="614"/>
      <c r="K105" s="614"/>
      <c r="L105" s="614"/>
      <c r="M105" s="615"/>
      <c r="S105" s="906"/>
    </row>
    <row r="106" spans="1:19" s="612" customFormat="1">
      <c r="A106" s="613"/>
      <c r="B106" s="614"/>
      <c r="C106" s="615"/>
      <c r="D106" s="614"/>
      <c r="E106" s="614"/>
      <c r="F106" s="614"/>
      <c r="G106" s="614"/>
      <c r="K106" s="614"/>
      <c r="L106" s="614"/>
      <c r="M106" s="615"/>
      <c r="S106" s="906"/>
    </row>
    <row r="107" spans="1:19" s="612" customFormat="1">
      <c r="A107" s="613"/>
      <c r="B107" s="614"/>
      <c r="C107" s="615"/>
      <c r="D107" s="614"/>
      <c r="E107" s="614"/>
      <c r="F107" s="614"/>
      <c r="G107" s="614"/>
      <c r="K107" s="614"/>
      <c r="L107" s="614"/>
      <c r="M107" s="615"/>
      <c r="S107" s="906"/>
    </row>
    <row r="108" spans="1:19" s="612" customFormat="1">
      <c r="A108" s="613"/>
      <c r="B108" s="614"/>
      <c r="C108" s="615"/>
      <c r="D108" s="614"/>
      <c r="E108" s="614"/>
      <c r="F108" s="614"/>
      <c r="G108" s="614"/>
      <c r="K108" s="614"/>
      <c r="L108" s="614"/>
      <c r="M108" s="615"/>
      <c r="S108" s="906"/>
    </row>
    <row r="109" spans="1:19" s="612" customFormat="1">
      <c r="A109" s="613"/>
      <c r="B109" s="614"/>
      <c r="C109" s="615"/>
      <c r="D109" s="614"/>
      <c r="E109" s="614"/>
      <c r="F109" s="614"/>
      <c r="G109" s="614"/>
      <c r="K109" s="614"/>
      <c r="L109" s="614"/>
      <c r="M109" s="615"/>
      <c r="S109" s="906"/>
    </row>
    <row r="110" spans="1:19" s="612" customFormat="1">
      <c r="A110" s="613"/>
      <c r="B110" s="614"/>
      <c r="C110" s="615"/>
      <c r="D110" s="614"/>
      <c r="E110" s="614"/>
      <c r="F110" s="614"/>
      <c r="G110" s="614"/>
      <c r="K110" s="614"/>
      <c r="L110" s="614"/>
      <c r="M110" s="615"/>
      <c r="S110" s="906"/>
    </row>
    <row r="111" spans="1:19" s="612" customFormat="1">
      <c r="A111" s="613"/>
      <c r="B111" s="614"/>
      <c r="C111" s="615"/>
      <c r="D111" s="614"/>
      <c r="E111" s="614"/>
      <c r="F111" s="614"/>
      <c r="G111" s="614"/>
      <c r="K111" s="614"/>
      <c r="L111" s="614"/>
      <c r="M111" s="615"/>
      <c r="S111" s="906"/>
    </row>
    <row r="112" spans="1:19" s="612" customFormat="1">
      <c r="A112" s="613"/>
      <c r="B112" s="614"/>
      <c r="C112" s="615"/>
      <c r="D112" s="614"/>
      <c r="E112" s="614"/>
      <c r="F112" s="614"/>
      <c r="G112" s="614"/>
      <c r="K112" s="614"/>
      <c r="L112" s="614"/>
      <c r="M112" s="615"/>
      <c r="S112" s="906"/>
    </row>
    <row r="113" spans="1:19" s="612" customFormat="1">
      <c r="A113" s="613"/>
      <c r="B113" s="614"/>
      <c r="C113" s="615"/>
      <c r="D113" s="614"/>
      <c r="E113" s="614"/>
      <c r="F113" s="614"/>
      <c r="G113" s="614"/>
      <c r="K113" s="614"/>
      <c r="L113" s="614"/>
      <c r="M113" s="615"/>
      <c r="S113" s="906"/>
    </row>
    <row r="114" spans="1:19" s="612" customFormat="1">
      <c r="A114" s="613"/>
      <c r="B114" s="614"/>
      <c r="C114" s="615"/>
      <c r="D114" s="614"/>
      <c r="E114" s="614"/>
      <c r="F114" s="614"/>
      <c r="G114" s="614"/>
      <c r="K114" s="614"/>
      <c r="L114" s="614"/>
      <c r="M114" s="615"/>
      <c r="S114" s="906"/>
    </row>
    <row r="115" spans="1:19" s="612" customFormat="1">
      <c r="A115" s="613"/>
      <c r="B115" s="614"/>
      <c r="C115" s="615"/>
      <c r="D115" s="614"/>
      <c r="E115" s="614"/>
      <c r="F115" s="614"/>
      <c r="G115" s="614"/>
      <c r="K115" s="614"/>
      <c r="L115" s="614"/>
      <c r="M115" s="615"/>
      <c r="S115" s="906"/>
    </row>
    <row r="116" spans="1:19" s="612" customFormat="1">
      <c r="A116" s="613"/>
      <c r="B116" s="614"/>
      <c r="C116" s="615"/>
      <c r="D116" s="614"/>
      <c r="E116" s="614"/>
      <c r="F116" s="614"/>
      <c r="G116" s="614"/>
      <c r="K116" s="614"/>
      <c r="L116" s="614"/>
      <c r="M116" s="615"/>
      <c r="S116" s="906"/>
    </row>
    <row r="117" spans="1:19" s="612" customFormat="1">
      <c r="A117" s="613"/>
      <c r="B117" s="614"/>
      <c r="C117" s="615"/>
      <c r="D117" s="614"/>
      <c r="E117" s="614"/>
      <c r="F117" s="614"/>
      <c r="G117" s="614"/>
      <c r="K117" s="614"/>
      <c r="L117" s="614"/>
      <c r="M117" s="615"/>
      <c r="S117" s="906"/>
    </row>
    <row r="118" spans="1:19" s="612" customFormat="1">
      <c r="A118" s="613"/>
      <c r="B118" s="614"/>
      <c r="C118" s="615"/>
      <c r="D118" s="614"/>
      <c r="E118" s="614"/>
      <c r="F118" s="614"/>
      <c r="G118" s="614"/>
      <c r="K118" s="614"/>
      <c r="L118" s="614"/>
      <c r="M118" s="615"/>
      <c r="S118" s="906"/>
    </row>
    <row r="119" spans="1:19" s="612" customFormat="1">
      <c r="A119" s="613"/>
      <c r="B119" s="614"/>
      <c r="C119" s="615"/>
      <c r="D119" s="614"/>
      <c r="E119" s="614"/>
      <c r="F119" s="614"/>
      <c r="G119" s="614"/>
      <c r="K119" s="614"/>
      <c r="L119" s="614"/>
      <c r="M119" s="615"/>
      <c r="S119" s="906"/>
    </row>
    <row r="120" spans="1:19" s="612" customFormat="1">
      <c r="A120" s="613"/>
      <c r="B120" s="614"/>
      <c r="C120" s="615"/>
      <c r="D120" s="614"/>
      <c r="E120" s="614"/>
      <c r="F120" s="614"/>
      <c r="G120" s="614"/>
      <c r="K120" s="614"/>
      <c r="L120" s="614"/>
      <c r="M120" s="615"/>
      <c r="S120" s="906"/>
    </row>
    <row r="121" spans="1:19" s="612" customFormat="1">
      <c r="A121" s="613"/>
      <c r="B121" s="614"/>
      <c r="C121" s="615"/>
      <c r="D121" s="614"/>
      <c r="E121" s="614"/>
      <c r="F121" s="614"/>
      <c r="G121" s="614"/>
      <c r="K121" s="614"/>
      <c r="L121" s="614"/>
      <c r="M121" s="615"/>
      <c r="S121" s="906"/>
    </row>
    <row r="122" spans="1:19" s="612" customFormat="1">
      <c r="A122" s="613"/>
      <c r="B122" s="614"/>
      <c r="C122" s="615"/>
      <c r="D122" s="614"/>
      <c r="E122" s="614"/>
      <c r="F122" s="614"/>
      <c r="G122" s="614"/>
      <c r="K122" s="614"/>
      <c r="L122" s="614"/>
      <c r="M122" s="615"/>
      <c r="S122" s="906"/>
    </row>
    <row r="123" spans="1:19" s="612" customFormat="1">
      <c r="A123" s="613"/>
      <c r="B123" s="614"/>
      <c r="C123" s="615"/>
      <c r="D123" s="614"/>
      <c r="E123" s="614"/>
      <c r="F123" s="614"/>
      <c r="G123" s="614"/>
      <c r="K123" s="614"/>
      <c r="L123" s="614"/>
      <c r="M123" s="615"/>
      <c r="S123" s="906"/>
    </row>
    <row r="124" spans="1:19" s="612" customFormat="1">
      <c r="A124" s="613"/>
      <c r="B124" s="614"/>
      <c r="C124" s="615"/>
      <c r="D124" s="614"/>
      <c r="E124" s="614"/>
      <c r="F124" s="614"/>
      <c r="G124" s="614"/>
      <c r="K124" s="614"/>
      <c r="L124" s="614"/>
      <c r="M124" s="615"/>
      <c r="S124" s="906"/>
    </row>
    <row r="125" spans="1:19">
      <c r="A125" s="613"/>
      <c r="B125" s="614"/>
      <c r="C125" s="615"/>
      <c r="D125" s="614"/>
      <c r="E125" s="614"/>
      <c r="F125" s="614"/>
      <c r="G125" s="614"/>
      <c r="H125" s="612"/>
      <c r="I125" s="612"/>
      <c r="J125" s="612"/>
      <c r="K125" s="614"/>
      <c r="L125" s="614"/>
      <c r="M125" s="615"/>
      <c r="N125" s="612"/>
      <c r="O125" s="612"/>
      <c r="P125" s="612"/>
    </row>
    <row r="126" spans="1:19">
      <c r="A126" s="613"/>
      <c r="B126" s="614"/>
      <c r="C126" s="615"/>
      <c r="D126" s="614"/>
      <c r="E126" s="614"/>
      <c r="F126" s="614"/>
      <c r="G126" s="614"/>
      <c r="H126" s="612"/>
      <c r="I126" s="612"/>
      <c r="J126" s="612"/>
      <c r="K126" s="614"/>
      <c r="L126" s="614"/>
      <c r="M126" s="615"/>
      <c r="N126" s="612"/>
      <c r="O126" s="612"/>
      <c r="P126" s="612"/>
    </row>
    <row r="127" spans="1:19">
      <c r="A127" s="613"/>
      <c r="B127" s="614"/>
      <c r="C127" s="615"/>
      <c r="D127" s="614"/>
      <c r="E127" s="614"/>
      <c r="F127" s="614"/>
      <c r="G127" s="614"/>
      <c r="H127" s="612"/>
      <c r="I127" s="612"/>
      <c r="J127" s="612"/>
      <c r="K127" s="614"/>
      <c r="L127" s="614"/>
      <c r="M127" s="615"/>
      <c r="N127" s="612"/>
      <c r="O127" s="612"/>
    </row>
    <row r="128" spans="1:19">
      <c r="A128" s="613"/>
      <c r="B128" s="614"/>
      <c r="C128" s="615"/>
      <c r="D128" s="614"/>
      <c r="E128" s="614"/>
      <c r="F128" s="614"/>
      <c r="G128" s="614"/>
      <c r="H128" s="612"/>
      <c r="I128" s="612"/>
      <c r="J128" s="612"/>
      <c r="K128" s="614"/>
      <c r="L128" s="614"/>
      <c r="M128" s="615"/>
      <c r="N128" s="612"/>
      <c r="O128" s="612"/>
    </row>
    <row r="129" spans="1:15">
      <c r="A129" s="613"/>
      <c r="B129" s="614"/>
      <c r="C129" s="615"/>
      <c r="D129" s="614"/>
      <c r="E129" s="614"/>
      <c r="F129" s="614"/>
      <c r="G129" s="614"/>
      <c r="H129" s="612"/>
      <c r="I129" s="612"/>
      <c r="J129" s="612"/>
      <c r="K129" s="614"/>
      <c r="L129" s="614"/>
      <c r="M129" s="615"/>
      <c r="N129" s="612"/>
      <c r="O129" s="612"/>
    </row>
    <row r="130" spans="1:15">
      <c r="A130" s="613"/>
      <c r="B130" s="614"/>
      <c r="C130" s="615"/>
      <c r="D130" s="614"/>
      <c r="E130" s="614"/>
      <c r="F130" s="614"/>
      <c r="G130" s="614"/>
      <c r="H130" s="612"/>
      <c r="I130" s="612"/>
      <c r="J130" s="612"/>
      <c r="K130" s="614"/>
      <c r="L130" s="614"/>
      <c r="M130" s="615"/>
      <c r="N130" s="612"/>
      <c r="O130" s="612"/>
    </row>
    <row r="131" spans="1:15">
      <c r="A131" s="613"/>
      <c r="B131" s="614"/>
      <c r="C131" s="615"/>
      <c r="D131" s="614"/>
      <c r="E131" s="614"/>
      <c r="F131" s="614"/>
      <c r="G131" s="614"/>
      <c r="H131" s="612"/>
      <c r="I131" s="612"/>
      <c r="J131" s="612"/>
      <c r="K131" s="614"/>
      <c r="L131" s="614"/>
      <c r="M131" s="615"/>
      <c r="N131" s="612"/>
      <c r="O131" s="612"/>
    </row>
    <row r="132" spans="1:15">
      <c r="A132" s="613"/>
      <c r="B132" s="614"/>
      <c r="C132" s="615"/>
      <c r="D132" s="614"/>
      <c r="E132" s="614"/>
      <c r="F132" s="614"/>
      <c r="G132" s="614"/>
      <c r="H132" s="612"/>
      <c r="I132" s="612"/>
      <c r="J132" s="612"/>
      <c r="K132" s="614"/>
      <c r="L132" s="614"/>
      <c r="M132" s="615"/>
      <c r="N132" s="612"/>
      <c r="O132" s="612"/>
    </row>
    <row r="133" spans="1:15">
      <c r="A133" s="613"/>
      <c r="B133" s="614"/>
      <c r="C133" s="615"/>
      <c r="D133" s="614"/>
      <c r="E133" s="614"/>
      <c r="F133" s="614"/>
      <c r="G133" s="614"/>
      <c r="H133" s="612"/>
      <c r="I133" s="612"/>
      <c r="J133" s="612"/>
      <c r="K133" s="614"/>
      <c r="L133" s="614"/>
      <c r="M133" s="615"/>
      <c r="N133" s="612"/>
      <c r="O133" s="612"/>
    </row>
    <row r="134" spans="1:15">
      <c r="A134" s="613"/>
      <c r="B134" s="614"/>
      <c r="C134" s="615"/>
      <c r="D134" s="614"/>
      <c r="E134" s="614"/>
      <c r="F134" s="614"/>
      <c r="G134" s="614"/>
      <c r="H134" s="612"/>
      <c r="I134" s="612"/>
      <c r="J134" s="612"/>
      <c r="K134" s="614"/>
      <c r="L134" s="614"/>
      <c r="M134" s="615"/>
      <c r="N134" s="612"/>
      <c r="O134" s="612"/>
    </row>
    <row r="135" spans="1:15">
      <c r="A135" s="613"/>
      <c r="B135" s="614"/>
      <c r="C135" s="615"/>
      <c r="D135" s="614"/>
      <c r="E135" s="614"/>
      <c r="F135" s="614"/>
      <c r="G135" s="614"/>
      <c r="H135" s="612"/>
      <c r="I135" s="612"/>
      <c r="J135" s="612"/>
      <c r="K135" s="614"/>
      <c r="L135" s="614"/>
      <c r="M135" s="615"/>
      <c r="N135" s="612"/>
      <c r="O135" s="612"/>
    </row>
    <row r="136" spans="1:15">
      <c r="A136" s="613"/>
      <c r="B136" s="614"/>
      <c r="C136" s="615"/>
      <c r="D136" s="614"/>
      <c r="E136" s="614"/>
      <c r="F136" s="614"/>
      <c r="G136" s="614"/>
      <c r="H136" s="612"/>
      <c r="I136" s="612"/>
      <c r="J136" s="612"/>
      <c r="K136" s="614"/>
      <c r="L136" s="614"/>
      <c r="M136" s="615"/>
      <c r="N136" s="612"/>
      <c r="O136" s="612"/>
    </row>
    <row r="137" spans="1:15">
      <c r="A137" s="613"/>
      <c r="B137" s="614"/>
      <c r="C137" s="615"/>
      <c r="D137" s="614"/>
      <c r="E137" s="614"/>
      <c r="F137" s="614"/>
      <c r="G137" s="614"/>
      <c r="H137" s="612"/>
      <c r="I137" s="612"/>
      <c r="J137" s="612"/>
      <c r="K137" s="614"/>
      <c r="L137" s="614"/>
      <c r="M137" s="615"/>
      <c r="N137" s="612"/>
      <c r="O137" s="612"/>
    </row>
    <row r="138" spans="1:15">
      <c r="A138" s="613"/>
      <c r="B138" s="614"/>
      <c r="C138" s="615"/>
      <c r="D138" s="614"/>
      <c r="E138" s="614"/>
      <c r="F138" s="614"/>
      <c r="G138" s="614"/>
      <c r="H138" s="612"/>
      <c r="I138" s="612"/>
      <c r="J138" s="612"/>
      <c r="K138" s="614"/>
      <c r="L138" s="614"/>
      <c r="M138" s="615"/>
      <c r="N138" s="612"/>
      <c r="O138" s="612"/>
    </row>
    <row r="139" spans="1:15">
      <c r="A139" s="613"/>
      <c r="B139" s="614"/>
      <c r="C139" s="615"/>
      <c r="D139" s="614"/>
      <c r="E139" s="614"/>
      <c r="F139" s="614"/>
      <c r="G139" s="614"/>
      <c r="H139" s="612"/>
      <c r="I139" s="612"/>
      <c r="J139" s="612"/>
      <c r="K139" s="614"/>
      <c r="L139" s="614"/>
      <c r="M139" s="615"/>
      <c r="N139" s="612"/>
      <c r="O139" s="612"/>
    </row>
    <row r="140" spans="1:15">
      <c r="A140" s="613"/>
      <c r="B140" s="614"/>
      <c r="C140" s="615"/>
      <c r="D140" s="614"/>
      <c r="E140" s="614"/>
      <c r="F140" s="614"/>
      <c r="G140" s="614"/>
      <c r="H140" s="612"/>
      <c r="I140" s="612"/>
      <c r="J140" s="612"/>
      <c r="K140" s="614"/>
      <c r="L140" s="614"/>
      <c r="M140" s="615"/>
      <c r="N140" s="612"/>
      <c r="O140" s="612"/>
    </row>
    <row r="141" spans="1:15">
      <c r="A141" s="613"/>
      <c r="B141" s="614"/>
      <c r="C141" s="615"/>
      <c r="D141" s="614"/>
      <c r="E141" s="614"/>
      <c r="F141" s="614"/>
      <c r="G141" s="614"/>
      <c r="H141" s="612"/>
      <c r="I141" s="612"/>
      <c r="J141" s="612"/>
      <c r="K141" s="614"/>
      <c r="L141" s="614"/>
      <c r="M141" s="615"/>
      <c r="N141" s="612"/>
      <c r="O141" s="612"/>
    </row>
    <row r="142" spans="1:15">
      <c r="A142" s="613"/>
      <c r="B142" s="614"/>
      <c r="C142" s="615"/>
      <c r="D142" s="614"/>
      <c r="E142" s="614"/>
      <c r="F142" s="614"/>
      <c r="G142" s="614"/>
      <c r="H142" s="612"/>
      <c r="I142" s="612"/>
      <c r="J142" s="612"/>
      <c r="K142" s="614"/>
      <c r="L142" s="614"/>
      <c r="M142" s="615"/>
      <c r="N142" s="612"/>
      <c r="O142" s="612"/>
    </row>
    <row r="143" spans="1:15">
      <c r="A143" s="613"/>
      <c r="B143" s="614"/>
      <c r="C143" s="615"/>
      <c r="D143" s="614"/>
      <c r="E143" s="614"/>
      <c r="F143" s="614"/>
      <c r="G143" s="614"/>
      <c r="H143" s="612"/>
      <c r="I143" s="612"/>
      <c r="J143" s="612"/>
      <c r="K143" s="614"/>
      <c r="L143" s="614"/>
      <c r="M143" s="615"/>
      <c r="N143" s="612"/>
      <c r="O143" s="612"/>
    </row>
    <row r="144" spans="1:15">
      <c r="A144" s="613"/>
      <c r="B144" s="614"/>
      <c r="C144" s="615"/>
      <c r="D144" s="614"/>
      <c r="E144" s="614"/>
      <c r="F144" s="614"/>
      <c r="G144" s="614"/>
      <c r="H144" s="612"/>
      <c r="I144" s="612"/>
      <c r="J144" s="612"/>
      <c r="K144" s="614"/>
      <c r="L144" s="614"/>
      <c r="M144" s="615"/>
      <c r="N144" s="612"/>
      <c r="O144" s="612"/>
    </row>
    <row r="145" spans="1:15">
      <c r="A145" s="613"/>
      <c r="B145" s="614"/>
      <c r="C145" s="615"/>
      <c r="D145" s="614"/>
      <c r="E145" s="614"/>
      <c r="F145" s="614"/>
      <c r="G145" s="614"/>
      <c r="H145" s="612"/>
      <c r="I145" s="612"/>
      <c r="J145" s="612"/>
      <c r="K145" s="614"/>
      <c r="L145" s="614"/>
      <c r="M145" s="615"/>
      <c r="N145" s="612"/>
      <c r="O145" s="612"/>
    </row>
    <row r="146" spans="1:15">
      <c r="A146" s="613"/>
      <c r="B146" s="614"/>
      <c r="C146" s="615"/>
      <c r="D146" s="614"/>
      <c r="E146" s="614"/>
      <c r="F146" s="614"/>
      <c r="G146" s="614"/>
      <c r="H146" s="612"/>
      <c r="I146" s="612"/>
      <c r="J146" s="612"/>
      <c r="K146" s="614"/>
      <c r="L146" s="614"/>
      <c r="M146" s="615"/>
      <c r="N146" s="612"/>
      <c r="O146" s="612"/>
    </row>
    <row r="147" spans="1:15">
      <c r="A147" s="613"/>
      <c r="B147" s="614"/>
      <c r="C147" s="615"/>
      <c r="D147" s="614"/>
      <c r="E147" s="614"/>
      <c r="F147" s="614"/>
      <c r="G147" s="614"/>
      <c r="H147" s="612"/>
      <c r="I147" s="612"/>
      <c r="J147" s="612"/>
      <c r="K147" s="614"/>
      <c r="L147" s="614"/>
      <c r="M147" s="615"/>
      <c r="N147" s="612"/>
      <c r="O147" s="612"/>
    </row>
    <row r="148" spans="1:15">
      <c r="A148" s="613"/>
      <c r="B148" s="614"/>
      <c r="C148" s="615"/>
      <c r="D148" s="614"/>
      <c r="E148" s="614"/>
      <c r="F148" s="614"/>
      <c r="G148" s="614"/>
      <c r="H148" s="612"/>
      <c r="I148" s="612"/>
      <c r="J148" s="612"/>
      <c r="K148" s="614"/>
      <c r="L148" s="614"/>
      <c r="M148" s="615"/>
      <c r="N148" s="612"/>
      <c r="O148" s="612"/>
    </row>
    <row r="149" spans="1:15">
      <c r="A149" s="613"/>
      <c r="B149" s="614"/>
      <c r="C149" s="615"/>
      <c r="D149" s="614"/>
      <c r="E149" s="614"/>
      <c r="F149" s="614"/>
      <c r="G149" s="614"/>
      <c r="H149" s="612"/>
      <c r="I149" s="612"/>
      <c r="J149" s="612"/>
      <c r="K149" s="614"/>
      <c r="L149" s="614"/>
      <c r="M149" s="615"/>
      <c r="N149" s="612"/>
      <c r="O149" s="612"/>
    </row>
    <row r="150" spans="1:15">
      <c r="A150" s="613"/>
      <c r="B150" s="614"/>
      <c r="C150" s="615"/>
      <c r="D150" s="614"/>
      <c r="E150" s="614"/>
      <c r="F150" s="614"/>
      <c r="G150" s="614"/>
      <c r="H150" s="612"/>
      <c r="I150" s="612"/>
      <c r="J150" s="612"/>
      <c r="K150" s="614"/>
      <c r="L150" s="614"/>
      <c r="M150" s="615"/>
      <c r="N150" s="612"/>
      <c r="O150" s="612"/>
    </row>
    <row r="151" spans="1:15">
      <c r="A151" s="613"/>
      <c r="B151" s="614"/>
      <c r="C151" s="615"/>
      <c r="D151" s="614"/>
      <c r="E151" s="614"/>
      <c r="F151" s="614"/>
      <c r="G151" s="614"/>
      <c r="H151" s="612"/>
      <c r="I151" s="612"/>
      <c r="J151" s="612"/>
      <c r="K151" s="614"/>
      <c r="L151" s="614"/>
      <c r="M151" s="615"/>
      <c r="N151" s="612"/>
      <c r="O151" s="612"/>
    </row>
    <row r="152" spans="1:15">
      <c r="A152" s="613"/>
      <c r="B152" s="614"/>
      <c r="C152" s="615"/>
      <c r="D152" s="614"/>
      <c r="E152" s="614"/>
      <c r="F152" s="614"/>
      <c r="G152" s="614"/>
      <c r="H152" s="612"/>
      <c r="I152" s="612"/>
      <c r="J152" s="612"/>
      <c r="K152" s="614"/>
      <c r="L152" s="614"/>
      <c r="M152" s="615"/>
      <c r="N152" s="612"/>
      <c r="O152" s="612"/>
    </row>
    <row r="153" spans="1:15">
      <c r="A153" s="613"/>
      <c r="B153" s="614"/>
      <c r="C153" s="615"/>
      <c r="D153" s="614"/>
      <c r="E153" s="614"/>
      <c r="F153" s="614"/>
      <c r="G153" s="614"/>
      <c r="H153" s="612"/>
      <c r="I153" s="612"/>
      <c r="J153" s="612"/>
      <c r="K153" s="614"/>
      <c r="L153" s="614"/>
      <c r="M153" s="615"/>
      <c r="N153" s="612"/>
      <c r="O153" s="612"/>
    </row>
    <row r="154" spans="1:15">
      <c r="A154" s="613"/>
      <c r="B154" s="614"/>
      <c r="C154" s="615"/>
      <c r="D154" s="614"/>
      <c r="E154" s="614"/>
      <c r="F154" s="614"/>
      <c r="G154" s="614"/>
      <c r="H154" s="612"/>
      <c r="I154" s="612"/>
      <c r="J154" s="612"/>
      <c r="K154" s="614"/>
      <c r="L154" s="614"/>
      <c r="M154" s="615"/>
      <c r="N154" s="612"/>
      <c r="O154" s="612"/>
    </row>
    <row r="155" spans="1:15">
      <c r="A155" s="613"/>
      <c r="B155" s="614"/>
      <c r="C155" s="615"/>
      <c r="D155" s="614"/>
      <c r="E155" s="614"/>
      <c r="F155" s="614"/>
      <c r="G155" s="614"/>
      <c r="H155" s="612"/>
      <c r="I155" s="612"/>
      <c r="J155" s="612"/>
      <c r="K155" s="614"/>
      <c r="L155" s="614"/>
      <c r="M155" s="615"/>
      <c r="N155" s="612"/>
      <c r="O155" s="612"/>
    </row>
    <row r="156" spans="1:15">
      <c r="A156" s="613"/>
      <c r="B156" s="614"/>
      <c r="C156" s="615"/>
      <c r="D156" s="614"/>
      <c r="E156" s="614"/>
      <c r="F156" s="614"/>
      <c r="G156" s="614"/>
      <c r="H156" s="612"/>
      <c r="I156" s="612"/>
      <c r="J156" s="612"/>
      <c r="K156" s="614"/>
      <c r="L156" s="614"/>
      <c r="M156" s="615"/>
      <c r="N156" s="612"/>
      <c r="O156" s="612"/>
    </row>
    <row r="157" spans="1:15">
      <c r="A157" s="613"/>
      <c r="B157" s="614"/>
      <c r="C157" s="615"/>
      <c r="D157" s="614"/>
      <c r="E157" s="614"/>
      <c r="F157" s="614"/>
      <c r="G157" s="614"/>
      <c r="H157" s="612"/>
      <c r="I157" s="612"/>
      <c r="J157" s="612"/>
      <c r="K157" s="614"/>
      <c r="L157" s="614"/>
      <c r="M157" s="615"/>
      <c r="N157" s="612"/>
      <c r="O157" s="612"/>
    </row>
    <row r="158" spans="1:15">
      <c r="A158" s="613"/>
      <c r="B158" s="614"/>
      <c r="C158" s="615"/>
      <c r="D158" s="614"/>
      <c r="E158" s="614"/>
      <c r="F158" s="614"/>
      <c r="G158" s="614"/>
      <c r="H158" s="612"/>
      <c r="I158" s="612"/>
      <c r="J158" s="612"/>
      <c r="K158" s="614"/>
      <c r="L158" s="614"/>
      <c r="M158" s="615"/>
      <c r="N158" s="612"/>
      <c r="O158" s="612"/>
    </row>
    <row r="159" spans="1:15">
      <c r="A159" s="613"/>
      <c r="B159" s="614"/>
      <c r="C159" s="615"/>
      <c r="D159" s="614"/>
      <c r="E159" s="614"/>
      <c r="F159" s="614"/>
      <c r="G159" s="614"/>
      <c r="H159" s="612"/>
      <c r="I159" s="612"/>
      <c r="J159" s="612"/>
      <c r="K159" s="614"/>
      <c r="L159" s="614"/>
      <c r="M159" s="615"/>
      <c r="N159" s="612"/>
      <c r="O159" s="612"/>
    </row>
    <row r="160" spans="1:15">
      <c r="A160" s="613"/>
      <c r="B160" s="614"/>
      <c r="C160" s="615"/>
      <c r="D160" s="614"/>
      <c r="E160" s="614"/>
      <c r="F160" s="614"/>
      <c r="G160" s="614"/>
      <c r="H160" s="612"/>
      <c r="I160" s="612"/>
      <c r="J160" s="612"/>
      <c r="K160" s="614"/>
      <c r="L160" s="614"/>
      <c r="M160" s="615"/>
      <c r="N160" s="612"/>
      <c r="O160" s="612"/>
    </row>
    <row r="161" spans="1:15">
      <c r="A161" s="613"/>
      <c r="B161" s="614"/>
      <c r="C161" s="615"/>
      <c r="D161" s="614"/>
      <c r="E161" s="614"/>
      <c r="F161" s="614"/>
      <c r="G161" s="614"/>
      <c r="H161" s="612"/>
      <c r="I161" s="612"/>
      <c r="J161" s="612"/>
      <c r="K161" s="614"/>
      <c r="L161" s="614"/>
      <c r="M161" s="615"/>
      <c r="N161" s="612"/>
      <c r="O161" s="612"/>
    </row>
    <row r="162" spans="1:15">
      <c r="A162" s="613"/>
      <c r="B162" s="614"/>
      <c r="C162" s="615"/>
      <c r="D162" s="614"/>
      <c r="E162" s="614"/>
      <c r="F162" s="614"/>
      <c r="G162" s="614"/>
      <c r="H162" s="612"/>
      <c r="I162" s="612"/>
      <c r="J162" s="612"/>
      <c r="K162" s="614"/>
      <c r="L162" s="614"/>
      <c r="M162" s="615"/>
      <c r="N162" s="612"/>
      <c r="O162" s="612"/>
    </row>
    <row r="163" spans="1:15">
      <c r="A163" s="613"/>
      <c r="B163" s="614"/>
      <c r="C163" s="615"/>
      <c r="D163" s="614"/>
      <c r="E163" s="614"/>
      <c r="F163" s="614"/>
      <c r="G163" s="614"/>
      <c r="H163" s="612"/>
      <c r="I163" s="612"/>
      <c r="J163" s="612"/>
      <c r="K163" s="614"/>
      <c r="L163" s="614"/>
      <c r="M163" s="615"/>
      <c r="N163" s="612"/>
      <c r="O163" s="612"/>
    </row>
    <row r="164" spans="1:15">
      <c r="A164" s="613"/>
      <c r="B164" s="614"/>
      <c r="C164" s="615"/>
      <c r="D164" s="614"/>
      <c r="E164" s="614"/>
      <c r="F164" s="614"/>
      <c r="G164" s="614"/>
      <c r="H164" s="612"/>
      <c r="I164" s="612"/>
      <c r="J164" s="612"/>
      <c r="K164" s="614"/>
      <c r="L164" s="614"/>
      <c r="M164" s="615"/>
      <c r="N164" s="612"/>
      <c r="O164" s="612"/>
    </row>
    <row r="165" spans="1:15">
      <c r="A165" s="613"/>
      <c r="B165" s="614"/>
      <c r="C165" s="615"/>
      <c r="D165" s="614"/>
      <c r="E165" s="614"/>
      <c r="F165" s="614"/>
      <c r="G165" s="614"/>
      <c r="H165" s="612"/>
      <c r="I165" s="612"/>
      <c r="J165" s="612"/>
      <c r="K165" s="614"/>
      <c r="L165" s="614"/>
      <c r="M165" s="615"/>
      <c r="N165" s="612"/>
      <c r="O165" s="612"/>
    </row>
    <row r="166" spans="1:15">
      <c r="A166" s="613"/>
      <c r="B166" s="614"/>
      <c r="C166" s="615"/>
      <c r="D166" s="614"/>
      <c r="E166" s="614"/>
      <c r="F166" s="614"/>
      <c r="G166" s="614"/>
      <c r="H166" s="612"/>
      <c r="I166" s="612"/>
      <c r="J166" s="612"/>
      <c r="K166" s="614"/>
      <c r="L166" s="614"/>
      <c r="M166" s="615"/>
      <c r="N166" s="612"/>
      <c r="O166" s="612"/>
    </row>
    <row r="167" spans="1:15">
      <c r="A167" s="613"/>
      <c r="B167" s="614"/>
      <c r="C167" s="615"/>
      <c r="D167" s="614"/>
      <c r="E167" s="614"/>
      <c r="F167" s="614"/>
      <c r="G167" s="614"/>
      <c r="H167" s="612"/>
      <c r="I167" s="612"/>
      <c r="J167" s="612"/>
      <c r="K167" s="614"/>
      <c r="L167" s="614"/>
      <c r="M167" s="615"/>
      <c r="N167" s="612"/>
      <c r="O167" s="612"/>
    </row>
    <row r="168" spans="1:15">
      <c r="A168" s="613"/>
      <c r="B168" s="614"/>
      <c r="C168" s="615"/>
      <c r="D168" s="614"/>
      <c r="E168" s="614"/>
      <c r="F168" s="614"/>
      <c r="G168" s="614"/>
      <c r="H168" s="612"/>
      <c r="I168" s="612"/>
      <c r="J168" s="612"/>
      <c r="K168" s="614"/>
      <c r="L168" s="614"/>
      <c r="M168" s="615"/>
      <c r="N168" s="612"/>
      <c r="O168" s="612"/>
    </row>
    <row r="169" spans="1:15">
      <c r="A169" s="613"/>
      <c r="B169" s="614"/>
      <c r="C169" s="615"/>
      <c r="D169" s="614"/>
      <c r="E169" s="614"/>
      <c r="F169" s="614"/>
      <c r="G169" s="614"/>
      <c r="H169" s="612"/>
      <c r="I169" s="612"/>
      <c r="J169" s="612"/>
      <c r="K169" s="614"/>
      <c r="L169" s="614"/>
      <c r="M169" s="615"/>
      <c r="N169" s="612"/>
      <c r="O169" s="612"/>
    </row>
    <row r="170" spans="1:15">
      <c r="A170" s="613"/>
      <c r="B170" s="614"/>
      <c r="C170" s="615"/>
      <c r="D170" s="614"/>
      <c r="E170" s="614"/>
      <c r="F170" s="614"/>
      <c r="G170" s="614"/>
      <c r="H170" s="612"/>
      <c r="I170" s="612"/>
      <c r="J170" s="612"/>
      <c r="K170" s="614"/>
      <c r="L170" s="614"/>
      <c r="M170" s="615"/>
      <c r="N170" s="612"/>
      <c r="O170" s="612"/>
    </row>
    <row r="171" spans="1:15">
      <c r="A171" s="613"/>
      <c r="B171" s="614"/>
      <c r="C171" s="615"/>
      <c r="D171" s="614"/>
      <c r="E171" s="614"/>
      <c r="F171" s="614"/>
      <c r="G171" s="614"/>
      <c r="H171" s="612"/>
      <c r="I171" s="612"/>
      <c r="J171" s="612"/>
      <c r="K171" s="614"/>
      <c r="L171" s="614"/>
      <c r="M171" s="615"/>
      <c r="N171" s="612"/>
      <c r="O171" s="612"/>
    </row>
    <row r="172" spans="1:15">
      <c r="A172" s="613"/>
      <c r="B172" s="614"/>
      <c r="C172" s="615"/>
      <c r="D172" s="614"/>
      <c r="E172" s="614"/>
      <c r="F172" s="614"/>
      <c r="G172" s="614"/>
      <c r="H172" s="612"/>
      <c r="I172" s="612"/>
      <c r="J172" s="612"/>
      <c r="K172" s="614"/>
      <c r="L172" s="614"/>
      <c r="M172" s="615"/>
      <c r="N172" s="612"/>
      <c r="O172" s="612"/>
    </row>
    <row r="173" spans="1:15">
      <c r="A173" s="613"/>
      <c r="B173" s="614"/>
      <c r="C173" s="615"/>
      <c r="D173" s="614"/>
      <c r="E173" s="614"/>
      <c r="F173" s="614"/>
      <c r="G173" s="614"/>
      <c r="H173" s="612"/>
      <c r="I173" s="612"/>
      <c r="J173" s="612"/>
      <c r="K173" s="614"/>
      <c r="L173" s="614"/>
      <c r="M173" s="615"/>
      <c r="N173" s="612"/>
      <c r="O173" s="612"/>
    </row>
    <row r="174" spans="1:15">
      <c r="A174" s="613"/>
      <c r="B174" s="614"/>
      <c r="C174" s="615"/>
      <c r="D174" s="614"/>
      <c r="E174" s="614"/>
      <c r="F174" s="614"/>
      <c r="G174" s="614"/>
      <c r="H174" s="612"/>
      <c r="I174" s="612"/>
      <c r="J174" s="612"/>
      <c r="K174" s="614"/>
      <c r="L174" s="614"/>
      <c r="M174" s="615"/>
      <c r="N174" s="612"/>
      <c r="O174" s="612"/>
    </row>
    <row r="175" spans="1:15">
      <c r="A175" s="613"/>
      <c r="B175" s="614"/>
      <c r="C175" s="615"/>
      <c r="D175" s="614"/>
      <c r="E175" s="614"/>
      <c r="F175" s="614"/>
      <c r="G175" s="614"/>
      <c r="H175" s="612"/>
      <c r="I175" s="612"/>
      <c r="J175" s="612"/>
      <c r="K175" s="614"/>
      <c r="L175" s="614"/>
      <c r="M175" s="615"/>
      <c r="N175" s="612"/>
      <c r="O175" s="612"/>
    </row>
    <row r="176" spans="1:15">
      <c r="A176" s="613"/>
      <c r="B176" s="614"/>
      <c r="C176" s="615"/>
      <c r="D176" s="614"/>
      <c r="E176" s="614"/>
      <c r="F176" s="614"/>
      <c r="G176" s="614"/>
      <c r="H176" s="612"/>
      <c r="I176" s="612"/>
      <c r="J176" s="612"/>
      <c r="K176" s="614"/>
      <c r="L176" s="614"/>
      <c r="M176" s="615"/>
      <c r="N176" s="612"/>
      <c r="O176" s="612"/>
    </row>
    <row r="177" spans="1:15">
      <c r="A177" s="613"/>
      <c r="B177" s="614"/>
      <c r="C177" s="615"/>
      <c r="D177" s="614"/>
      <c r="E177" s="614"/>
      <c r="F177" s="614"/>
      <c r="G177" s="614"/>
      <c r="H177" s="612"/>
      <c r="I177" s="612"/>
      <c r="J177" s="612"/>
      <c r="K177" s="614"/>
      <c r="L177" s="614"/>
      <c r="M177" s="615"/>
      <c r="N177" s="612"/>
      <c r="O177" s="612"/>
    </row>
    <row r="178" spans="1:15">
      <c r="A178" s="613"/>
      <c r="B178" s="614"/>
      <c r="C178" s="615"/>
      <c r="D178" s="614"/>
      <c r="E178" s="614"/>
      <c r="F178" s="614"/>
      <c r="G178" s="614"/>
      <c r="H178" s="612"/>
      <c r="I178" s="612"/>
      <c r="J178" s="612"/>
      <c r="K178" s="614"/>
      <c r="L178" s="614"/>
      <c r="M178" s="615"/>
      <c r="N178" s="612"/>
      <c r="O178" s="612"/>
    </row>
    <row r="179" spans="1:15">
      <c r="A179" s="613"/>
      <c r="B179" s="614"/>
      <c r="C179" s="615"/>
      <c r="D179" s="614"/>
      <c r="E179" s="614"/>
      <c r="F179" s="614"/>
      <c r="G179" s="614"/>
      <c r="H179" s="612"/>
      <c r="I179" s="612"/>
      <c r="J179" s="612"/>
      <c r="K179" s="614"/>
      <c r="L179" s="614"/>
      <c r="M179" s="615"/>
      <c r="N179" s="612"/>
      <c r="O179" s="612"/>
    </row>
    <row r="180" spans="1:15">
      <c r="A180" s="613"/>
      <c r="B180" s="614"/>
      <c r="C180" s="615"/>
      <c r="D180" s="614"/>
      <c r="E180" s="614"/>
      <c r="F180" s="614"/>
      <c r="G180" s="614"/>
      <c r="H180" s="612"/>
      <c r="I180" s="612"/>
      <c r="J180" s="612"/>
      <c r="K180" s="614"/>
      <c r="L180" s="614"/>
      <c r="M180" s="615"/>
      <c r="N180" s="612"/>
      <c r="O180" s="612"/>
    </row>
    <row r="181" spans="1:15">
      <c r="A181" s="613"/>
      <c r="B181" s="614"/>
      <c r="C181" s="615"/>
      <c r="D181" s="614"/>
      <c r="E181" s="614"/>
      <c r="F181" s="614"/>
      <c r="G181" s="614"/>
      <c r="H181" s="612"/>
      <c r="I181" s="612"/>
      <c r="J181" s="612"/>
      <c r="K181" s="614"/>
      <c r="L181" s="614"/>
      <c r="M181" s="615"/>
      <c r="N181" s="612"/>
      <c r="O181" s="612"/>
    </row>
    <row r="182" spans="1:15">
      <c r="A182" s="613"/>
      <c r="B182" s="614"/>
      <c r="C182" s="615"/>
      <c r="D182" s="614"/>
      <c r="E182" s="614"/>
      <c r="F182" s="614"/>
      <c r="G182" s="614"/>
      <c r="H182" s="612"/>
      <c r="I182" s="612"/>
      <c r="J182" s="612"/>
      <c r="K182" s="614"/>
      <c r="L182" s="614"/>
      <c r="M182" s="615"/>
      <c r="N182" s="612"/>
      <c r="O182" s="612"/>
    </row>
    <row r="183" spans="1:15">
      <c r="A183" s="613"/>
      <c r="B183" s="614"/>
      <c r="C183" s="615"/>
      <c r="D183" s="614"/>
      <c r="E183" s="614"/>
      <c r="F183" s="614"/>
      <c r="G183" s="614"/>
      <c r="H183" s="612"/>
      <c r="I183" s="612"/>
      <c r="J183" s="612"/>
      <c r="K183" s="614"/>
      <c r="L183" s="614"/>
      <c r="M183" s="615"/>
      <c r="N183" s="612"/>
      <c r="O183" s="612"/>
    </row>
    <row r="184" spans="1:15">
      <c r="A184" s="613"/>
      <c r="B184" s="614"/>
      <c r="C184" s="615"/>
      <c r="D184" s="614"/>
      <c r="E184" s="614"/>
      <c r="F184" s="614"/>
      <c r="G184" s="614"/>
      <c r="H184" s="612"/>
      <c r="I184" s="612"/>
      <c r="J184" s="612"/>
      <c r="K184" s="614"/>
      <c r="L184" s="614"/>
      <c r="M184" s="615"/>
      <c r="N184" s="612"/>
      <c r="O184" s="612"/>
    </row>
    <row r="185" spans="1:15">
      <c r="A185" s="613"/>
      <c r="B185" s="614"/>
      <c r="C185" s="615"/>
      <c r="D185" s="614"/>
      <c r="E185" s="614"/>
      <c r="F185" s="614"/>
      <c r="G185" s="614"/>
      <c r="H185" s="612"/>
      <c r="I185" s="612"/>
      <c r="J185" s="612"/>
      <c r="K185" s="614"/>
      <c r="L185" s="614"/>
      <c r="M185" s="615"/>
      <c r="N185" s="612"/>
      <c r="O185" s="612"/>
    </row>
    <row r="186" spans="1:15">
      <c r="A186" s="613"/>
      <c r="B186" s="614"/>
      <c r="C186" s="615"/>
      <c r="D186" s="614"/>
      <c r="E186" s="614"/>
      <c r="F186" s="614"/>
      <c r="G186" s="614"/>
      <c r="H186" s="612"/>
      <c r="I186" s="612"/>
      <c r="J186" s="612"/>
      <c r="K186" s="614"/>
      <c r="L186" s="614"/>
      <c r="M186" s="615"/>
      <c r="N186" s="612"/>
      <c r="O186" s="612"/>
    </row>
    <row r="187" spans="1:15">
      <c r="A187" s="613"/>
      <c r="B187" s="614"/>
      <c r="C187" s="615"/>
      <c r="D187" s="614"/>
      <c r="E187" s="614"/>
      <c r="F187" s="614"/>
      <c r="G187" s="614"/>
      <c r="H187" s="612"/>
      <c r="I187" s="612"/>
      <c r="J187" s="612"/>
      <c r="K187" s="614"/>
      <c r="L187" s="614"/>
      <c r="M187" s="615"/>
      <c r="N187" s="612"/>
      <c r="O187" s="612"/>
    </row>
    <row r="188" spans="1:15">
      <c r="A188" s="613"/>
      <c r="B188" s="614"/>
      <c r="C188" s="615"/>
      <c r="D188" s="614"/>
      <c r="E188" s="614"/>
      <c r="F188" s="614"/>
      <c r="G188" s="614"/>
      <c r="H188" s="612"/>
      <c r="I188" s="612"/>
      <c r="J188" s="612"/>
      <c r="K188" s="614"/>
      <c r="L188" s="614"/>
      <c r="M188" s="615"/>
      <c r="N188" s="612"/>
      <c r="O188" s="612"/>
    </row>
    <row r="189" spans="1:15">
      <c r="A189" s="613"/>
      <c r="B189" s="614"/>
      <c r="C189" s="615"/>
      <c r="D189" s="614"/>
      <c r="E189" s="614"/>
      <c r="F189" s="614"/>
      <c r="G189" s="614"/>
      <c r="H189" s="612"/>
      <c r="I189" s="612"/>
      <c r="J189" s="612"/>
      <c r="K189" s="614"/>
      <c r="L189" s="614"/>
      <c r="M189" s="615"/>
      <c r="N189" s="612"/>
      <c r="O189" s="612"/>
    </row>
    <row r="190" spans="1:15">
      <c r="A190" s="613"/>
      <c r="B190" s="614"/>
      <c r="C190" s="615"/>
      <c r="D190" s="614"/>
      <c r="E190" s="614"/>
      <c r="F190" s="614"/>
      <c r="G190" s="614"/>
      <c r="H190" s="612"/>
      <c r="I190" s="612"/>
      <c r="J190" s="612"/>
      <c r="K190" s="614"/>
      <c r="L190" s="614"/>
      <c r="M190" s="615"/>
      <c r="N190" s="612"/>
      <c r="O190" s="612"/>
    </row>
    <row r="191" spans="1:15">
      <c r="A191" s="613"/>
      <c r="B191" s="614"/>
      <c r="C191" s="615"/>
      <c r="D191" s="614"/>
      <c r="E191" s="614"/>
      <c r="F191" s="614"/>
      <c r="G191" s="614"/>
      <c r="H191" s="612"/>
      <c r="I191" s="612"/>
      <c r="J191" s="612"/>
      <c r="K191" s="614"/>
      <c r="L191" s="614"/>
      <c r="M191" s="615"/>
      <c r="N191" s="612"/>
      <c r="O191" s="612"/>
    </row>
    <row r="192" spans="1:15">
      <c r="B192" s="614"/>
      <c r="C192" s="615"/>
      <c r="D192" s="614"/>
      <c r="E192" s="614"/>
      <c r="F192" s="614"/>
      <c r="G192" s="614"/>
      <c r="H192" s="612"/>
      <c r="I192" s="612"/>
      <c r="J192" s="612"/>
      <c r="K192" s="614"/>
      <c r="L192" s="614"/>
      <c r="M192" s="615"/>
      <c r="N192" s="612"/>
      <c r="O192" s="612"/>
    </row>
    <row r="193" spans="2:15">
      <c r="B193" s="614"/>
      <c r="C193" s="615"/>
      <c r="D193" s="614"/>
      <c r="E193" s="614"/>
      <c r="F193" s="614"/>
      <c r="G193" s="614"/>
      <c r="H193" s="612"/>
      <c r="I193" s="612"/>
      <c r="J193" s="612"/>
      <c r="K193" s="614"/>
      <c r="L193" s="614"/>
      <c r="M193" s="615"/>
      <c r="N193" s="612"/>
      <c r="O193" s="612"/>
    </row>
    <row r="194" spans="2:15">
      <c r="B194" s="614"/>
      <c r="C194" s="615"/>
      <c r="D194" s="614"/>
      <c r="E194" s="614"/>
      <c r="F194" s="614"/>
      <c r="G194" s="614"/>
      <c r="H194" s="612"/>
      <c r="I194" s="612"/>
      <c r="J194" s="612"/>
      <c r="K194" s="614"/>
      <c r="L194" s="614"/>
      <c r="M194" s="615"/>
      <c r="N194" s="612"/>
      <c r="O194" s="612"/>
    </row>
    <row r="195" spans="2:15">
      <c r="B195" s="614"/>
      <c r="C195" s="615"/>
      <c r="D195" s="614"/>
      <c r="E195" s="614"/>
      <c r="F195" s="614"/>
      <c r="G195" s="614"/>
      <c r="H195" s="612"/>
      <c r="I195" s="612"/>
      <c r="J195" s="612"/>
      <c r="K195" s="614"/>
      <c r="L195" s="614"/>
      <c r="M195" s="615"/>
      <c r="N195" s="612"/>
      <c r="O195" s="612"/>
    </row>
    <row r="196" spans="2:15">
      <c r="B196" s="614"/>
      <c r="C196" s="615"/>
      <c r="D196" s="614"/>
      <c r="E196" s="614"/>
      <c r="F196" s="614"/>
      <c r="G196" s="614"/>
      <c r="H196" s="612"/>
      <c r="I196" s="612"/>
      <c r="J196" s="612"/>
      <c r="K196" s="614"/>
      <c r="L196" s="614"/>
      <c r="M196" s="615"/>
      <c r="N196" s="612"/>
      <c r="O196" s="612"/>
    </row>
    <row r="197" spans="2:15">
      <c r="B197" s="614"/>
      <c r="C197" s="615"/>
      <c r="D197" s="614"/>
      <c r="E197" s="614"/>
      <c r="F197" s="614"/>
      <c r="G197" s="614"/>
      <c r="H197" s="612"/>
      <c r="I197" s="612"/>
      <c r="J197" s="612"/>
      <c r="K197" s="614"/>
      <c r="L197" s="614"/>
      <c r="M197" s="615"/>
      <c r="N197" s="612"/>
      <c r="O197" s="612"/>
    </row>
    <row r="198" spans="2:15">
      <c r="B198" s="614"/>
      <c r="C198" s="615"/>
      <c r="D198" s="614"/>
      <c r="E198" s="614"/>
      <c r="F198" s="614"/>
      <c r="G198" s="614"/>
      <c r="H198" s="612"/>
      <c r="I198" s="612"/>
      <c r="J198" s="612"/>
      <c r="K198" s="614"/>
      <c r="L198" s="614"/>
      <c r="M198" s="615"/>
      <c r="N198" s="612"/>
      <c r="O198" s="612"/>
    </row>
    <row r="199" spans="2:15">
      <c r="B199" s="614"/>
      <c r="C199" s="615"/>
      <c r="D199" s="614"/>
      <c r="E199" s="614"/>
      <c r="F199" s="614"/>
      <c r="G199" s="614"/>
      <c r="H199" s="612"/>
      <c r="I199" s="612"/>
      <c r="J199" s="612"/>
      <c r="K199" s="614"/>
      <c r="L199" s="614"/>
      <c r="M199" s="615"/>
      <c r="N199" s="612"/>
    </row>
    <row r="200" spans="2:15">
      <c r="B200" s="614"/>
      <c r="C200" s="615"/>
      <c r="D200" s="614"/>
      <c r="E200" s="614"/>
      <c r="F200" s="614"/>
      <c r="G200" s="614"/>
      <c r="H200" s="612"/>
      <c r="I200" s="612"/>
      <c r="J200" s="612"/>
      <c r="K200" s="614"/>
      <c r="L200" s="614"/>
      <c r="M200" s="615"/>
      <c r="N200" s="612"/>
    </row>
    <row r="201" spans="2:15">
      <c r="B201" s="614"/>
      <c r="C201" s="615"/>
      <c r="D201" s="614"/>
      <c r="E201" s="614"/>
      <c r="F201" s="614"/>
      <c r="G201" s="614"/>
      <c r="H201" s="612"/>
      <c r="I201" s="612"/>
      <c r="J201" s="612"/>
      <c r="K201" s="614"/>
      <c r="L201" s="614"/>
      <c r="M201" s="615"/>
      <c r="N201" s="612"/>
    </row>
    <row r="202" spans="2:15">
      <c r="B202" s="614"/>
      <c r="C202" s="615"/>
      <c r="D202" s="614"/>
      <c r="E202" s="614"/>
      <c r="F202" s="614"/>
      <c r="G202" s="614"/>
      <c r="H202" s="612"/>
      <c r="I202" s="612"/>
      <c r="J202" s="612"/>
      <c r="K202" s="614"/>
      <c r="L202" s="614"/>
      <c r="M202" s="615"/>
      <c r="N202" s="612"/>
    </row>
    <row r="203" spans="2:15">
      <c r="B203" s="614"/>
      <c r="C203" s="615"/>
      <c r="D203" s="614"/>
      <c r="E203" s="614"/>
      <c r="F203" s="614"/>
      <c r="G203" s="614"/>
      <c r="H203" s="612"/>
      <c r="I203" s="612"/>
      <c r="J203" s="612"/>
      <c r="K203" s="614"/>
      <c r="L203" s="614"/>
      <c r="M203" s="615"/>
      <c r="N203" s="612"/>
    </row>
    <row r="204" spans="2:15">
      <c r="B204" s="614"/>
      <c r="C204" s="615"/>
      <c r="D204" s="614"/>
      <c r="E204" s="614"/>
      <c r="F204" s="614"/>
      <c r="G204" s="614"/>
      <c r="H204" s="612"/>
      <c r="I204" s="612"/>
      <c r="J204" s="612"/>
      <c r="K204" s="614"/>
      <c r="L204" s="614"/>
      <c r="M204" s="615"/>
      <c r="N204" s="612"/>
    </row>
    <row r="205" spans="2:15">
      <c r="B205" s="614"/>
      <c r="C205" s="615"/>
      <c r="D205" s="614"/>
      <c r="E205" s="614"/>
      <c r="F205" s="614"/>
      <c r="G205" s="614"/>
      <c r="H205" s="612"/>
      <c r="I205" s="612"/>
      <c r="J205" s="612"/>
      <c r="K205" s="614"/>
      <c r="L205" s="614"/>
      <c r="M205" s="615"/>
      <c r="N205" s="612"/>
    </row>
    <row r="206" spans="2:15">
      <c r="B206" s="614"/>
      <c r="C206" s="615"/>
      <c r="D206" s="614"/>
      <c r="E206" s="614"/>
      <c r="F206" s="614"/>
      <c r="G206" s="614"/>
      <c r="H206" s="612"/>
      <c r="I206" s="612"/>
      <c r="J206" s="612"/>
      <c r="K206" s="614"/>
      <c r="L206" s="614"/>
      <c r="M206" s="615"/>
      <c r="N206" s="612"/>
    </row>
    <row r="207" spans="2:15">
      <c r="B207" s="614"/>
      <c r="C207" s="615"/>
      <c r="D207" s="614"/>
      <c r="E207" s="614"/>
      <c r="F207" s="614"/>
      <c r="G207" s="614"/>
      <c r="H207" s="612"/>
      <c r="I207" s="612"/>
      <c r="J207" s="612"/>
      <c r="K207" s="614"/>
      <c r="L207" s="614"/>
      <c r="M207" s="615"/>
      <c r="N207" s="612"/>
    </row>
    <row r="208" spans="2:15">
      <c r="B208" s="614"/>
      <c r="C208" s="615"/>
      <c r="D208" s="614"/>
      <c r="E208" s="614"/>
      <c r="F208" s="614"/>
      <c r="G208" s="614"/>
      <c r="H208" s="612"/>
      <c r="I208" s="612"/>
      <c r="J208" s="612"/>
      <c r="K208" s="614"/>
      <c r="L208" s="614"/>
      <c r="M208" s="615"/>
      <c r="N208" s="612"/>
    </row>
    <row r="209" spans="2:14">
      <c r="B209" s="614"/>
      <c r="C209" s="615"/>
      <c r="D209" s="614"/>
      <c r="E209" s="614"/>
      <c r="F209" s="614"/>
      <c r="G209" s="614"/>
      <c r="H209" s="612"/>
      <c r="I209" s="612"/>
      <c r="J209" s="612"/>
      <c r="K209" s="614"/>
      <c r="L209" s="614"/>
      <c r="M209" s="615"/>
      <c r="N209" s="612"/>
    </row>
    <row r="210" spans="2:14">
      <c r="I210" s="612"/>
    </row>
    <row r="211" spans="2:14">
      <c r="I211" s="612"/>
    </row>
    <row r="212" spans="2:14">
      <c r="I212" s="612"/>
    </row>
  </sheetData>
  <mergeCells count="17">
    <mergeCell ref="A1:S1"/>
    <mergeCell ref="A2:S2"/>
    <mergeCell ref="K3:K4"/>
    <mergeCell ref="L3:L4"/>
    <mergeCell ref="M3:M4"/>
    <mergeCell ref="N3:O3"/>
    <mergeCell ref="P3:R3"/>
    <mergeCell ref="S3:S4"/>
    <mergeCell ref="A3:A4"/>
    <mergeCell ref="B3:B4"/>
    <mergeCell ref="I3:J3"/>
    <mergeCell ref="C3:C4"/>
    <mergeCell ref="D3:D4"/>
    <mergeCell ref="E3:E4"/>
    <mergeCell ref="F3:F4"/>
    <mergeCell ref="G3:G4"/>
    <mergeCell ref="H3:H4"/>
  </mergeCells>
  <dataValidations count="2">
    <dataValidation showDropDown="1" sqref="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3:L6"/>
    <dataValidation allowBlank="1" showErrorMessage="1" sqref="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D6 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F5:F6"/>
  </dataValidations>
  <pageMargins left="0" right="0" top="0.62" bottom="0.27" header="0" footer="0"/>
  <pageSetup paperSize="9" scale="29" fitToHeight="8" orientation="landscape" r:id="rId1"/>
  <headerFooter scaleWithDoc="0" alignWithMargins="0">
    <oddFooter xml:space="preserve">&amp;C&amp;P+5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 Tripping AC SYSTEM</vt:lpstr>
      <vt:lpstr>certificate </vt:lpstr>
      <vt:lpstr>INDEX</vt:lpstr>
      <vt:lpstr>Feb'14 Tripping details</vt:lpstr>
      <vt:lpstr>Feb14 Availability sheet</vt:lpstr>
      <vt:lpstr>ANX-II</vt:lpstr>
      <vt:lpstr>Anx-III</vt:lpstr>
      <vt:lpstr>ANX-V</vt:lpstr>
      <vt:lpstr>Supporting Annex V</vt:lpstr>
      <vt:lpstr>' Tripping AC SYSTEM'!Print_Area</vt:lpstr>
      <vt:lpstr>'ANX-II'!Print_Area</vt:lpstr>
      <vt:lpstr>'certificate '!Print_Area</vt:lpstr>
      <vt:lpstr>'Feb14 Availability sheet'!Print_Area</vt:lpstr>
      <vt:lpstr>'Feb''14 Tripping details'!Print_Area</vt:lpstr>
      <vt:lpstr>INDEX!Print_Area</vt:lpstr>
      <vt:lpstr>'Supporting Annex V'!Print_Area</vt:lpstr>
      <vt:lpstr>' Tripping AC SYSTEM'!Print_Titles</vt:lpstr>
      <vt:lpstr>'certificate '!Print_Titles</vt:lpstr>
      <vt:lpstr>'Feb14 Availability sheet'!Print_Titles</vt:lpstr>
      <vt:lpstr>'Feb''14 Tripping details'!Print_Titles</vt:lpstr>
      <vt:lpstr>INDEX!Print_Titles</vt:lpstr>
      <vt:lpstr>'Supporting Annex V'!Print_Titles</vt:lpstr>
    </vt:vector>
  </TitlesOfParts>
  <Company>POWERGRID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OS3</dc:creator>
  <cp:lastModifiedBy>70092</cp:lastModifiedBy>
  <cp:lastPrinted>2014-05-02T11:34:26Z</cp:lastPrinted>
  <dcterms:created xsi:type="dcterms:W3CDTF">2094-06-16T09:07:19Z</dcterms:created>
  <dcterms:modified xsi:type="dcterms:W3CDTF">2014-05-02T11:34:33Z</dcterms:modified>
</cp:coreProperties>
</file>