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81" documentId="13_ncr:1_{FDC7F1A6-76F9-4205-B7AD-ABD5A2BFCE2E}" xr6:coauthVersionLast="47" xr6:coauthVersionMax="47" xr10:uidLastSave="{EE8C951D-E35A-436F-A76F-0A6E32409B43}"/>
  <workbookProtection workbookAlgorithmName="SHA-512" workbookHashValue="R1l0yURRFkz5sY9KvRYAXFPXr05n6qICtxwZ8I0/sGoTokwjyeKfTzlptKJTBAR+S74RokQDZnb47kI5Bq0xPw==" workbookSaltValue="VqcQrML/nBZ/gS4ItLnrmQ==" workbookSpinCount="100000" lockStructure="1"/>
  <bookViews>
    <workbookView xWindow="-120" yWindow="-120" windowWidth="29040" windowHeight="15720" tabRatio="946" firstSheet="1" activeTab="8" xr2:uid="{00000000-000D-0000-FFFF-FFFF00000000}"/>
  </bookViews>
  <sheets>
    <sheet name="Sheet1" sheetId="1" state="hidden" r:id="rId1"/>
    <sheet name="Basic" sheetId="2" r:id="rId2"/>
    <sheet name="Details" sheetId="3" r:id="rId3"/>
    <sheet name="CIVIL" sheetId="50" r:id="rId4"/>
    <sheet name="PHE" sheetId="51" r:id="rId5"/>
    <sheet name="SEPTIC" sheetId="52" r:id="rId6"/>
    <sheet name="ELECTRICAL" sheetId="53" r:id="rId7"/>
    <sheet name="Soil filling" sheetId="54" r:id="rId8"/>
    <sheet name="Schedule-I" sheetId="7" r:id="rId9"/>
    <sheet name="Summary" sheetId="5" r:id="rId10"/>
  </sheets>
  <externalReferences>
    <externalReference r:id="rId11"/>
  </externalReferences>
  <definedNames>
    <definedName name="_xlnm.Print_Titles" localSheetId="3">CIVIL!$6:$6</definedName>
    <definedName name="_xlnm.Print_Titles" localSheetId="4">PHE!$6:$6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7" l="1"/>
  <c r="K13" i="7"/>
  <c r="K12" i="7"/>
  <c r="K11" i="7"/>
  <c r="K10" i="7"/>
  <c r="G7" i="54"/>
  <c r="E7" i="54"/>
  <c r="H7" i="54" s="1"/>
  <c r="H8" i="54" s="1"/>
  <c r="G29" i="53"/>
  <c r="H29" i="53" s="1"/>
  <c r="F28" i="53"/>
  <c r="G28" i="53" s="1"/>
  <c r="H28" i="53" s="1"/>
  <c r="E28" i="53"/>
  <c r="F27" i="53"/>
  <c r="G27" i="53" s="1"/>
  <c r="E27" i="53"/>
  <c r="H26" i="53"/>
  <c r="G25" i="53"/>
  <c r="E25" i="53"/>
  <c r="H25" i="53" s="1"/>
  <c r="G24" i="53"/>
  <c r="H24" i="53" s="1"/>
  <c r="E24" i="53"/>
  <c r="G23" i="53"/>
  <c r="H23" i="53" s="1"/>
  <c r="G22" i="53"/>
  <c r="E22" i="53"/>
  <c r="H22" i="53" s="1"/>
  <c r="G21" i="53"/>
  <c r="E21" i="53"/>
  <c r="G20" i="53"/>
  <c r="H20" i="53" s="1"/>
  <c r="G19" i="53"/>
  <c r="E19" i="53"/>
  <c r="H19" i="53" s="1"/>
  <c r="G18" i="53"/>
  <c r="E18" i="53"/>
  <c r="H18" i="53" s="1"/>
  <c r="G17" i="53"/>
  <c r="H17" i="53" s="1"/>
  <c r="G16" i="53"/>
  <c r="E16" i="53"/>
  <c r="H16" i="53" s="1"/>
  <c r="G15" i="53"/>
  <c r="H15" i="53" s="1"/>
  <c r="G14" i="53"/>
  <c r="E14" i="53"/>
  <c r="G13" i="53"/>
  <c r="H13" i="53" s="1"/>
  <c r="G12" i="53"/>
  <c r="E12" i="53"/>
  <c r="H12" i="53" s="1"/>
  <c r="G11" i="53"/>
  <c r="E11" i="53"/>
  <c r="H11" i="53" s="1"/>
  <c r="G10" i="53"/>
  <c r="E10" i="53"/>
  <c r="H10" i="53" s="1"/>
  <c r="G9" i="53"/>
  <c r="E9" i="53"/>
  <c r="H9" i="53" s="1"/>
  <c r="G8" i="53"/>
  <c r="E8" i="53"/>
  <c r="H8" i="53" s="1"/>
  <c r="G32" i="52"/>
  <c r="E32" i="52"/>
  <c r="H32" i="52" s="1"/>
  <c r="G31" i="52"/>
  <c r="G30" i="52"/>
  <c r="E30" i="52"/>
  <c r="G29" i="52"/>
  <c r="E29" i="52"/>
  <c r="G28" i="52"/>
  <c r="E28" i="52"/>
  <c r="H28" i="52" s="1"/>
  <c r="G26" i="52"/>
  <c r="E26" i="52"/>
  <c r="H26" i="52" s="1"/>
  <c r="G25" i="52"/>
  <c r="E25" i="52"/>
  <c r="H25" i="52" s="1"/>
  <c r="G23" i="52"/>
  <c r="H23" i="52" s="1"/>
  <c r="E23" i="52"/>
  <c r="G22" i="52"/>
  <c r="E22" i="52"/>
  <c r="G21" i="52"/>
  <c r="G20" i="52"/>
  <c r="E20" i="52"/>
  <c r="H20" i="52" s="1"/>
  <c r="G19" i="52"/>
  <c r="H19" i="52" s="1"/>
  <c r="G18" i="52"/>
  <c r="E18" i="52"/>
  <c r="G17" i="52"/>
  <c r="H17" i="52" s="1"/>
  <c r="G16" i="52"/>
  <c r="H16" i="52" s="1"/>
  <c r="E16" i="52"/>
  <c r="G15" i="52"/>
  <c r="H15" i="52" s="1"/>
  <c r="G14" i="52"/>
  <c r="E14" i="52"/>
  <c r="G13" i="52"/>
  <c r="H13" i="52" s="1"/>
  <c r="G12" i="52"/>
  <c r="E12" i="52"/>
  <c r="H12" i="52" s="1"/>
  <c r="G11" i="52"/>
  <c r="E11" i="52"/>
  <c r="H11" i="52" s="1"/>
  <c r="G10" i="52"/>
  <c r="H10" i="52" s="1"/>
  <c r="G9" i="52"/>
  <c r="E9" i="52"/>
  <c r="G8" i="52"/>
  <c r="E8" i="52"/>
  <c r="G81" i="51"/>
  <c r="E81" i="51"/>
  <c r="H81" i="51" s="1"/>
  <c r="G80" i="51"/>
  <c r="H80" i="51" s="1"/>
  <c r="G79" i="51"/>
  <c r="E79" i="51"/>
  <c r="H79" i="51" s="1"/>
  <c r="G78" i="51"/>
  <c r="H78" i="51" s="1"/>
  <c r="G77" i="51"/>
  <c r="H77" i="51" s="1"/>
  <c r="G76" i="51"/>
  <c r="E76" i="51"/>
  <c r="G75" i="51"/>
  <c r="H75" i="51" s="1"/>
  <c r="G74" i="51"/>
  <c r="H74" i="51" s="1"/>
  <c r="G73" i="51"/>
  <c r="E73" i="51"/>
  <c r="G72" i="51"/>
  <c r="H72" i="51" s="1"/>
  <c r="G71" i="51"/>
  <c r="H71" i="51" s="1"/>
  <c r="G70" i="51"/>
  <c r="H70" i="51" s="1"/>
  <c r="G69" i="51"/>
  <c r="E69" i="51"/>
  <c r="H69" i="51" s="1"/>
  <c r="G68" i="51"/>
  <c r="H68" i="51" s="1"/>
  <c r="G67" i="51"/>
  <c r="E67" i="51"/>
  <c r="G66" i="51"/>
  <c r="H66" i="51" s="1"/>
  <c r="G65" i="51"/>
  <c r="H65" i="51" s="1"/>
  <c r="G64" i="51"/>
  <c r="E64" i="51"/>
  <c r="H64" i="51" s="1"/>
  <c r="G63" i="51"/>
  <c r="H63" i="51" s="1"/>
  <c r="G62" i="51"/>
  <c r="E62" i="51"/>
  <c r="H62" i="51" s="1"/>
  <c r="G61" i="51"/>
  <c r="H61" i="51" s="1"/>
  <c r="G60" i="51"/>
  <c r="H60" i="51" s="1"/>
  <c r="H59" i="51"/>
  <c r="G59" i="51"/>
  <c r="E59" i="51"/>
  <c r="G58" i="51"/>
  <c r="H58" i="51" s="1"/>
  <c r="G57" i="51"/>
  <c r="E57" i="51"/>
  <c r="H57" i="51" s="1"/>
  <c r="G56" i="51"/>
  <c r="E56" i="51"/>
  <c r="H56" i="51" s="1"/>
  <c r="G55" i="51"/>
  <c r="H55" i="51" s="1"/>
  <c r="G54" i="51"/>
  <c r="H54" i="51" s="1"/>
  <c r="G53" i="51"/>
  <c r="E53" i="51"/>
  <c r="G52" i="51"/>
  <c r="E52" i="51"/>
  <c r="H52" i="51" s="1"/>
  <c r="G51" i="51"/>
  <c r="H51" i="51" s="1"/>
  <c r="G50" i="51"/>
  <c r="H50" i="51" s="1"/>
  <c r="G49" i="51"/>
  <c r="E49" i="51"/>
  <c r="H49" i="51" s="1"/>
  <c r="G48" i="51"/>
  <c r="E48" i="51"/>
  <c r="H48" i="51" s="1"/>
  <c r="G47" i="51"/>
  <c r="H47" i="51" s="1"/>
  <c r="G46" i="51"/>
  <c r="E46" i="51"/>
  <c r="H46" i="51" s="1"/>
  <c r="H45" i="51"/>
  <c r="G45" i="51"/>
  <c r="G44" i="51"/>
  <c r="E44" i="51"/>
  <c r="H44" i="51" s="1"/>
  <c r="G43" i="51"/>
  <c r="E43" i="51"/>
  <c r="H43" i="51" s="1"/>
  <c r="G42" i="51"/>
  <c r="H42" i="51" s="1"/>
  <c r="G41" i="51"/>
  <c r="E41" i="51"/>
  <c r="H41" i="51" s="1"/>
  <c r="G40" i="51"/>
  <c r="H40" i="51" s="1"/>
  <c r="G39" i="51"/>
  <c r="E39" i="51"/>
  <c r="G38" i="51"/>
  <c r="E38" i="51"/>
  <c r="G37" i="51"/>
  <c r="H37" i="51" s="1"/>
  <c r="G36" i="51"/>
  <c r="H36" i="51" s="1"/>
  <c r="G35" i="51"/>
  <c r="E35" i="51"/>
  <c r="H35" i="51" s="1"/>
  <c r="G34" i="51"/>
  <c r="H34" i="51" s="1"/>
  <c r="G33" i="51"/>
  <c r="E33" i="51"/>
  <c r="H33" i="51" s="1"/>
  <c r="G32" i="51"/>
  <c r="E32" i="51"/>
  <c r="H32" i="51" s="1"/>
  <c r="G31" i="51"/>
  <c r="E31" i="51"/>
  <c r="H31" i="51" s="1"/>
  <c r="G30" i="51"/>
  <c r="H30" i="51" s="1"/>
  <c r="G29" i="51"/>
  <c r="H29" i="51" s="1"/>
  <c r="G28" i="51"/>
  <c r="E28" i="51"/>
  <c r="H28" i="51" s="1"/>
  <c r="G27" i="51"/>
  <c r="H27" i="51" s="1"/>
  <c r="G26" i="51"/>
  <c r="H26" i="51" s="1"/>
  <c r="G25" i="51"/>
  <c r="E25" i="51"/>
  <c r="H25" i="51" s="1"/>
  <c r="G24" i="51"/>
  <c r="H24" i="51" s="1"/>
  <c r="G23" i="51"/>
  <c r="E23" i="51"/>
  <c r="H23" i="51" s="1"/>
  <c r="G22" i="51"/>
  <c r="H22" i="51" s="1"/>
  <c r="G21" i="51"/>
  <c r="E21" i="51"/>
  <c r="H21" i="51" s="1"/>
  <c r="G20" i="51"/>
  <c r="H20" i="51" s="1"/>
  <c r="G19" i="51"/>
  <c r="E19" i="51"/>
  <c r="H19" i="51" s="1"/>
  <c r="G18" i="51"/>
  <c r="H18" i="51" s="1"/>
  <c r="G17" i="51"/>
  <c r="H17" i="51" s="1"/>
  <c r="H16" i="51"/>
  <c r="G16" i="51"/>
  <c r="E16" i="51"/>
  <c r="G15" i="51"/>
  <c r="H15" i="51" s="1"/>
  <c r="G14" i="51"/>
  <c r="E14" i="51"/>
  <c r="H14" i="51" s="1"/>
  <c r="G13" i="51"/>
  <c r="H13" i="51" s="1"/>
  <c r="G12" i="51"/>
  <c r="E12" i="51"/>
  <c r="H12" i="51" s="1"/>
  <c r="G11" i="51"/>
  <c r="H11" i="51" s="1"/>
  <c r="G10" i="51"/>
  <c r="H10" i="51" s="1"/>
  <c r="G9" i="51"/>
  <c r="E9" i="51"/>
  <c r="G95" i="50"/>
  <c r="E95" i="50"/>
  <c r="G93" i="50"/>
  <c r="E93" i="50"/>
  <c r="H93" i="50" s="1"/>
  <c r="G92" i="50"/>
  <c r="E92" i="50"/>
  <c r="G91" i="50"/>
  <c r="E91" i="50"/>
  <c r="G84" i="50"/>
  <c r="H84" i="50" s="1"/>
  <c r="G82" i="50"/>
  <c r="E82" i="50"/>
  <c r="H82" i="50" s="1"/>
  <c r="G80" i="50"/>
  <c r="E80" i="50"/>
  <c r="H80" i="50" s="1"/>
  <c r="G78" i="50"/>
  <c r="E78" i="50"/>
  <c r="G75" i="50"/>
  <c r="E75" i="50"/>
  <c r="H75" i="50" s="1"/>
  <c r="G73" i="50"/>
  <c r="E73" i="50"/>
  <c r="G71" i="50"/>
  <c r="E71" i="50"/>
  <c r="H71" i="50" s="1"/>
  <c r="G69" i="50"/>
  <c r="E69" i="50"/>
  <c r="H69" i="50" s="1"/>
  <c r="G67" i="50"/>
  <c r="E67" i="50"/>
  <c r="H67" i="50" s="1"/>
  <c r="G66" i="50"/>
  <c r="E66" i="50"/>
  <c r="G64" i="50"/>
  <c r="E64" i="50"/>
  <c r="H64" i="50" s="1"/>
  <c r="G62" i="50"/>
  <c r="E62" i="50"/>
  <c r="H62" i="50" s="1"/>
  <c r="F60" i="50"/>
  <c r="G60" i="50" s="1"/>
  <c r="E60" i="50"/>
  <c r="G58" i="50"/>
  <c r="E58" i="50"/>
  <c r="H58" i="50" s="1"/>
  <c r="G55" i="50"/>
  <c r="E55" i="50"/>
  <c r="H55" i="50" s="1"/>
  <c r="G54" i="50"/>
  <c r="E54" i="50"/>
  <c r="G52" i="50"/>
  <c r="E52" i="50"/>
  <c r="G50" i="50"/>
  <c r="E50" i="50"/>
  <c r="H50" i="50" s="1"/>
  <c r="G47" i="50"/>
  <c r="E47" i="50"/>
  <c r="H47" i="50" s="1"/>
  <c r="G45" i="50"/>
  <c r="E45" i="50"/>
  <c r="H45" i="50" s="1"/>
  <c r="G44" i="50"/>
  <c r="E44" i="50"/>
  <c r="G43" i="50"/>
  <c r="E43" i="50"/>
  <c r="G42" i="50"/>
  <c r="E42" i="50"/>
  <c r="H42" i="50" s="1"/>
  <c r="G39" i="50"/>
  <c r="E39" i="50"/>
  <c r="H39" i="50" s="1"/>
  <c r="G37" i="50"/>
  <c r="E37" i="50"/>
  <c r="G35" i="50"/>
  <c r="E35" i="50"/>
  <c r="H35" i="50" s="1"/>
  <c r="G34" i="50"/>
  <c r="E34" i="50"/>
  <c r="H34" i="50" s="1"/>
  <c r="G33" i="50"/>
  <c r="E33" i="50"/>
  <c r="G32" i="50"/>
  <c r="E32" i="50"/>
  <c r="G31" i="50"/>
  <c r="E31" i="50"/>
  <c r="H31" i="50" s="1"/>
  <c r="G30" i="50"/>
  <c r="E30" i="50"/>
  <c r="H30" i="50" s="1"/>
  <c r="G29" i="50"/>
  <c r="H29" i="50" s="1"/>
  <c r="G28" i="50"/>
  <c r="E28" i="50"/>
  <c r="J29" i="50" s="1"/>
  <c r="G27" i="50"/>
  <c r="H27" i="50" s="1"/>
  <c r="G26" i="50"/>
  <c r="E26" i="50"/>
  <c r="G25" i="50"/>
  <c r="E25" i="50"/>
  <c r="H25" i="50" s="1"/>
  <c r="G24" i="50"/>
  <c r="E24" i="50"/>
  <c r="H24" i="50" s="1"/>
  <c r="G23" i="50"/>
  <c r="H23" i="50" s="1"/>
  <c r="F22" i="50"/>
  <c r="G22" i="50" s="1"/>
  <c r="E22" i="50"/>
  <c r="G21" i="50"/>
  <c r="E21" i="50"/>
  <c r="G20" i="50"/>
  <c r="H20" i="50" s="1"/>
  <c r="G19" i="50"/>
  <c r="E19" i="50"/>
  <c r="G18" i="50"/>
  <c r="E18" i="50"/>
  <c r="G17" i="50"/>
  <c r="H17" i="50" s="1"/>
  <c r="G16" i="50"/>
  <c r="E16" i="50"/>
  <c r="G15" i="50"/>
  <c r="H15" i="50" s="1"/>
  <c r="G14" i="50"/>
  <c r="E14" i="50"/>
  <c r="H14" i="50" s="1"/>
  <c r="G13" i="50"/>
  <c r="E13" i="50"/>
  <c r="H13" i="50" s="1"/>
  <c r="G12" i="50"/>
  <c r="E12" i="50"/>
  <c r="G11" i="50"/>
  <c r="H11" i="50" s="1"/>
  <c r="G10" i="50"/>
  <c r="E10" i="50"/>
  <c r="H10" i="50" s="1"/>
  <c r="G9" i="50"/>
  <c r="E9" i="50"/>
  <c r="G8" i="50"/>
  <c r="E8" i="50"/>
  <c r="H8" i="50" s="1"/>
  <c r="H27" i="53" l="1"/>
  <c r="H21" i="53"/>
  <c r="H14" i="53"/>
  <c r="H14" i="52"/>
  <c r="H29" i="52"/>
  <c r="H18" i="52"/>
  <c r="H8" i="52"/>
  <c r="H22" i="52"/>
  <c r="H30" i="52"/>
  <c r="H9" i="52"/>
  <c r="H53" i="51"/>
  <c r="H73" i="51"/>
  <c r="H39" i="51"/>
  <c r="H38" i="51"/>
  <c r="H67" i="51"/>
  <c r="H9" i="51"/>
  <c r="H76" i="51"/>
  <c r="H16" i="50"/>
  <c r="H91" i="50"/>
  <c r="H73" i="50"/>
  <c r="H92" i="50"/>
  <c r="H60" i="50"/>
  <c r="H12" i="50"/>
  <c r="H19" i="50"/>
  <c r="H26" i="50"/>
  <c r="H33" i="50"/>
  <c r="H43" i="50"/>
  <c r="H54" i="50"/>
  <c r="H66" i="50"/>
  <c r="H78" i="50"/>
  <c r="H22" i="50"/>
  <c r="H21" i="50"/>
  <c r="H32" i="50"/>
  <c r="H44" i="50"/>
  <c r="H52" i="50"/>
  <c r="H9" i="50"/>
  <c r="H95" i="50"/>
  <c r="H28" i="50"/>
  <c r="H18" i="50"/>
  <c r="H37" i="50"/>
  <c r="H97" i="50"/>
  <c r="H30" i="53"/>
  <c r="H33" i="52"/>
  <c r="H82" i="51"/>
  <c r="K15" i="7" l="1"/>
  <c r="C7" i="7" l="1"/>
  <c r="C6" i="7"/>
  <c r="C5" i="7"/>
  <c r="C4" i="7"/>
  <c r="H25" i="7"/>
  <c r="H23" i="7"/>
  <c r="B25" i="7"/>
  <c r="B23" i="7"/>
  <c r="A2" i="7"/>
  <c r="A1" i="7"/>
  <c r="C7" i="5" l="1"/>
  <c r="C6" i="5"/>
  <c r="C5" i="5"/>
  <c r="C4" i="5"/>
  <c r="K17" i="7" l="1"/>
  <c r="H14" i="5" s="1"/>
  <c r="G20" i="5"/>
  <c r="G19" i="5"/>
  <c r="B20" i="5"/>
  <c r="B19" i="5"/>
  <c r="K18" i="7" l="1"/>
  <c r="H15" i="5" s="1"/>
  <c r="A2" i="5"/>
  <c r="A1" i="5"/>
  <c r="A2" i="3"/>
  <c r="A1" i="3"/>
  <c r="A2" i="2"/>
  <c r="A1" i="2"/>
  <c r="K19" i="7" l="1"/>
  <c r="H16" i="5"/>
</calcChain>
</file>

<file path=xl/sharedStrings.xml><?xml version="1.0" encoding="utf-8"?>
<sst xmlns="http://schemas.openxmlformats.org/spreadsheetml/2006/main" count="603" uniqueCount="423">
  <si>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</si>
  <si>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</si>
  <si>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</si>
  <si>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</si>
  <si>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</si>
  <si>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</si>
  <si>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</si>
  <si>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</si>
  <si>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</si>
  <si>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</si>
  <si>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</si>
  <si>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</si>
  <si>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</si>
  <si>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</si>
  <si>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</si>
  <si>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</si>
  <si>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</si>
  <si>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</si>
  <si>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</si>
  <si>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</si>
  <si>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</si>
  <si>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</si>
  <si>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</si>
  <si>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</si>
  <si>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</si>
  <si>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</si>
  <si>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</si>
  <si>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</si>
  <si>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</si>
  <si>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</si>
  <si>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</si>
  <si>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Schedule-I of Price Bid</t>
  </si>
  <si>
    <t>Sl. No.</t>
  </si>
  <si>
    <t>Sqm</t>
  </si>
  <si>
    <t>Quoted Price</t>
  </si>
  <si>
    <t>GST (in percentage )@</t>
  </si>
  <si>
    <t>Total amount including taxes</t>
  </si>
  <si>
    <t>Printed name</t>
  </si>
  <si>
    <t>on Quoted Price</t>
  </si>
  <si>
    <t>Total for Installation/Services as per Schedule-I</t>
  </si>
  <si>
    <t>Each</t>
  </si>
  <si>
    <t>A</t>
  </si>
  <si>
    <t>B</t>
  </si>
  <si>
    <t>C</t>
  </si>
  <si>
    <t>Total Cost Estimate</t>
  </si>
  <si>
    <t>Above (+)and below (-)(in %): To be quoted by bidder</t>
  </si>
  <si>
    <t>Name of Work</t>
  </si>
  <si>
    <t>Unit</t>
  </si>
  <si>
    <t>Cum</t>
  </si>
  <si>
    <t>Kg</t>
  </si>
  <si>
    <t>Note: If any part of price which required to be filled by bidder kept blank, the bid price shall be considered as inclusive and evaluation shall be done accordingly</t>
  </si>
  <si>
    <t>Set</t>
  </si>
  <si>
    <t>Description</t>
  </si>
  <si>
    <t>Metre</t>
  </si>
  <si>
    <t>Qty</t>
  </si>
  <si>
    <t>Per test</t>
  </si>
  <si>
    <t>15 mm nominal bore</t>
  </si>
  <si>
    <t>Point</t>
  </si>
  <si>
    <t xml:space="preserve">COST ESTIMATE FOR THE  20 BEDED SECURITY GUARD RESIDENCE AT POWERGRID SAHARSHA             </t>
  </si>
  <si>
    <t>PART-A: CIVIL WORKS</t>
  </si>
  <si>
    <t>DESCRIPTION</t>
  </si>
  <si>
    <t>UNIT</t>
  </si>
  <si>
    <t>QTY</t>
  </si>
  <si>
    <t>RATE (Rs.)</t>
  </si>
  <si>
    <t>AMOUNT (Rs.)</t>
  </si>
  <si>
    <t>SECTION-I (EARTH WORK AND SAND FILLING IN FOUNDATION AND PLINTH)</t>
  </si>
  <si>
    <t>Boring, providing and installation bored cast-in-situ reinforced cement concrete piles of grade M-25 of specified diameter and length below the pile cap, to carry a safe working load not less than specified, excluding the cost of steel reinforcement but including the cost of boring with bentonite solution and temporary casing of appropriate length for setting out and removal of same and the length of the pile to be embedded in the pile cap etc. by percussion drilling using Direct mud circulation (DMC) or Bailer and chisel technique by tripod and mechanical Winch Machine all complete, including removal of
excavated earth with all its lifts and leads (length of pile for payment shall be measured up to bottom of pile cap).- 450mm dia pile</t>
  </si>
  <si>
    <t>mtr</t>
  </si>
  <si>
    <t>Add for using extra cement in the items of design mix over and above
the specified cement content therein.</t>
  </si>
  <si>
    <t>Quintal</t>
  </si>
  <si>
    <t>Integrity testing of Pile using Low Strain/ Sonic Integrity Test/ Sonic Echo Test method in accordance with IS 14893 including surface preparation of pile top by removing soil, mud, dust &amp; chipping lean concrete lumps etc. and use of computerised equipment and high skill trained personal for conducting the test &amp; submission of results,
all complete as per direction of Engineer-in-charge.</t>
  </si>
  <si>
    <t>Earth work in excavation by mechanical means ( Hydraulic excavator)/ manual means  in foundation trenches or drains (not exceding 1.5 m in width or 10 sqm on plan) including dressing of sides and ramming of bottoms, lift upto 1.5 m, including getting out the excavated soil and disposal of surplus excavated soil as directed, within a lead of 50 m.</t>
  </si>
  <si>
    <t xml:space="preserve"> </t>
  </si>
  <si>
    <t>2.8.1</t>
  </si>
  <si>
    <t>All kinds of soil</t>
  </si>
  <si>
    <t xml:space="preserve">  Filling available excavated earth(excluding rock)  in trenches ,  plinth, sides of foundations etc. in layers not exceeding 20cm in depth: consolidating each deposited layer by ramming and watering, lead up to 50 m and lift upto 1.5 m.</t>
  </si>
  <si>
    <t>Supplying and filling in plinth with local sand under floors including, watering, ramming consolidating and dressing complete.</t>
  </si>
  <si>
    <t>Providing and laying in position cement concrete of specified grade excluding the cost of centring and shuttering-all work upto plinth level.</t>
  </si>
  <si>
    <t>4.1.5</t>
  </si>
  <si>
    <t>1:3:6 ( 1 Cement:3 coarse sand: 6 graded stone aggregate 20 mm nominal size)</t>
  </si>
  <si>
    <t>4.1.3</t>
  </si>
  <si>
    <t>1:2:4 ( 1 Cement:2 coarse sand: 4 graded stone aggregate 20 mm nominal size)</t>
  </si>
  <si>
    <t>5.33.1.1</t>
  </si>
  <si>
    <t>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t>
  </si>
  <si>
    <t>Brick work with F.P.S bricks of class designation 75 in foundation and plinth in:</t>
  </si>
  <si>
    <t>6.1.2</t>
  </si>
  <si>
    <t>Cement mortar 1:6 ( 1 cement: 6 coarse sand)</t>
  </si>
  <si>
    <t>DSR Analysis</t>
  </si>
  <si>
    <t>Providing brick of class designation 75 in one brick flat soling joints filled with local sand including cost of watering taxes royalty all complete as per  specification and direction of Engineer-in-charge.</t>
  </si>
  <si>
    <t>SECTION-II (RCC / PCC WORK)</t>
  </si>
  <si>
    <t xml:space="preserve">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Engineer-in-charge.All works above plinth level upto floor V level 
</t>
  </si>
  <si>
    <t>cum</t>
  </si>
  <si>
    <t>13.a</t>
  </si>
  <si>
    <t>Providing and laying damp-proof course 40mm thick with cement concrete 1:2:4 ( 1 cement: 2 coarse sand: 4 graded stone aggregate 12.5 mm nominal size)</t>
  </si>
  <si>
    <t>(b)</t>
  </si>
  <si>
    <t>Applying a coat of residual petroleum bitumen of penetration 80/100 of approved quality using 1.7 kg per square metre on damp proof course after cleaning the surface with brushes and finally with a piece of cloth lightly soaked in kerosene oil.</t>
  </si>
  <si>
    <t>Reinforcement for R.C.C work including straightening, cutting, bending, placing in position and binding all complete.</t>
  </si>
  <si>
    <t>5.22.6</t>
  </si>
  <si>
    <t xml:space="preserve"> Thermo-mechanically treated bars</t>
  </si>
  <si>
    <t>Centring and shuttering including strutting, propping etc. and removal of form for:</t>
  </si>
  <si>
    <t xml:space="preserve">a </t>
  </si>
  <si>
    <t>5.9.1</t>
  </si>
  <si>
    <t xml:space="preserve">Foundation, footings, bases of columns etc. for mass concrete </t>
  </si>
  <si>
    <t>b</t>
  </si>
  <si>
    <t>5.9.3</t>
  </si>
  <si>
    <t>Suspended floors, roofs, landings, balconies and access platform.</t>
  </si>
  <si>
    <t>d</t>
  </si>
  <si>
    <t>5.9.5</t>
  </si>
  <si>
    <r>
      <t>Lintels, beams</t>
    </r>
    <r>
      <rPr>
        <sz val="10"/>
        <rFont val="Times New Roman"/>
        <family val="1"/>
      </rPr>
      <t>, plinth beams, girders, bressumers and cantilevers.</t>
    </r>
  </si>
  <si>
    <t xml:space="preserve">e </t>
  </si>
  <si>
    <t>5.9.6</t>
  </si>
  <si>
    <t>Columns, Pillars, Piers, Abutments, Posts and Struts</t>
  </si>
  <si>
    <t>f</t>
  </si>
  <si>
    <t>5.9.7</t>
  </si>
  <si>
    <t>stairs,( excluding landing except spiral-staircases)</t>
  </si>
  <si>
    <t>h</t>
  </si>
  <si>
    <t>5.9.19</t>
  </si>
  <si>
    <r>
      <t xml:space="preserve">Weather shade, </t>
    </r>
    <r>
      <rPr>
        <u/>
        <sz val="10"/>
        <rFont val="Times New Roman"/>
        <family val="1"/>
      </rPr>
      <t>Chajjas</t>
    </r>
    <r>
      <rPr>
        <sz val="10"/>
        <rFont val="Times New Roman"/>
        <family val="1"/>
      </rPr>
      <t>, corbels etc., including edges</t>
    </r>
  </si>
  <si>
    <t>SECTION-III ( MASONRY WORK)</t>
  </si>
  <si>
    <t>6.4.2</t>
  </si>
  <si>
    <t>Brick work with F.P.S. bricks  of class  designation 75,  in superstructure above plinth level upto floor V level in all shapes and sizes in    cement mortar 1:6 (1 cement: 6 coarse sand).</t>
  </si>
  <si>
    <t>Half brick masonry with common burnt clay ( non modular) bricks of class disignation 7.5 in superstructure above plinth level up to floor V level</t>
  </si>
  <si>
    <t>6.13.2</t>
  </si>
  <si>
    <t>Cement mortar 1:4 ( 1 cement: 4 coarse sand)</t>
  </si>
  <si>
    <t>SECTION-IV (FLOORING WORK)</t>
  </si>
  <si>
    <t>Kota stone slab flooring over 20 mm (average ) thick base laid over and jointed with grey cement slurry mixed with pigment to match the shade of the slab including rubbing and polishing complete with base of cement mortar 1:4 ( 1 cement :4 coarse sand ):</t>
  </si>
  <si>
    <t>11.26.1</t>
  </si>
  <si>
    <t xml:space="preserve">25 mm thick  </t>
  </si>
  <si>
    <t>52 mm thick cement concrete flooring with concrete hardener topping, under layer 40 mm thick cement concrete 1:2:4 ( 1 cement :2 coarse sand : 4 graded stone 20 mm nominal size) and top layer 12 mm thick cement hardener consisting of mix. 1:2 9 1 cement hardener mix:2 graded stone aggregate 6 mm nominal size) by volume, hardening compound mixed @ 2 litre per 50 kg of cement or as per manufacturers specifications. This includes cost of cement slurry, but excluding the cost of nosing of steps etc. complete.</t>
  </si>
  <si>
    <t>Providing and laying ceramic glazed floor tiles 300x300 mm( thickness to be specified by the manufacturer )of 1st quality conforming to IS:15622 of approved  make in  colours such as  white, ivory, grey, fume red brown, laid on  20 mm thick Cement Mortar 1:4 (1 Cement:4 Coarse sand )including pointing the joints  in white cement mixed and  matching  pigment etc. complete.</t>
  </si>
  <si>
    <t>Providing and fixing 1st quality ceramic glazed wall  tiles conforming to IS:15622  ( thickness to be specified by the manufacture)   of approved make   in all colours, shades except begundy, bottle green,blackof any size as approved by Engineer-in-chage in skirting, risers of steps and dados over 12mm thick bed of Cement Mortar 1:3 (1 Cement:3 Coarse sand ) and jointing with grey cement slurry @ 3.3kg per sqm including pointing in white cement mixed with pigment of matching shade complete.</t>
  </si>
  <si>
    <t xml:space="preserve">Cement plaster skirting up to 30 cm height, with cement mortar 1:3 ( 1 cement : 3 coarse sand ) finished with a floating coat of neat cement </t>
  </si>
  <si>
    <t>11.6.1</t>
  </si>
  <si>
    <t>18 mm thick</t>
  </si>
  <si>
    <t>SECTION-V (PLASTERING WORK)</t>
  </si>
  <si>
    <t>6mm cement plaster to ceiling of mix:</t>
  </si>
  <si>
    <t>13.16.1</t>
  </si>
  <si>
    <t>1:3 ( 1 cement: 3 fine sand)</t>
  </si>
  <si>
    <t>12mm cement plaster of mix:</t>
  </si>
  <si>
    <t>13.4.2</t>
  </si>
  <si>
    <t>1:6 (1 cement:6 coarse sand)</t>
  </si>
  <si>
    <t>20mm cement plaste of mix:</t>
  </si>
  <si>
    <t>13.6.2</t>
  </si>
  <si>
    <t>1:6 (1 cement: 6 coarse sand)</t>
  </si>
  <si>
    <t>Forming groove of uniform size from 12 x 12mm and upto 25 x 15mm in plastered surface as per approved pattern using wooden battens, nailed to the under layer including removal of wooden battens, repairs to the ecges of plaster panel and finishing the groove complete as per specifications and direction of the Engineer-in-charge.</t>
  </si>
  <si>
    <t>SECTION-VI (CARPENTARY, STEEL AND HARDWARE WORK)</t>
  </si>
  <si>
    <t>Providing and fixing ISI marked flush door shutters non-decorative type, core of block board construction with frame of 1st class hard wood and well matched commercial 3 ply veneering with vertical grains or cross bands and face veneers on both faces of shutters:</t>
  </si>
  <si>
    <t>9.21.1</t>
  </si>
  <si>
    <t>35 mm thick with  necessary screws.</t>
  </si>
  <si>
    <t>Providing and fixing ISI marked steel glazed doors, windows and ventilators of standard rolled steel sections, joints mitred and welded with 15x3mm lugs, 10 cm long, embedded in cement concrete blocks 15x10x10cm of 1:3:6 ( 1 cement:3coarse sand:6 graded stone aggregate 20mm nominal size) or with wooden plugs and screws or rawl plugs and screws or with fixing clips or with bolts and nuts as required, including providing and fixing of glass panes with glazing clips and special metal sash putty of approved make complete including applying a priming coat of approved steel primer, excluding the cost of metal beading and other fitting except necessary hinges or pivots as required as per drawing at all level.</t>
  </si>
  <si>
    <t>Windows fixed / side hung / top hung</t>
  </si>
  <si>
    <t>Providing and fixing pressed steel door frames confirming to IS: 4351  manufactured from commercial mild steel sheet of 1.25 mm thickness including hinges jamb, lock jamb, bead and if required angle threshold of mild steel angle of section 50x25mm, or base ties of 1.25 mm pressed mild steel welded or rigidly fixed together by mechanical means, adjustable lugs with split end tail to each jamb including steel butt hinges 25 mm thick with mortar guards, lock strike-plate and shock absorbers as specified and applying a coat of approved steel primer after pre-treatment of the surface as directed by Engineer-in-charge.</t>
  </si>
  <si>
    <t>10.14.1.1</t>
  </si>
  <si>
    <t>Profile B, Fixing with adjustable lugs with split end tail to each jamb</t>
  </si>
  <si>
    <t>metre</t>
  </si>
  <si>
    <t>Providing and fixing aluminium sliding door bolts ISI marked anodised (anodic coating not less than grade AC 10 as per IS:1868) transparent or dyed to required colour or shade wth nuts and screws etc complete:</t>
  </si>
  <si>
    <t>9.96.1</t>
  </si>
  <si>
    <t>300x16 mm</t>
  </si>
  <si>
    <t>Providing and fixing aluminium tower bolts ISI marked anodised (anodic coating not less than grade AC 10 as per IS:1868) transparent or dyed to required colour or shade with necessary screws etc. complete.</t>
  </si>
  <si>
    <t>9.97.2</t>
  </si>
  <si>
    <t>250 x 10 mm</t>
  </si>
  <si>
    <t>9.97.4</t>
  </si>
  <si>
    <t>150 x 10 mm</t>
  </si>
  <si>
    <t>Providing and fixing aluminium handles ISI marked anodised (anodic coating not less than grade AC 10 as per IS:1868) transparent or dyed to required colour or shade with necessary screws etc. complete.</t>
  </si>
  <si>
    <t>9.100.1</t>
  </si>
  <si>
    <t>125 mm</t>
  </si>
  <si>
    <t>Providing and fixing aluminium hanging floor door stopper ISI marked anodised (anodic coating not less than grade AC 10 as per IS:1868) transparent or dyed to required colour and shade with necessary screws etc. complete.</t>
  </si>
  <si>
    <t>9.101.2</t>
  </si>
  <si>
    <t>Twin rubber stopper</t>
  </si>
  <si>
    <t>Providing and fixing ISI marked oxidised M.S handles conforming to IS:4992 with necessary screws etc. complete.</t>
  </si>
  <si>
    <t>9.66.1</t>
  </si>
  <si>
    <t>125mm</t>
  </si>
  <si>
    <t>Providing and fixing oxidised M.S casement stays (straight peg type) with necessary screws etc. complete.</t>
  </si>
  <si>
    <t>9.68.1</t>
  </si>
  <si>
    <t>300 mm weighing not less than 200 gms</t>
  </si>
  <si>
    <t>SECTION-VII (FINISHING WORK)</t>
  </si>
  <si>
    <t>Finishing walls with  premium  Acrylic  smooth exterior paint   with silicone additives of required shade:</t>
  </si>
  <si>
    <t>13.46.1</t>
  </si>
  <si>
    <t>New work (Two or more coats applied @ 1.43kg/10sqm) over and including base coat of waterproffing cement paint Snowcem Plus or equivalent applied @ 2.20 kg/10 sqm</t>
  </si>
  <si>
    <t xml:space="preserve"> Distempering with oil bound washable distemper of approved brand and manufacture to give an even shade</t>
  </si>
  <si>
    <t>13.41.1</t>
  </si>
  <si>
    <t>New work (two or more coats) over and including priming coat with cement primer.</t>
  </si>
  <si>
    <t>Painting with synthetic enamel paint of approved brand and manufacture of required  colour to give an even shade:</t>
  </si>
  <si>
    <t>13.62.1</t>
  </si>
  <si>
    <t>Two or more coats on new work over an under coat of suitable shade with ordinary paint of approved band and manufacure</t>
  </si>
  <si>
    <t>SECTION-VIII (MISCELLANEOUS ITEMS)</t>
  </si>
  <si>
    <t>Providing and laying integral cement based water proofing treatment including preparation of surface as required for treatment of roofs, balconies, terraces / sunken slabs etc consisting of following operations.</t>
  </si>
  <si>
    <t>a)Applying and grouting a slurry coat of neat cement using 2.75 kg/sqm of cement admixed with proprietary water proofing compound conforming to IS:2645 and approved by Engineer-in-charge  over the RCC slab including adjoining walls upto 300 mm height includingcleaning the surface before treatment.</t>
  </si>
  <si>
    <t>b)Laying brick bats with mortar using broken bricks / brick bats 25mm to 115mm size with 50% of cement mortar 1:5 (1cement: 5 coarse sand) admixed with   water proofing compound conforming to IS: 2645 and approved by Engineer-in-charge over 20mm thick layer of cement mortar of mix 1:5 (1 cement: 5 coarse sand) admixed with  water proofing compound conforming to IS: 2645 and approved by Engineer-in-charge to requiredslope and treating similary the adjoining walls upto 300mm height including rounding of junctions to walls and slabs.</t>
  </si>
  <si>
    <t>c)After two days of proper curing applying a second coat of cement slurry  using 2.75 kg/ sqm of cement admixed with   water proofing compoun conforming to IS: 2645.and approved by Engineer-in-charge.</t>
  </si>
  <si>
    <t>d)Finishing the surface with 20mm thick jointless cement mortar of mix 1:4 (1 cement:4 coarse sand) admixed with   water proofing compound conforming to IS: 2645 and approved by Engineer-in-charge including laying glass fibre cloth of approved quality in top layer of plaster  and finally finishing the surface with trowel with neat cement slurry and making of 300 x 300 mm square 3 mm deep.</t>
  </si>
  <si>
    <t>e) The whole terrace so finished shall be flooded with water for a minimum period of two weeks for curing and for final test.  All above operations to be done in order and as directed and specified by the Enigneer-in-charge.</t>
  </si>
  <si>
    <t>22.7.1</t>
  </si>
  <si>
    <t>With average thickness of 120mm and minimum thickness at khurra as 65 mm for roof slab and for sunken slab average thickness of 80mm and minimum thickness of khurra as 65 mm</t>
  </si>
  <si>
    <t>Providing and fixing circular/hexagonal M.S sheet ceiling fan box with clamp of internal dia 140 mm, 73 mm height, 3 mm thick rim, top and bottom lid of 1.5 mm M.S sheet.  Lids shall be screwed into M.S box by means of 3 mm round headed screws, clamps shall be made of 12 mm dia M.S bar bent to shape as per standard drawing with over all length as 80 cm.</t>
  </si>
  <si>
    <t>Making plinth protection 50mm thick of cement concrete 1:3:6 ( 1 cement:3 coarse sand: 6 graded stone aggregate 20mm nominal size) over 75mm bed od dry brick ballast 40mm nominal size well rammed and consolidated and grouted with fine sane including finishing the top smooth.</t>
  </si>
  <si>
    <t>Steel work welded in built up sections/framed work including cutting hoisting, fixing in position and applying a priming coat of approved steel primer using structural steel etc. as required.</t>
  </si>
  <si>
    <t>10.25.2</t>
  </si>
  <si>
    <t>In gratings, frames, guard bar, ladders, railings, brackets, gates &amp; similar works.</t>
  </si>
  <si>
    <t>Kgs</t>
  </si>
  <si>
    <t>Providing and fixing hand rail by welding etc. to steel ladder railing, balcony railing &amp; staircase railing including applying a priming coat of approved steel primer</t>
  </si>
  <si>
    <t>10.26.1</t>
  </si>
  <si>
    <t>M.S tube (medium) 40 mm nominal bore</t>
  </si>
  <si>
    <t>I. Total</t>
  </si>
  <si>
    <t>PART-B: PHE Works</t>
  </si>
  <si>
    <t>DSR RATE</t>
  </si>
  <si>
    <t>AMOUNT in Rs</t>
  </si>
  <si>
    <t>SANITARY INSTALLATION</t>
  </si>
  <si>
    <t>Providing and fixing water closet squatting pan (Indian type W.C pan) with 125 x 110 dia uPVC,  10 litre low level white P.V.C flushing cistern with manually controlled device (handle lever) conforming to IS:7231, Parryware / Hindware / Seabird / Orient (Coral) with all fittings and fixtures complete including cutting and making good the walls and floors wherever required.</t>
  </si>
  <si>
    <t>17.1.1</t>
  </si>
  <si>
    <t>White Vitreous china Orissa patterns W.C pan of size 580 mm</t>
  </si>
  <si>
    <t>Providing and fixing wash basin with C.I./ M.S brackets, 15mm C.P brass piller taps, Kingston /Gem /Techno / Parko, 32mm C.P brass waste of standard pattern, including painting of fittings and brackets, cutting and making good the walls wherever require.</t>
  </si>
  <si>
    <t>White Vitreous China</t>
  </si>
  <si>
    <t>17.7.4</t>
  </si>
  <si>
    <t>Flat back wash basin size 550x400mm with single 15mm C.P brass pillar tap</t>
  </si>
  <si>
    <t>Providing and fixing kitchen sink with C.I. brackets, C.P. brass chain with rubber plug, 40mm C.P. brass waste complete, including painting the fittings and brackets, cutting and making good the walls wherever required.</t>
  </si>
  <si>
    <t>17.9.1</t>
  </si>
  <si>
    <t xml:space="preserve">White glazed fire clay kitchen sink of size 600 x450 x 250 mm </t>
  </si>
  <si>
    <t>Providing and fixing white vitreous flat back half stall urinal of size 580 x380x 350 mm with PVC automatic flushing cistern, with fittings, standard size C.P. brass flush pipe , spreaders with unions and clamps ( all in C.P. brass ) with waste fittings as per IS: 2556, PVC  trap with uotlet grating and other couplings in C.P. brass including painting of fittings and cutting and making good the walls and floors where ever required:</t>
  </si>
  <si>
    <t>17.5.1</t>
  </si>
  <si>
    <t>Single half stall urinal with 5 litres P.V.C. automatic flushing cistern.</t>
  </si>
  <si>
    <t>WATER SUPPLY</t>
  </si>
  <si>
    <t>Providing and fixing C.P brass bib cock of approved quality conforming to IS:8931</t>
  </si>
  <si>
    <t>18.49.1</t>
  </si>
  <si>
    <t>15mm nominal bore</t>
  </si>
  <si>
    <t>Providing and fixing C.P brass angle valve for basin mixer and gyer points of approved quality conforming to IS: 8931</t>
  </si>
  <si>
    <t>18.53.1</t>
  </si>
  <si>
    <t>Providig and fixing C.P brass sower rose with 15 or 20mm inlet</t>
  </si>
  <si>
    <t>18.22.1</t>
  </si>
  <si>
    <t>100mm diameter</t>
  </si>
  <si>
    <t>Providing and fixing C.P brass stop cock (concealed) of standard design and of approved make conforming to IS: 8931</t>
  </si>
  <si>
    <t>18.52.1</t>
  </si>
  <si>
    <t>Providing and fixing  uplasticised P.V.C  connection pipe with brass unions.</t>
  </si>
  <si>
    <t>18.21.1</t>
  </si>
  <si>
    <t>30 cm length</t>
  </si>
  <si>
    <t>18.21.1.1</t>
  </si>
  <si>
    <t>Providing and fixing P.V.C. waste pipe for sink or wash basin including PVC waste fittings complete.</t>
  </si>
  <si>
    <t>17.28.2</t>
  </si>
  <si>
    <t>Flexible pipe</t>
  </si>
  <si>
    <t>17.28.2.1</t>
  </si>
  <si>
    <t>32 mm dia</t>
  </si>
  <si>
    <t>Providing and fixing 600x450mm bevelled edge mirror of superior glass (of approved quality) complete with 6mm thick hard board ground fixed to wooden cleats with C.P brass screws and washers complete.</t>
  </si>
  <si>
    <t>Providing and fixing 600x120x5mm glass shelf with edges round of supported on anodised aluminium angle frame with C.P brass brackets and guard rail complete fixed with 40mm long screws, rawl plugs etc., complete</t>
  </si>
  <si>
    <t>Providing and fixing PTMT towel rail complete with brackets fixed to wooden cleats with CP brass screws with concealed fitting arangement of approved quality colour and make (Prayag or equivalent.)</t>
  </si>
  <si>
    <t>17.73.2</t>
  </si>
  <si>
    <t>600mm long towel rail with total length of 645mm, width 78mm and effective height of 88mm, weiging not less than 190 gms.</t>
  </si>
  <si>
    <t>Providing and fixing G.I pipes complete with G.I fittings and clamps, including and making good the wall etc. (internal work)</t>
  </si>
  <si>
    <t>Exposed on wall</t>
  </si>
  <si>
    <t>18.10.2</t>
  </si>
  <si>
    <t>20mm dia nominal bore</t>
  </si>
  <si>
    <t>18.10.3</t>
  </si>
  <si>
    <t>25mm dia nominal bore</t>
  </si>
  <si>
    <t>Concealed pipe including painting with anti corrosive bitumastic paint, cutting chases and making good the wall</t>
  </si>
  <si>
    <t>18.11.1</t>
  </si>
  <si>
    <t>15mm dia nominal bore</t>
  </si>
  <si>
    <t>Painting G.I pipes and fittings with synthetic enamel white paint over a ready mixed priming coat both of approved quality for new work.</t>
  </si>
  <si>
    <t>18.38.2</t>
  </si>
  <si>
    <t>20 mm diameter pipe</t>
  </si>
  <si>
    <t>18.38.3</t>
  </si>
  <si>
    <t>25 mm diameter pipe</t>
  </si>
  <si>
    <t>Providing and fixing gun metal gate valve with C.I wheel of approved quality (screwed end)</t>
  </si>
  <si>
    <t>18.17.1</t>
  </si>
  <si>
    <t>25mm nominal bore</t>
  </si>
  <si>
    <t>Providing and fixing C.P brass long body Bib cock of approved quality conforming to IS standards and weighing not  less than 690 gms.</t>
  </si>
  <si>
    <t>18.51.1</t>
  </si>
  <si>
    <t>Providing and placing on terrace ( at all floor levels) polyethelene water storage tank, IS:12701 marked, with cover and suitable locking arrangement and making necessary holes for inlet, outlet and overflow pipes but without fittings and the base support for tank.</t>
  </si>
  <si>
    <t>per litre</t>
  </si>
  <si>
    <t xml:space="preserve">  SEWERAGE</t>
  </si>
  <si>
    <r>
      <t>Providing and laying non-pressure NP</t>
    </r>
    <r>
      <rPr>
        <vertAlign val="subscript"/>
        <sz val="10"/>
        <rFont val="Times New Roman"/>
        <family val="1"/>
      </rPr>
      <t>2</t>
    </r>
    <r>
      <rPr>
        <sz val="10"/>
        <rFont val="Times New Roman"/>
        <family val="1"/>
      </rPr>
      <t xml:space="preserve"> class light duty) R.C.C pipes with collars jointed with stiff mixture of cement mortar in the proportion of 1:2 ( 1 cement: 2 fine sand) including testing of joints etc. complete.</t>
    </r>
  </si>
  <si>
    <t>19.6.1</t>
  </si>
  <si>
    <t>100 mm dia R.C.C pipe</t>
  </si>
  <si>
    <t>19.6.2</t>
  </si>
  <si>
    <t>150 mm dia R.C.C pipe</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</si>
  <si>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t>
  </si>
  <si>
    <t>2.10.1</t>
  </si>
  <si>
    <t>All kinds of soil.</t>
  </si>
  <si>
    <t>2.10.1.2</t>
  </si>
  <si>
    <t>Pipes, cables etc. exceeding 80 mm dia. but not exceeding 300 mm dia.</t>
  </si>
  <si>
    <t>(a)</t>
  </si>
  <si>
    <t>19.7.1.1</t>
  </si>
  <si>
    <t>With common burnt clay F.P.S (non modular) bricks of class designation 7.5</t>
  </si>
  <si>
    <t>19.7.2</t>
  </si>
  <si>
    <t>Inside size 120 x 90 and 90cm deep including C.I cover with frame (medium duty) 500mm internal diameter, total weight of cover and frame to be not less than 116 kg(weight of cover 58 kg and weight of frame 58 kg.)</t>
  </si>
  <si>
    <t>19.7.2.1</t>
  </si>
  <si>
    <t>Providing and fixing square-mouth S.W gully trap  class SP-1 complete with C.I grating brick masonry chamber with water tight C.I cover with frame of 300 x 300mm size (inside) the weight of cover to be not less than 4.50 kg and frame to be not less than 2.7 kg as per standard design.</t>
  </si>
  <si>
    <t>19.4.3</t>
  </si>
  <si>
    <t>180 x 150mm size P type</t>
  </si>
  <si>
    <t>19.4.3.1</t>
  </si>
  <si>
    <t>Making soak pit 2.5m diameter 3.0metre deep with 45 x 45 cm dry brick honey comb shaft with bricks  and S.W drain pipe 100 mm diameter, 1.8m long complete as per standard design.</t>
  </si>
  <si>
    <t>19.32.1</t>
  </si>
  <si>
    <t xml:space="preserve"> Extra for depth for manholes</t>
  </si>
  <si>
    <t>19.8.1</t>
  </si>
  <si>
    <t>Size 90x80 cm</t>
  </si>
  <si>
    <t>19.8.1.1</t>
  </si>
  <si>
    <t>19.8.2</t>
  </si>
  <si>
    <t xml:space="preserve"> Size 120x90 cm</t>
  </si>
  <si>
    <t>19.8.2.1</t>
  </si>
  <si>
    <t>MISCELLANEOUS ITEMS</t>
  </si>
  <si>
    <t>Providing and fixing on wall face unplasticised- Rigid PVC rain water pipes conforming to IS: 13592 Type A including jointing with seal ring conforming to IS: 5382 leaving 10mm gap for thermal expansion.</t>
  </si>
  <si>
    <t>Single socketed pipes</t>
  </si>
  <si>
    <t>12.41.2</t>
  </si>
  <si>
    <t>110 mm diameter</t>
  </si>
  <si>
    <t>Providing and fixing on wall face unplasticised -PVC moulded fittings/accessories for unplasticised -Riging PVC rain water pipes conforming to IS:13592 Type A including jointing with seal ring conforming to IS: 5382 leaving 10mm gap for thermal expansion.</t>
  </si>
  <si>
    <t>12.42.5</t>
  </si>
  <si>
    <t>Bend 87.5 degree</t>
  </si>
  <si>
    <t>12.42.5.2</t>
  </si>
  <si>
    <t>110mm bend</t>
  </si>
  <si>
    <t>12.42.6</t>
  </si>
  <si>
    <t>Shoe (Plain)</t>
  </si>
  <si>
    <t>12.42.6.2</t>
  </si>
  <si>
    <t>110mm Shoe</t>
  </si>
  <si>
    <t>Providing and fixing unplasticised -PVC pipe clips of approved design to unplasticised-PVC rain water pipes by means of 50 x 50 x 50mm hard wood plugs, screwed with M.s screws of required length including cutting brick work and fixing in cement mortar 1;4 (1 cement: 4 coarse sand) and making good the wall etc. complete.</t>
  </si>
  <si>
    <t>12.43.2</t>
  </si>
  <si>
    <t>110mm</t>
  </si>
  <si>
    <t>PART-D: Septic Tank</t>
  </si>
  <si>
    <t>S.N.</t>
  </si>
  <si>
    <t xml:space="preserve">DSR Rate </t>
  </si>
  <si>
    <t xml:space="preserve">Earth work in excavation in foundation trenches or drains (not exceding 1.5 m in width or 10 sqm on plan) including dressing of sides and ramming of bottoms, lift upto 1.5 m, including getting out the excavated soil and disposal of surplus excavated soil </t>
  </si>
  <si>
    <t>Supplying and filling in plinth with Local sand under floors including, watering, ramming consolidating and dressing complete.</t>
  </si>
  <si>
    <t>4.1.6</t>
  </si>
  <si>
    <t>1:3:6 ( 1 Cement : 3 coarse sand: 6 graded stone aggregate 20 mm nominal size)</t>
  </si>
  <si>
    <t>5.1.3</t>
  </si>
  <si>
    <t xml:space="preserve">Providing and laying in position specifed grade of reinforced cement concrete excluding the cost of  centering, shuttering, finnishing and reinforcement- All work upto plinth level                                                                           </t>
  </si>
  <si>
    <t>6.1.1</t>
  </si>
  <si>
    <t>6.12.</t>
  </si>
  <si>
    <t>Half brick masonry with bricks of class designation 75 in foundations and plinth in:</t>
  </si>
  <si>
    <t>6.12.2</t>
  </si>
  <si>
    <t>Sqm.</t>
  </si>
  <si>
    <t>20mm cement plaster  finished with a floating coat of neat cement of mix;</t>
  </si>
  <si>
    <t>13.6.1</t>
  </si>
  <si>
    <t>1:4 (1 cement:4 fine sand)</t>
  </si>
  <si>
    <t>Supplying and fixing C.I cover without frame for manholes:</t>
  </si>
  <si>
    <t>19.18.2</t>
  </si>
  <si>
    <t>500 mm diameter C.I cover (medium duty) the weiht of he cover to be not less than 58 kg.</t>
  </si>
  <si>
    <t>Providing M.S foot rests including fixing in manholes with 20 x 20 x 10 cm cement concrete blocks 1:3:6 ( 1 cement: 3 coarse sand: 6 graded stone aggregate 20mm nominal size) as per standard design:</t>
  </si>
  <si>
    <t>19.15.1</t>
  </si>
  <si>
    <t>(With 20 x 20 mm square bar</t>
  </si>
  <si>
    <t>19.34.2</t>
  </si>
  <si>
    <t xml:space="preserve">Providing and fixing S.W. intercepting trap in manhole with stiff mixture of cement mortar 1:1 ( 1 cement :1 fine sand ) including testing of joints etc. complete. 150 mm dia </t>
  </si>
  <si>
    <t>5.22.1</t>
  </si>
  <si>
    <t>Mild steel and medium tensile steel bars</t>
  </si>
  <si>
    <t>Foundations, footings, bases of columns etc. for mass concrete.</t>
  </si>
  <si>
    <t>SqM</t>
  </si>
  <si>
    <t>Sq.M.</t>
  </si>
  <si>
    <t>5.9.2</t>
  </si>
  <si>
    <t>walls (any thickness) including attached pilasters, butteresses, plinth and string courses etc.</t>
  </si>
  <si>
    <t>Providing and fixing G.I vent pipes complete with G.I fittings, bend, collar, terminal guard etc. complete as per Engineer in charge.</t>
  </si>
  <si>
    <t>18.12.8</t>
  </si>
  <si>
    <t>80mm dia nominal bore</t>
  </si>
  <si>
    <t>PART-C: Internal Electrification</t>
  </si>
  <si>
    <t>Rate Ref. DSR'22</t>
  </si>
  <si>
    <t>DESCRIPTION OF ITEM</t>
  </si>
  <si>
    <t>RATE</t>
  </si>
  <si>
    <t>I. WIRING</t>
  </si>
  <si>
    <t xml:space="preserve">1.10.3 </t>
  </si>
  <si>
    <t>Wiring for Light point/ Fan point/ Exhaust Fan point/ Call Bell point with1.5 sq.mm FR PVC insulated Copper Conductor Cable in surface/ recessed PVC Conduit with modular type switch, modular plate, suitable size PVC/G.I. box etc. as required.(Group-C)</t>
  </si>
  <si>
    <t>Supplying and fixing suitable size GI/PVC box with modular plate and cover including providing and fixing 5 pin 5/6 Amp modular type socket  on switch/separate board (in surface / recessed PVC conduit wiring system) and 5/6 Amp modular type switch Earthing the 3rd pin, painting etc. as required.</t>
  </si>
  <si>
    <t>1.14.1</t>
  </si>
  <si>
    <t>Wiring for light plug and light circuit wiring with 2 x 1.5 sq.mm + 1.5 sq. mm. earth wire PVC insulated, copper conductor, single core cable in recessed / surface PVC conduit as required.</t>
  </si>
  <si>
    <t>Mtr.</t>
  </si>
  <si>
    <t>Wiring for power plug point with 2 x 4 Sq.mm FR PVC insulated copper conductor single core Cable in recessed / surface PVC conduit along with 1 no. 4 sq. mm copper conductor wire for loop earthing as required.</t>
  </si>
  <si>
    <t>Mtr</t>
  </si>
  <si>
    <t>Supplying &amp; fixing suitable size GI box with modular plate and cover in front on surface or in recess, including with 6 pin 15/16 Amp modular socket out let and 15/16 Amp modular switch, connections, painting etc. as required.</t>
  </si>
  <si>
    <t>1.7.9</t>
  </si>
  <si>
    <t>Wiring for sub-main wiring with the following sizes PVC insulated copper conductor single core cable in surface / recessed PVC conduit as required.</t>
  </si>
  <si>
    <t>4 x 6 + 2 x 6 sq.mm</t>
  </si>
  <si>
    <t>II. DISTRIBUTION BOARDS.</t>
  </si>
  <si>
    <t>2.5.1</t>
  </si>
  <si>
    <t>Supplying and fixing of following ways surface/ recess
mounting, vertical type, 415 V, TPN MCB distribution board of sheet steel, dust protected, duly powder painted, inclusive of 200 A tinned copper bus bar, common neutral link, earth bar, din bar for mounting MCBs (but without MCBs and incomer ) as required . (Note : Vertical type MCB TPDB is normally used where 3 phase outlets are required.)4 way (4 + 12), Double door</t>
  </si>
  <si>
    <t>Supplying &amp; fixing of following rating and poles, B&amp;C series miniature circuit breaker in the existing MCB DB Complete with connection testing and commissioning etc. as required.</t>
  </si>
  <si>
    <t>(I)</t>
  </si>
  <si>
    <t>6/32 A SP MCB 'C' series</t>
  </si>
  <si>
    <t>(II)</t>
  </si>
  <si>
    <t>2.15.1</t>
  </si>
  <si>
    <t xml:space="preserve">32A TPN MCB 'C' series </t>
  </si>
  <si>
    <t>III. ERECTION OF FIXTURE</t>
  </si>
  <si>
    <t>Supplying &amp; fixing brass batten/angle holder including connection etc. as required.</t>
  </si>
  <si>
    <t>Erection of wall bracket, bulkhead/ ceiling fitting suitable for all sizes and shapes upto two GLS lamp complete with all accessories including connection etc.as required</t>
  </si>
  <si>
    <t>Installation, testing and commissioning of ceiling fan/wall bracket fan and regulator including wiring the down rod of standard length (30 cm) with 1.5 sq.mm PVC insulated copper conductor, single core cable etc. as required.</t>
  </si>
  <si>
    <t>1.50.1</t>
  </si>
  <si>
    <t>Installation of exhaust fan upto 450mm sweep in the exisiting opening, inlcuding making the opening / hole to suit the size of the above fan, making good, the damages, connections, testing, commissioning etc. as required.</t>
  </si>
  <si>
    <t>Extra for fixing the louvre / shutters complete with frame for exhaust fan of all sizes.</t>
  </si>
  <si>
    <t xml:space="preserve">Delhi Jal Board 20.1.2 </t>
  </si>
  <si>
    <t>Delhi Jal Board 20.2.1</t>
  </si>
  <si>
    <t xml:space="preserve">Construction of 20 bedded security barrack at 400/220/132 KV Saharsa Substation
</t>
  </si>
  <si>
    <t>D</t>
  </si>
  <si>
    <t>As given in sheet "PHE "</t>
  </si>
  <si>
    <t>As given in sheet "SEPTIC"</t>
  </si>
  <si>
    <t>As given in sheet "ELECTRICAL"</t>
  </si>
  <si>
    <t>As given in sheet "CIVIL"</t>
  </si>
  <si>
    <t>Total amount for the work "Construction of 20 bedded security barrack at 400/220/132 KV Saharsa Substation "</t>
  </si>
  <si>
    <t>Description of items</t>
  </si>
  <si>
    <t xml:space="preserve">  Rate (Rs.)</t>
  </si>
  <si>
    <t>Amount (Rs.)</t>
  </si>
  <si>
    <t>Supply of borrowed earth at site including royalty, carriage and filling in specified areas as per drawings in layers not exceeding 200mm in depth, compacting under optimumn moisture content to achieve 95% compaction of proctor density,finishing etc. all complete for all leads and lifts with labour, materials, tools,tackels, equipments, safeguards &amp; incidentials required testing asper specification &amp; direction of Engineer In Charge.</t>
  </si>
  <si>
    <t>E</t>
  </si>
  <si>
    <t>As given in sheet "SOIL FILLING"</t>
  </si>
  <si>
    <t>Annexure-E(I)</t>
  </si>
  <si>
    <t>DSR (2023)</t>
  </si>
  <si>
    <t>5.33.2.1</t>
  </si>
  <si>
    <t>Annexure-E(II)</t>
  </si>
  <si>
    <t>22 (A)</t>
  </si>
  <si>
    <t>Constructing brick masonry manhole in cement mortar 1:4 (1 cement: 4 coarse sand) R.C.C top slab with 1:2:4 mix (1 cement: 2 coarse sand: 4 graded stone aggregate 20mm nominal size), foundation concrete 1:4:8 mix ( 1 cement: 4 coarse sand: 8 graded stone aggregate 40 mm nominal size),inside plastering 12 mm thick with cement mortar 1:3(1 cement : 3 coarse sand) finished with floating coat of neat cement and making channels in cement concrete 1:2:4(1 cement:2 coarse sand:4 graded stone aggregate 20 mm nominal size) finished with a floating coat of neat cement complete as per standard design.Inside size 90x80 cm and 45 cm deep including C.I cover with frame (light duty) 455 x 610mm internal diamensions, total weight of cover and frame to be not less than 38 kg (weight of cover 23 kg and weight of frame of 15 kg) With common burnt clay F.P.S (non modular) bricks of class designation 7.5</t>
  </si>
  <si>
    <t>Annex-E(IV)</t>
  </si>
  <si>
    <t>DSR'23</t>
  </si>
  <si>
    <t>Annexure-E(III)</t>
  </si>
  <si>
    <t>QNTY.</t>
  </si>
  <si>
    <t>IV.  SUPPLY  AND INSTALLATION OF FIXTURES :</t>
  </si>
  <si>
    <t>SUPPLY  AND INSTALLATION OF 1200 mm sweep A.C. Ceiling Fan complete with double ball bearing Fan motor,blades,regulator canopies and standard down rod as reqd.Havells/ CG / Orient/ Usha/&amp; other equivalent reputed OEM Makes(Supplying and Fixing).</t>
  </si>
  <si>
    <t>15% Installation</t>
  </si>
  <si>
    <t>SUPPLY  AND INSTALLATION OF 300 mm dia. 1400 RPM A.C. exhaust fan complete.Havells/ CG / Orient/ Usha/&amp; other equivalent reputed OEM Makes(Supplying and Fixing).</t>
  </si>
  <si>
    <t>Delhi Jal Board 19.1.2</t>
  </si>
  <si>
    <t xml:space="preserve">Installation, testing and commissioning of 20 W LED 6000 K tube light with fittings complete with all accessories and tube etc. directly on ceiling/ wall, 
Decorative ultra slim square profile LED
lighting fixture with extruded
polycarbonate, environmental friendly,
energy efficient ready to use pack. Lamp
</t>
  </si>
  <si>
    <t>Annexure-E(V)</t>
  </si>
  <si>
    <t>COST ESTIMATE  FOR SOIL FILLING FOR CONSTRUCTION OF SECURITY BARRACK AT 400/220/132 KV SAHARSA SUB STATION UNDER TBCB</t>
  </si>
  <si>
    <t>DSR 2023</t>
  </si>
  <si>
    <t>2.25 (A)</t>
  </si>
  <si>
    <t xml:space="preserve"> Rate </t>
  </si>
  <si>
    <t>Total (Rs)</t>
  </si>
  <si>
    <t xml:space="preserve"> Rate (Rs.)</t>
  </si>
  <si>
    <t>Rate (Rs.)</t>
  </si>
  <si>
    <t>Total(Rs.)</t>
  </si>
  <si>
    <t>RFX. No. 5002003530 NIT-446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</si>
</sst>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yy;@"/>
    <numFmt numFmtId="166" formatCode="_(&quot;$&quot;* #,##0.00_);_(&quot;$&quot;* \(#,##0.00\);_(&quot;$&quot;* &quot;-&quot;??_);_(@_)"/>
    <numFmt numFmtId="167" formatCode="0.000"/>
  </numFmts>
  <fonts count="30"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sz val="12"/>
      <name val="Calibri"/>
      <family val="2"/>
      <scheme val="minor"/>
    </font>
    <font>
      <b/>
      <sz val="11"/>
      <name val="Calibri"/>
      <family val="2"/>
      <scheme val="minor"/>
    </font>
    <font>
      <b/>
      <u/>
      <sz val="12"/>
      <color rgb="FF0070C0"/>
      <name val="Times New Roman"/>
      <family val="1"/>
    </font>
    <font>
      <sz val="10"/>
      <name val="Times New Roman"/>
      <family val="1"/>
    </font>
    <font>
      <sz val="11"/>
      <color theme="1"/>
      <name val="Calibri"/>
      <family val="2"/>
      <scheme val="minor"/>
    </font>
    <font>
      <b/>
      <i/>
      <sz val="12"/>
      <color theme="1"/>
      <name val="Calibri"/>
      <family val="2"/>
      <scheme val="minor"/>
    </font>
    <font>
      <sz val="11"/>
      <color theme="1"/>
      <name val="Calibri"/>
      <family val="2"/>
      <scheme val="minor"/>
    </font>
    <font>
      <sz val="10"/>
      <name val="Arial"/>
      <family val="2"/>
    </font>
    <font>
      <u/>
      <sz val="10"/>
      <color indexed="12"/>
      <name val="Arial"/>
      <family val="2"/>
    </font>
    <font>
      <sz val="10"/>
      <color theme="1"/>
      <name val="Times New Roman"/>
      <family val="1"/>
    </font>
    <font>
      <b/>
      <sz val="10"/>
      <name val="Times New Roman"/>
      <family val="1"/>
    </font>
    <font>
      <sz val="10"/>
      <name val="Calibri"/>
      <family val="2"/>
      <scheme val="minor"/>
    </font>
    <font>
      <u/>
      <sz val="10"/>
      <name val="Times New Roman"/>
      <family val="1"/>
    </font>
    <font>
      <sz val="10"/>
      <color theme="1" tint="4.9989318521683403E-2"/>
      <name val="Times New Roman"/>
      <family val="1"/>
    </font>
    <font>
      <vertAlign val="subscript"/>
      <sz val="10"/>
      <name val="Times New Roman"/>
      <family val="1"/>
    </font>
    <font>
      <b/>
      <sz val="10"/>
      <name val="Arial"/>
      <family val="2"/>
    </font>
    <font>
      <b/>
      <sz val="10"/>
      <name val="Calibri"/>
      <family val="2"/>
      <scheme val="minor"/>
    </font>
    <font>
      <b/>
      <sz val="12"/>
      <name val="Times New Roman"/>
      <family val="1"/>
    </font>
  </fonts>
  <fills count="10">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5">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6" fillId="0" borderId="0" applyFont="0" applyFill="0" applyBorder="0" applyAlignment="0" applyProtection="0"/>
    <xf numFmtId="0" fontId="18" fillId="0" borderId="0"/>
    <xf numFmtId="0" fontId="19" fillId="0" borderId="0"/>
    <xf numFmtId="0" fontId="20"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cellStyleXfs>
  <cellXfs count="211">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0" xfId="0" applyFill="1" applyProtection="1">
      <protection hidden="1"/>
    </xf>
    <xf numFmtId="0" fontId="0" fillId="0" borderId="10" xfId="0" applyBorder="1" applyProtection="1">
      <protection hidden="1"/>
    </xf>
    <xf numFmtId="0" fontId="0" fillId="0" borderId="17" xfId="0" applyBorder="1" applyProtection="1">
      <protection hidden="1"/>
    </xf>
    <xf numFmtId="4" fontId="0" fillId="0" borderId="10" xfId="0" applyNumberFormat="1" applyBorder="1" applyProtection="1">
      <protection hidden="1"/>
    </xf>
    <xf numFmtId="3" fontId="8" fillId="0" borderId="10" xfId="0" applyNumberFormat="1" applyFont="1" applyBorder="1" applyAlignment="1" applyProtection="1">
      <alignment horizontal="center"/>
      <protection hidden="1"/>
    </xf>
    <xf numFmtId="0" fontId="15" fillId="0" borderId="10" xfId="0" applyFont="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64" fontId="0" fillId="0" borderId="10" xfId="0" applyNumberFormat="1" applyBorder="1" applyProtection="1">
      <protection hidden="1"/>
    </xf>
    <xf numFmtId="0" fontId="9" fillId="0" borderId="10" xfId="0" applyFont="1" applyBorder="1" applyAlignment="1" applyProtection="1">
      <alignment horizontal="center" vertical="center" wrapText="1"/>
      <protection hidden="1"/>
    </xf>
    <xf numFmtId="10" fontId="13" fillId="6" borderId="10" xfId="3" applyNumberFormat="1" applyFont="1" applyFill="1" applyBorder="1" applyAlignment="1" applyProtection="1">
      <alignment horizontal="center" vertical="center"/>
      <protection locked="0"/>
    </xf>
    <xf numFmtId="10" fontId="0" fillId="6" borderId="10" xfId="0" applyNumberFormat="1" applyFill="1" applyBorder="1" applyProtection="1">
      <protection locked="0"/>
    </xf>
    <xf numFmtId="0" fontId="14" fillId="0" borderId="0" xfId="0" applyFont="1" applyAlignment="1">
      <alignment horizontal="left" vertical="top" wrapText="1"/>
    </xf>
    <xf numFmtId="0" fontId="14" fillId="0" borderId="0" xfId="0" applyFont="1" applyAlignment="1">
      <alignment horizontal="left" vertical="top"/>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6" xfId="0" applyFill="1" applyBorder="1" applyAlignment="1" applyProtection="1">
      <alignment horizontal="center"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hidden="1"/>
    </xf>
    <xf numFmtId="0" fontId="0" fillId="0" borderId="10" xfId="0"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0" fontId="6" fillId="0" borderId="0" xfId="0" applyFont="1" applyAlignment="1" applyProtection="1">
      <alignment horizontal="center"/>
      <protection hidden="1"/>
    </xf>
    <xf numFmtId="0" fontId="6" fillId="0" borderId="0" xfId="0" applyFont="1" applyAlignment="1" applyProtection="1">
      <alignment horizontal="center" wrapText="1"/>
      <protection hidden="1"/>
    </xf>
    <xf numFmtId="0" fontId="15" fillId="0" borderId="11"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0" fontId="0" fillId="2" borderId="0" xfId="0" applyFill="1" applyAlignment="1" applyProtection="1">
      <alignment horizontal="center"/>
      <protection hidden="1"/>
    </xf>
    <xf numFmtId="0" fontId="5" fillId="0" borderId="0" xfId="0" applyFont="1" applyAlignment="1" applyProtection="1">
      <alignment horizontal="center"/>
      <protection hidden="1"/>
    </xf>
    <xf numFmtId="0" fontId="13" fillId="0" borderId="10" xfId="3" applyFont="1" applyBorder="1" applyAlignment="1" applyProtection="1">
      <alignment horizontal="center" vertical="center" wrapText="1"/>
      <protection hidden="1"/>
    </xf>
    <xf numFmtId="0" fontId="13" fillId="0" borderId="10" xfId="3" applyFont="1" applyBorder="1" applyAlignment="1" applyProtection="1">
      <alignment horizontal="center" vertical="center"/>
      <protection hidden="1"/>
    </xf>
    <xf numFmtId="0" fontId="5" fillId="0" borderId="14" xfId="0" applyFont="1" applyBorder="1" applyAlignment="1" applyProtection="1">
      <alignment horizontal="center"/>
      <protection hidden="1"/>
    </xf>
    <xf numFmtId="0" fontId="6" fillId="7" borderId="0" xfId="0" applyFont="1" applyFill="1" applyAlignment="1" applyProtection="1">
      <alignment horizontal="center"/>
      <protection hidden="1"/>
    </xf>
    <xf numFmtId="0" fontId="6" fillId="7" borderId="14" xfId="0" applyFont="1" applyFill="1" applyBorder="1" applyAlignment="1" applyProtection="1">
      <alignment horizontal="center"/>
      <protection hidden="1"/>
    </xf>
    <xf numFmtId="0" fontId="15" fillId="0" borderId="15" xfId="0" applyFont="1" applyBorder="1" applyAlignment="1" applyProtection="1">
      <alignment horizontal="center" vertical="center" wrapText="1"/>
      <protection hidden="1"/>
    </xf>
    <xf numFmtId="4" fontId="0" fillId="0" borderId="10" xfId="0" applyNumberFormat="1" applyBorder="1" applyAlignment="1" applyProtection="1">
      <alignment horizontal="center"/>
      <protection hidden="1"/>
    </xf>
    <xf numFmtId="0" fontId="0" fillId="6" borderId="0" xfId="0" applyFill="1" applyAlignment="1" applyProtection="1">
      <alignment horizontal="center"/>
      <protection hidden="1"/>
    </xf>
    <xf numFmtId="0" fontId="9" fillId="0" borderId="10" xfId="3" applyFont="1" applyBorder="1" applyAlignment="1" applyProtection="1">
      <alignment horizontal="center" vertical="center"/>
      <protection hidden="1"/>
    </xf>
    <xf numFmtId="0" fontId="12" fillId="0" borderId="10" xfId="3" applyFont="1" applyBorder="1" applyAlignment="1" applyProtection="1">
      <alignment horizontal="center" vertical="center"/>
      <protection hidden="1"/>
    </xf>
    <xf numFmtId="0" fontId="0" fillId="0" borderId="10" xfId="0" applyBorder="1" applyAlignment="1" applyProtection="1">
      <alignment horizontal="left"/>
      <protection hidden="1"/>
    </xf>
    <xf numFmtId="0" fontId="0" fillId="0" borderId="10" xfId="0" applyBorder="1" applyAlignment="1" applyProtection="1">
      <alignment horizontal="right"/>
      <protection hidden="1"/>
    </xf>
    <xf numFmtId="0" fontId="17" fillId="5" borderId="0" xfId="0" applyFont="1" applyFill="1" applyAlignment="1" applyProtection="1">
      <alignment horizontal="center" wrapText="1"/>
      <protection hidden="1"/>
    </xf>
    <xf numFmtId="0" fontId="5" fillId="6" borderId="1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0" fillId="0" borderId="11" xfId="0" applyBorder="1" applyAlignment="1" applyProtection="1">
      <alignment horizontal="center"/>
      <protection hidden="1"/>
    </xf>
    <xf numFmtId="0" fontId="0" fillId="0" borderId="15" xfId="0" applyBorder="1" applyAlignment="1" applyProtection="1">
      <alignment horizontal="center"/>
      <protection hidden="1"/>
    </xf>
    <xf numFmtId="0" fontId="0" fillId="0" borderId="13" xfId="0" applyBorder="1" applyAlignment="1" applyProtection="1">
      <alignment horizontal="center"/>
      <protection hidden="1"/>
    </xf>
    <xf numFmtId="0" fontId="29" fillId="7" borderId="10" xfId="0" applyFont="1" applyFill="1" applyBorder="1" applyAlignment="1" applyProtection="1">
      <alignment horizontal="center"/>
      <protection hidden="1"/>
    </xf>
    <xf numFmtId="0" fontId="22" fillId="0" borderId="10" xfId="0" applyFont="1" applyBorder="1" applyAlignment="1" applyProtection="1">
      <alignment horizontal="center"/>
      <protection hidden="1"/>
    </xf>
    <xf numFmtId="0" fontId="22" fillId="0" borderId="10" xfId="0" applyFont="1" applyBorder="1" applyAlignment="1" applyProtection="1">
      <alignment horizontal="left"/>
      <protection hidden="1"/>
    </xf>
    <xf numFmtId="0" fontId="22" fillId="0" borderId="10" xfId="0" applyFont="1" applyBorder="1" applyAlignment="1" applyProtection="1">
      <alignment horizontal="center" vertical="center" wrapText="1"/>
      <protection hidden="1"/>
    </xf>
    <xf numFmtId="0" fontId="22" fillId="9" borderId="10" xfId="0" applyFont="1" applyFill="1" applyBorder="1" applyAlignment="1" applyProtection="1">
      <alignment horizontal="center" vertical="center" wrapText="1"/>
      <protection hidden="1"/>
    </xf>
    <xf numFmtId="0" fontId="15" fillId="0" borderId="10" xfId="0" applyFont="1" applyBorder="1" applyAlignment="1" applyProtection="1">
      <alignment horizontal="justify" vertical="center" wrapText="1"/>
      <protection hidden="1"/>
    </xf>
    <xf numFmtId="0" fontId="22" fillId="0" borderId="10" xfId="0" applyFont="1" applyBorder="1" applyAlignment="1" applyProtection="1">
      <alignment horizontal="justify" vertical="center" wrapText="1"/>
      <protection hidden="1"/>
    </xf>
    <xf numFmtId="2" fontId="15" fillId="0" borderId="10" xfId="0" applyNumberFormat="1" applyFont="1" applyBorder="1" applyAlignment="1" applyProtection="1">
      <alignment horizontal="center" vertical="center" wrapText="1"/>
      <protection hidden="1"/>
    </xf>
    <xf numFmtId="0" fontId="23" fillId="0" borderId="10" xfId="0" applyFont="1" applyBorder="1" applyAlignment="1" applyProtection="1">
      <alignment horizontal="center" vertical="center" wrapText="1"/>
      <protection hidden="1"/>
    </xf>
    <xf numFmtId="0" fontId="23" fillId="0" borderId="10" xfId="0" applyFont="1" applyBorder="1" applyAlignment="1" applyProtection="1">
      <alignment horizontal="center" vertical="top" wrapText="1"/>
      <protection hidden="1"/>
    </xf>
    <xf numFmtId="0" fontId="23" fillId="0" borderId="10" xfId="0" applyFont="1" applyBorder="1" applyAlignment="1" applyProtection="1">
      <alignment vertical="center" wrapText="1"/>
      <protection hidden="1"/>
    </xf>
    <xf numFmtId="0" fontId="23" fillId="0" borderId="10" xfId="0" applyFont="1" applyBorder="1" applyAlignment="1" applyProtection="1">
      <alignment horizontal="center" vertical="center"/>
      <protection hidden="1"/>
    </xf>
    <xf numFmtId="2" fontId="23" fillId="0" borderId="10" xfId="0" applyNumberFormat="1" applyFont="1" applyBorder="1" applyAlignment="1" applyProtection="1">
      <alignment horizontal="center" vertical="center" wrapText="1"/>
      <protection hidden="1"/>
    </xf>
    <xf numFmtId="2" fontId="23" fillId="0" borderId="10" xfId="0" applyNumberFormat="1" applyFont="1" applyBorder="1" applyAlignment="1" applyProtection="1">
      <alignment horizontal="center" vertical="center"/>
      <protection hidden="1"/>
    </xf>
    <xf numFmtId="0" fontId="15" fillId="0" borderId="10" xfId="0" applyFont="1" applyBorder="1" applyAlignment="1" applyProtection="1">
      <alignment horizontal="center" vertical="top" wrapText="1"/>
      <protection hidden="1"/>
    </xf>
    <xf numFmtId="0" fontId="15" fillId="7" borderId="10" xfId="0" applyFont="1" applyFill="1" applyBorder="1" applyAlignment="1" applyProtection="1">
      <alignment horizontal="center" vertical="center" wrapText="1"/>
      <protection hidden="1"/>
    </xf>
    <xf numFmtId="0" fontId="15" fillId="7" borderId="10" xfId="0" applyFont="1" applyFill="1" applyBorder="1" applyAlignment="1" applyProtection="1">
      <alignment horizontal="center" vertical="top" wrapText="1"/>
      <protection hidden="1"/>
    </xf>
    <xf numFmtId="0" fontId="15" fillId="7" borderId="10" xfId="0" applyFont="1" applyFill="1" applyBorder="1" applyAlignment="1" applyProtection="1">
      <alignment horizontal="justify" vertical="center" wrapText="1"/>
      <protection hidden="1"/>
    </xf>
    <xf numFmtId="2" fontId="15" fillId="7" borderId="10" xfId="0" applyNumberFormat="1" applyFont="1" applyFill="1" applyBorder="1" applyAlignment="1" applyProtection="1">
      <alignment horizontal="center" vertical="center" wrapText="1"/>
      <protection hidden="1"/>
    </xf>
    <xf numFmtId="2" fontId="23" fillId="7" borderId="10" xfId="0" applyNumberFormat="1" applyFont="1" applyFill="1" applyBorder="1" applyAlignment="1" applyProtection="1">
      <alignment horizontal="center" vertical="center" wrapText="1"/>
      <protection hidden="1"/>
    </xf>
    <xf numFmtId="2" fontId="21" fillId="0" borderId="10" xfId="0" applyNumberFormat="1" applyFont="1" applyBorder="1" applyAlignment="1" applyProtection="1">
      <alignment horizontal="center" vertical="center" wrapText="1"/>
      <protection hidden="1"/>
    </xf>
    <xf numFmtId="0" fontId="2" fillId="0" borderId="10" xfId="0" applyFont="1" applyBorder="1" applyAlignment="1" applyProtection="1">
      <alignment horizontal="center" vertical="top" wrapText="1"/>
      <protection hidden="1"/>
    </xf>
    <xf numFmtId="0" fontId="2" fillId="0" borderId="10" xfId="0" applyFont="1" applyBorder="1" applyAlignment="1" applyProtection="1">
      <alignment horizontal="left" vertical="top" wrapText="1"/>
      <protection hidden="1"/>
    </xf>
    <xf numFmtId="0" fontId="2" fillId="0" borderId="10" xfId="0" applyFont="1" applyBorder="1" applyAlignment="1" applyProtection="1">
      <alignment horizontal="center" vertical="center" wrapText="1"/>
      <protection hidden="1"/>
    </xf>
    <xf numFmtId="2" fontId="15" fillId="0" borderId="10" xfId="0" applyNumberFormat="1" applyFont="1" applyBorder="1" applyAlignment="1" applyProtection="1">
      <alignment horizontal="center" vertical="top" wrapText="1"/>
      <protection hidden="1"/>
    </xf>
    <xf numFmtId="2" fontId="0" fillId="0" borderId="0" xfId="0" applyNumberFormat="1" applyProtection="1">
      <protection hidden="1"/>
    </xf>
    <xf numFmtId="0" fontId="24" fillId="0" borderId="10" xfId="0" applyFont="1" applyBorder="1" applyAlignment="1" applyProtection="1">
      <alignment horizontal="justify" vertical="center" wrapText="1"/>
      <protection hidden="1"/>
    </xf>
    <xf numFmtId="167" fontId="15" fillId="0" borderId="10" xfId="0" applyNumberFormat="1" applyFont="1" applyBorder="1" applyAlignment="1" applyProtection="1">
      <alignment horizontal="center" vertical="center" wrapText="1"/>
      <protection hidden="1"/>
    </xf>
    <xf numFmtId="0" fontId="22" fillId="0" borderId="10" xfId="0" applyFont="1" applyBorder="1" applyAlignment="1" applyProtection="1">
      <alignment vertical="center" wrapText="1"/>
      <protection hidden="1"/>
    </xf>
    <xf numFmtId="0" fontId="23" fillId="7" borderId="10" xfId="0" applyFont="1" applyFill="1" applyBorder="1" applyAlignment="1" applyProtection="1">
      <alignment horizontal="center" vertical="center" wrapText="1"/>
      <protection hidden="1"/>
    </xf>
    <xf numFmtId="2" fontId="23" fillId="7" borderId="10" xfId="0" applyNumberFormat="1" applyFont="1" applyFill="1" applyBorder="1" applyAlignment="1" applyProtection="1">
      <alignment horizontal="center" vertical="center"/>
      <protection hidden="1"/>
    </xf>
    <xf numFmtId="167" fontId="15" fillId="0" borderId="10" xfId="0" applyNumberFormat="1" applyFont="1" applyBorder="1" applyAlignment="1" applyProtection="1">
      <alignment horizontal="center" vertical="top" wrapText="1"/>
      <protection hidden="1"/>
    </xf>
    <xf numFmtId="0" fontId="25" fillId="0" borderId="10" xfId="0" applyFont="1" applyBorder="1" applyAlignment="1" applyProtection="1">
      <alignment horizontal="center" vertical="center" wrapText="1"/>
      <protection hidden="1"/>
    </xf>
    <xf numFmtId="0" fontId="0" fillId="7" borderId="0" xfId="0" applyFill="1" applyProtection="1">
      <protection hidden="1"/>
    </xf>
    <xf numFmtId="0" fontId="15" fillId="0" borderId="12"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2" fontId="15" fillId="0" borderId="10" xfId="0" applyNumberFormat="1" applyFont="1" applyBorder="1" applyAlignment="1" applyProtection="1">
      <alignment horizontal="center" vertical="center" wrapText="1"/>
      <protection hidden="1"/>
    </xf>
    <xf numFmtId="2" fontId="23" fillId="0" borderId="10" xfId="0" applyNumberFormat="1" applyFont="1" applyBorder="1" applyAlignment="1" applyProtection="1">
      <alignment horizontal="center" vertical="center" wrapText="1"/>
      <protection hidden="1"/>
    </xf>
    <xf numFmtId="0" fontId="15" fillId="0" borderId="18"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wrapText="1"/>
      <protection hidden="1"/>
    </xf>
    <xf numFmtId="167" fontId="15" fillId="0" borderId="12" xfId="0" applyNumberFormat="1" applyFont="1" applyBorder="1" applyAlignment="1" applyProtection="1">
      <alignment horizontal="center" vertical="center" wrapText="1"/>
      <protection hidden="1"/>
    </xf>
    <xf numFmtId="2" fontId="15" fillId="0" borderId="12" xfId="0" applyNumberFormat="1" applyFont="1" applyBorder="1" applyAlignment="1" applyProtection="1">
      <alignment horizontal="center" vertical="center" wrapText="1"/>
      <protection hidden="1"/>
    </xf>
    <xf numFmtId="2" fontId="23" fillId="0" borderId="12" xfId="0" applyNumberFormat="1" applyFont="1" applyBorder="1" applyAlignment="1" applyProtection="1">
      <alignment horizontal="center" vertical="center" wrapText="1"/>
      <protection hidden="1"/>
    </xf>
    <xf numFmtId="167" fontId="15" fillId="0" borderId="16" xfId="0" applyNumberFormat="1" applyFont="1" applyBorder="1" applyAlignment="1" applyProtection="1">
      <alignment horizontal="center" vertical="center" wrapText="1"/>
      <protection hidden="1"/>
    </xf>
    <xf numFmtId="2" fontId="15" fillId="0" borderId="16" xfId="0" applyNumberFormat="1" applyFont="1" applyBorder="1" applyAlignment="1" applyProtection="1">
      <alignment horizontal="center" vertical="center" wrapText="1"/>
      <protection hidden="1"/>
    </xf>
    <xf numFmtId="2" fontId="23" fillId="0" borderId="16" xfId="0" applyNumberFormat="1" applyFont="1" applyBorder="1" applyAlignment="1" applyProtection="1">
      <alignment horizontal="center" vertical="center" wrapText="1"/>
      <protection hidden="1"/>
    </xf>
    <xf numFmtId="0" fontId="22" fillId="5" borderId="10" xfId="0" applyFont="1" applyFill="1" applyBorder="1" applyAlignment="1" applyProtection="1">
      <alignment horizontal="center"/>
      <protection hidden="1"/>
    </xf>
    <xf numFmtId="0" fontId="22" fillId="8" borderId="10" xfId="0" applyFont="1" applyFill="1" applyBorder="1" applyAlignment="1" applyProtection="1">
      <alignment horizontal="left" vertical="center" wrapText="1"/>
      <protection hidden="1"/>
    </xf>
    <xf numFmtId="0" fontId="22" fillId="0" borderId="10" xfId="0" applyFont="1" applyBorder="1" applyAlignment="1" applyProtection="1">
      <alignment horizontal="center" vertical="center" wrapText="1"/>
      <protection hidden="1"/>
    </xf>
    <xf numFmtId="0" fontId="22" fillId="0" borderId="10" xfId="0" applyFont="1" applyBorder="1" applyAlignment="1" applyProtection="1">
      <alignment horizontal="left" vertical="center" wrapText="1"/>
      <protection hidden="1"/>
    </xf>
    <xf numFmtId="0" fontId="15" fillId="0" borderId="10" xfId="0" applyFont="1" applyBorder="1" applyAlignment="1" applyProtection="1">
      <alignment vertical="center" wrapText="1"/>
      <protection hidden="1"/>
    </xf>
    <xf numFmtId="0" fontId="21" fillId="7" borderId="10" xfId="0" applyFont="1" applyFill="1" applyBorder="1" applyAlignment="1" applyProtection="1">
      <alignment horizontal="center" vertical="center" wrapText="1"/>
      <protection hidden="1"/>
    </xf>
    <xf numFmtId="0" fontId="21" fillId="7" borderId="10" xfId="0" applyFont="1" applyFill="1" applyBorder="1" applyAlignment="1" applyProtection="1">
      <alignment horizontal="justify" vertical="center" wrapText="1"/>
      <protection hidden="1"/>
    </xf>
    <xf numFmtId="2" fontId="21" fillId="7" borderId="10" xfId="0" applyNumberFormat="1" applyFont="1" applyFill="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15" fillId="0" borderId="12" xfId="0" applyFont="1" applyBorder="1" applyAlignment="1" applyProtection="1">
      <alignment horizontal="left" vertical="top" wrapText="1"/>
      <protection hidden="1"/>
    </xf>
    <xf numFmtId="2" fontId="15" fillId="0" borderId="12" xfId="0" applyNumberFormat="1" applyFont="1" applyBorder="1" applyAlignment="1" applyProtection="1">
      <alignment horizontal="center" vertical="center" wrapText="1"/>
      <protection hidden="1"/>
    </xf>
    <xf numFmtId="0" fontId="15" fillId="0" borderId="10" xfId="0" applyFont="1" applyBorder="1" applyAlignment="1" applyProtection="1">
      <alignment horizontal="left" vertical="center" wrapText="1"/>
      <protection hidden="1"/>
    </xf>
    <xf numFmtId="2" fontId="15" fillId="0" borderId="10" xfId="0" applyNumberFormat="1" applyFont="1" applyBorder="1" applyAlignment="1" applyProtection="1">
      <alignment horizontal="left" vertical="center" wrapText="1"/>
      <protection hidden="1"/>
    </xf>
    <xf numFmtId="0" fontId="0" fillId="0" borderId="0" xfId="0" applyAlignment="1" applyProtection="1">
      <alignment horizontal="right"/>
      <protection hidden="1"/>
    </xf>
    <xf numFmtId="0" fontId="22" fillId="5" borderId="0" xfId="0" applyFont="1" applyFill="1" applyAlignment="1" applyProtection="1">
      <alignment horizontal="center"/>
      <protection hidden="1"/>
    </xf>
    <xf numFmtId="0" fontId="22" fillId="0" borderId="0" xfId="0" applyFont="1" applyProtection="1">
      <protection hidden="1"/>
    </xf>
    <xf numFmtId="0" fontId="22" fillId="0" borderId="0" xfId="0" applyFont="1" applyAlignment="1" applyProtection="1">
      <alignment horizontal="center"/>
      <protection hidden="1"/>
    </xf>
    <xf numFmtId="0" fontId="22" fillId="0" borderId="0" xfId="0" applyFont="1" applyAlignment="1" applyProtection="1">
      <alignment horizontal="center" vertical="center"/>
      <protection hidden="1"/>
    </xf>
    <xf numFmtId="0" fontId="22" fillId="8" borderId="0" xfId="0" applyFont="1" applyFill="1" applyAlignment="1" applyProtection="1">
      <alignment horizontal="left"/>
      <protection hidden="1"/>
    </xf>
    <xf numFmtId="0" fontId="27"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2" fontId="2" fillId="0" borderId="1" xfId="0" applyNumberFormat="1" applyFont="1" applyBorder="1" applyAlignment="1" applyProtection="1">
      <alignment horizontal="center" vertical="top"/>
      <protection hidden="1"/>
    </xf>
    <xf numFmtId="164" fontId="27" fillId="0" borderId="1" xfId="14" applyNumberFormat="1" applyFont="1" applyBorder="1" applyAlignment="1" applyProtection="1">
      <alignment horizontal="center" vertical="top"/>
      <protection hidden="1"/>
    </xf>
    <xf numFmtId="0" fontId="22" fillId="0" borderId="10" xfId="0" applyFont="1" applyBorder="1" applyAlignment="1" applyProtection="1">
      <alignment horizontal="center" vertical="center"/>
      <protection hidden="1"/>
    </xf>
    <xf numFmtId="164" fontId="22" fillId="0" borderId="10" xfId="14" applyNumberFormat="1" applyFont="1" applyBorder="1" applyAlignment="1" applyProtection="1">
      <alignment horizontal="center" vertical="center" wrapText="1"/>
      <protection hidden="1"/>
    </xf>
    <xf numFmtId="0" fontId="15" fillId="0" borderId="10" xfId="0" applyFont="1" applyBorder="1" applyAlignment="1" applyProtection="1">
      <alignment horizontal="center" vertical="top"/>
      <protection hidden="1"/>
    </xf>
    <xf numFmtId="0" fontId="15" fillId="0" borderId="10" xfId="0" applyFont="1" applyBorder="1" applyAlignment="1" applyProtection="1">
      <alignment horizontal="center" vertical="center"/>
      <protection hidden="1"/>
    </xf>
    <xf numFmtId="0" fontId="15" fillId="0" borderId="10" xfId="0" applyFont="1" applyBorder="1" applyAlignment="1" applyProtection="1">
      <alignment horizontal="justify" vertical="top" wrapText="1"/>
      <protection hidden="1"/>
    </xf>
    <xf numFmtId="0" fontId="15" fillId="0" borderId="10" xfId="0" applyFont="1" applyBorder="1" applyProtection="1">
      <protection hidden="1"/>
    </xf>
    <xf numFmtId="0" fontId="15" fillId="0" borderId="10" xfId="0" applyFont="1" applyBorder="1" applyAlignment="1" applyProtection="1">
      <alignment horizontal="center" vertical="top"/>
      <protection hidden="1"/>
    </xf>
    <xf numFmtId="2" fontId="15" fillId="0" borderId="10" xfId="0" applyNumberFormat="1" applyFont="1" applyBorder="1" applyAlignment="1" applyProtection="1">
      <alignment horizontal="center" vertical="top"/>
      <protection hidden="1"/>
    </xf>
    <xf numFmtId="1" fontId="15" fillId="0" borderId="10" xfId="0" applyNumberFormat="1" applyFont="1" applyBorder="1" applyAlignment="1" applyProtection="1">
      <alignment horizontal="center" vertical="top"/>
      <protection hidden="1"/>
    </xf>
    <xf numFmtId="2" fontId="15" fillId="0" borderId="10" xfId="0" applyNumberFormat="1"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2" fontId="15" fillId="0" borderId="12" xfId="0" applyNumberFormat="1" applyFont="1" applyBorder="1" applyAlignment="1" applyProtection="1">
      <alignment horizontal="center" vertical="center"/>
      <protection hidden="1"/>
    </xf>
    <xf numFmtId="0" fontId="15" fillId="0" borderId="16" xfId="0" applyFont="1" applyBorder="1" applyAlignment="1" applyProtection="1">
      <alignment horizontal="center" vertical="center"/>
      <protection hidden="1"/>
    </xf>
    <xf numFmtId="2" fontId="15" fillId="0" borderId="16" xfId="0" applyNumberFormat="1" applyFont="1" applyBorder="1" applyAlignment="1" applyProtection="1">
      <alignment horizontal="center" vertical="center"/>
      <protection hidden="1"/>
    </xf>
    <xf numFmtId="0" fontId="21" fillId="0" borderId="10" xfId="0" applyFont="1" applyBorder="1" applyAlignment="1" applyProtection="1">
      <alignment horizontal="justify" vertical="top" wrapText="1"/>
      <protection hidden="1"/>
    </xf>
    <xf numFmtId="0" fontId="21" fillId="0" borderId="10" xfId="0" applyFont="1" applyBorder="1" applyAlignment="1" applyProtection="1">
      <alignment horizontal="center" vertical="top"/>
      <protection hidden="1"/>
    </xf>
    <xf numFmtId="2" fontId="21" fillId="0" borderId="10" xfId="0" applyNumberFormat="1" applyFont="1" applyBorder="1" applyAlignment="1" applyProtection="1">
      <alignment horizontal="center" vertical="top"/>
      <protection hidden="1"/>
    </xf>
    <xf numFmtId="0" fontId="0" fillId="0" borderId="0" xfId="0" applyAlignment="1" applyProtection="1">
      <alignment horizontal="center" vertical="center"/>
      <protection hidden="1"/>
    </xf>
    <xf numFmtId="0" fontId="0" fillId="0" borderId="11" xfId="0" applyBorder="1" applyAlignment="1" applyProtection="1">
      <alignment horizontal="center" wrapText="1"/>
      <protection hidden="1"/>
    </xf>
    <xf numFmtId="0" fontId="0" fillId="0" borderId="15" xfId="0" applyBorder="1" applyAlignment="1" applyProtection="1">
      <alignment horizontal="center" wrapText="1"/>
      <protection hidden="1"/>
    </xf>
    <xf numFmtId="0" fontId="0" fillId="0" borderId="13" xfId="0" applyBorder="1" applyAlignment="1" applyProtection="1">
      <alignment horizontal="center" wrapText="1"/>
      <protection hidden="1"/>
    </xf>
    <xf numFmtId="0" fontId="22" fillId="8" borderId="10" xfId="0" applyFont="1" applyFill="1" applyBorder="1" applyAlignment="1" applyProtection="1">
      <alignment horizontal="left"/>
      <protection hidden="1"/>
    </xf>
    <xf numFmtId="0" fontId="22" fillId="0" borderId="10" xfId="0" applyFont="1" applyBorder="1" applyAlignment="1" applyProtection="1">
      <alignment vertical="center"/>
      <protection hidden="1"/>
    </xf>
    <xf numFmtId="0" fontId="24" fillId="0" borderId="10" xfId="0" applyFont="1" applyBorder="1" applyAlignment="1" applyProtection="1">
      <alignment vertical="center"/>
      <protection hidden="1"/>
    </xf>
    <xf numFmtId="0" fontId="15" fillId="0" borderId="10" xfId="0" applyFont="1" applyBorder="1" applyAlignment="1" applyProtection="1">
      <alignment vertical="center"/>
      <protection hidden="1"/>
    </xf>
    <xf numFmtId="164" fontId="15" fillId="0" borderId="10" xfId="14" applyNumberFormat="1" applyFont="1" applyFill="1" applyBorder="1" applyAlignment="1" applyProtection="1">
      <alignment horizontal="center" vertical="center" wrapText="1"/>
      <protection hidden="1"/>
    </xf>
    <xf numFmtId="164" fontId="15" fillId="0" borderId="10" xfId="14" applyNumberFormat="1" applyFont="1" applyFill="1" applyBorder="1" applyAlignment="1" applyProtection="1">
      <alignment vertical="center" wrapText="1"/>
      <protection hidden="1"/>
    </xf>
    <xf numFmtId="2" fontId="22" fillId="0" borderId="10" xfId="0" applyNumberFormat="1" applyFont="1" applyBorder="1" applyAlignment="1" applyProtection="1">
      <alignment horizontal="center" vertical="center" wrapText="1"/>
      <protection hidden="1"/>
    </xf>
    <xf numFmtId="0" fontId="23" fillId="7" borderId="10" xfId="0" applyFont="1" applyFill="1" applyBorder="1" applyAlignment="1" applyProtection="1">
      <alignment horizontal="justify" vertical="top" wrapText="1"/>
      <protection hidden="1"/>
    </xf>
    <xf numFmtId="0" fontId="23" fillId="7" borderId="10" xfId="0" applyFont="1" applyFill="1" applyBorder="1" applyAlignment="1" applyProtection="1">
      <alignment horizontal="center" vertical="center"/>
      <protection hidden="1"/>
    </xf>
    <xf numFmtId="164" fontId="15" fillId="7" borderId="10" xfId="14" applyNumberFormat="1" applyFont="1" applyFill="1" applyBorder="1" applyAlignment="1" applyProtection="1">
      <alignment vertical="center" wrapText="1"/>
      <protection hidden="1"/>
    </xf>
    <xf numFmtId="1" fontId="0" fillId="0" borderId="0" xfId="0" applyNumberFormat="1" applyProtection="1">
      <protection hidden="1"/>
    </xf>
    <xf numFmtId="0" fontId="13" fillId="0" borderId="0" xfId="0" applyFont="1" applyAlignment="1" applyProtection="1">
      <alignment horizontal="center" vertical="center" wrapText="1"/>
      <protection hidden="1"/>
    </xf>
    <xf numFmtId="0" fontId="23" fillId="0" borderId="0" xfId="0" applyFont="1" applyAlignment="1" applyProtection="1">
      <alignment wrapText="1"/>
      <protection hidden="1"/>
    </xf>
    <xf numFmtId="0" fontId="28" fillId="0" borderId="10"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16" xfId="0" applyFont="1" applyBorder="1" applyAlignment="1" applyProtection="1">
      <alignment horizontal="center" vertical="center" wrapText="1"/>
      <protection hidden="1"/>
    </xf>
    <xf numFmtId="0" fontId="23" fillId="0" borderId="10" xfId="0" applyFont="1" applyBorder="1" applyAlignment="1" applyProtection="1">
      <alignment horizontal="left" vertical="center" wrapText="1"/>
      <protection hidden="1"/>
    </xf>
    <xf numFmtId="0" fontId="23" fillId="0" borderId="10" xfId="0" applyFont="1" applyBorder="1" applyAlignment="1" applyProtection="1">
      <alignment wrapText="1"/>
      <protection hidden="1"/>
    </xf>
    <xf numFmtId="0" fontId="28" fillId="0" borderId="10" xfId="0" applyFont="1" applyBorder="1" applyAlignment="1" applyProtection="1">
      <alignment wrapText="1"/>
      <protection hidden="1"/>
    </xf>
  </cellXfs>
  <cellStyles count="15">
    <cellStyle name="Comma" xfId="14" builtinId="3"/>
    <cellStyle name="Comma 2" xfId="4" xr:uid="{00000000-0005-0000-0000-000000000000}"/>
    <cellStyle name="Comma 3" xfId="12" xr:uid="{8F6770F3-BEC8-4C90-A881-AA296348DEEC}"/>
    <cellStyle name="Comma 4" xfId="13" xr:uid="{06B59838-4F5E-4A80-9243-2CE53C588FDA}"/>
    <cellStyle name="Currency 2" xfId="7" xr:uid="{DA1F35AA-CAC0-43AA-AD4C-21A3A7692C38}"/>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_Price_Schedules for Insulator Package Rev-01" xfId="2" xr:uid="{00000000-0005-0000-0000-000007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owergrid1989-my.sharepoint.com/personal/er1_powergrid_in/Documents/RHQ/Contracts%20&amp;%20Materials/Sonudeep/NIT%20446%20security%20barrack%20saharsa/documents/BOQ.xlsx" TargetMode="External"/><Relationship Id="rId1" Type="http://schemas.openxmlformats.org/officeDocument/2006/relationships/externalLinkPath" Target="/personal/er1_powergrid_in/Documents/RHQ/Contracts%20&amp;%20Materials/Sonudeep/NIT%20446%20security%20barrack%20saharsa/documents/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stract"/>
      <sheetName val="DAR Brick Flat Soling"/>
      <sheetName val="ce CIVIL"/>
      <sheetName val="ce PHE"/>
      <sheetName val="ce SEPTIC"/>
      <sheetName val="ce ELECTRICAL"/>
      <sheetName val="CE Soil filling"/>
      <sheetName val="Civil"/>
      <sheetName val="PHE"/>
      <sheetName val="Electrical"/>
      <sheetName val="Septic tank"/>
      <sheetName val="Soil Fill"/>
    </sheetNames>
    <sheetDataSet>
      <sheetData sheetId="0"/>
      <sheetData sheetId="1">
        <row r="24">
          <cell r="M24">
            <v>518.49365628629005</v>
          </cell>
        </row>
      </sheetData>
      <sheetData sheetId="2"/>
      <sheetData sheetId="3"/>
      <sheetData sheetId="4"/>
      <sheetData sheetId="5"/>
      <sheetData sheetId="6"/>
      <sheetData sheetId="7">
        <row r="10">
          <cell r="I10">
            <v>464</v>
          </cell>
        </row>
        <row r="13">
          <cell r="I13">
            <v>69.333083999999999</v>
          </cell>
        </row>
        <row r="15">
          <cell r="I15">
            <v>29</v>
          </cell>
        </row>
        <row r="21">
          <cell r="I21">
            <v>114.06591</v>
          </cell>
        </row>
        <row r="28">
          <cell r="I28">
            <v>75.532319999999999</v>
          </cell>
        </row>
        <row r="39">
          <cell r="I39">
            <v>43.07</v>
          </cell>
        </row>
        <row r="44">
          <cell r="I44">
            <v>3.6843599999999999</v>
          </cell>
        </row>
        <row r="54">
          <cell r="I54">
            <v>17.135000000000002</v>
          </cell>
        </row>
        <row r="62">
          <cell r="I62">
            <v>34.849229999999999</v>
          </cell>
        </row>
        <row r="65">
          <cell r="I65">
            <v>8.839125000000001</v>
          </cell>
        </row>
        <row r="78">
          <cell r="I78">
            <v>257.9298</v>
          </cell>
        </row>
        <row r="122">
          <cell r="I122">
            <v>48.558375000000005</v>
          </cell>
        </row>
        <row r="127">
          <cell r="I127">
            <v>29.463750000000001</v>
          </cell>
        </row>
        <row r="131">
          <cell r="I131">
            <v>29.463750000000001</v>
          </cell>
        </row>
        <row r="208">
          <cell r="I208">
            <v>18559.150155000003</v>
          </cell>
        </row>
        <row r="217">
          <cell r="I217">
            <v>79.914000000000001</v>
          </cell>
        </row>
        <row r="222">
          <cell r="I222">
            <v>209.94400000000002</v>
          </cell>
        </row>
        <row r="230">
          <cell r="I230">
            <v>146.12559999999999</v>
          </cell>
        </row>
        <row r="240">
          <cell r="I240">
            <v>132.19999999999999</v>
          </cell>
        </row>
        <row r="246">
          <cell r="I246">
            <v>10.25</v>
          </cell>
        </row>
        <row r="251">
          <cell r="I251">
            <v>11.76</v>
          </cell>
        </row>
        <row r="268">
          <cell r="I268">
            <v>88.546500000000009</v>
          </cell>
        </row>
        <row r="274">
          <cell r="I274">
            <v>57.284999999999989</v>
          </cell>
        </row>
        <row r="279">
          <cell r="I279">
            <v>4.9474</v>
          </cell>
        </row>
        <row r="289">
          <cell r="I289">
            <v>155</v>
          </cell>
        </row>
        <row r="294">
          <cell r="I294">
            <v>20</v>
          </cell>
        </row>
        <row r="300">
          <cell r="I300">
            <v>39.282000000000004</v>
          </cell>
        </row>
        <row r="305">
          <cell r="I305">
            <v>22.2</v>
          </cell>
        </row>
        <row r="318">
          <cell r="I318">
            <v>177.95</v>
          </cell>
        </row>
        <row r="338">
          <cell r="I338">
            <v>562.26250000000005</v>
          </cell>
        </row>
        <row r="350">
          <cell r="I350">
            <v>399.15</v>
          </cell>
        </row>
        <row r="353">
          <cell r="I353">
            <v>285.59999999999997</v>
          </cell>
        </row>
        <row r="363">
          <cell r="I363">
            <v>14.088200000000001</v>
          </cell>
        </row>
        <row r="374">
          <cell r="I374">
            <v>31.934999999999999</v>
          </cell>
        </row>
        <row r="378">
          <cell r="I378">
            <v>51</v>
          </cell>
        </row>
        <row r="380">
          <cell r="I380">
            <v>5</v>
          </cell>
        </row>
        <row r="383">
          <cell r="I383">
            <v>10</v>
          </cell>
        </row>
        <row r="384">
          <cell r="I384">
            <v>10</v>
          </cell>
        </row>
        <row r="386">
          <cell r="I386">
            <v>20</v>
          </cell>
        </row>
        <row r="388">
          <cell r="I388">
            <v>5</v>
          </cell>
        </row>
        <row r="390">
          <cell r="I390">
            <v>50</v>
          </cell>
        </row>
        <row r="392">
          <cell r="I392">
            <v>50</v>
          </cell>
        </row>
        <row r="406">
          <cell r="I406">
            <v>418.65</v>
          </cell>
        </row>
        <row r="426">
          <cell r="I426">
            <v>562.26250000000005</v>
          </cell>
        </row>
        <row r="438">
          <cell r="I438">
            <v>59.935000000000002</v>
          </cell>
        </row>
        <row r="449">
          <cell r="I449">
            <v>12</v>
          </cell>
        </row>
        <row r="451">
          <cell r="I451">
            <v>68</v>
          </cell>
        </row>
        <row r="453">
          <cell r="I453">
            <v>480</v>
          </cell>
        </row>
        <row r="455">
          <cell r="I455">
            <v>460</v>
          </cell>
        </row>
      </sheetData>
      <sheetData sheetId="8">
        <row r="5">
          <cell r="H5">
            <v>3</v>
          </cell>
        </row>
        <row r="8">
          <cell r="H8">
            <v>2</v>
          </cell>
        </row>
        <row r="10">
          <cell r="H10">
            <v>1</v>
          </cell>
        </row>
        <row r="15">
          <cell r="H15">
            <v>5</v>
          </cell>
        </row>
        <row r="17">
          <cell r="H17">
            <v>2</v>
          </cell>
        </row>
        <row r="19">
          <cell r="H19">
            <v>2</v>
          </cell>
        </row>
        <row r="21">
          <cell r="H21">
            <v>3</v>
          </cell>
        </row>
        <row r="24">
          <cell r="H24">
            <v>15</v>
          </cell>
        </row>
        <row r="27">
          <cell r="H27">
            <v>3</v>
          </cell>
        </row>
        <row r="28">
          <cell r="H28">
            <v>2</v>
          </cell>
        </row>
        <row r="29">
          <cell r="H29">
            <v>2</v>
          </cell>
        </row>
        <row r="31">
          <cell r="H31">
            <v>2</v>
          </cell>
        </row>
        <row r="34">
          <cell r="H34">
            <v>32</v>
          </cell>
        </row>
        <row r="35">
          <cell r="H35">
            <v>198</v>
          </cell>
        </row>
        <row r="37">
          <cell r="H37">
            <v>28</v>
          </cell>
        </row>
        <row r="39">
          <cell r="H39">
            <v>32</v>
          </cell>
        </row>
        <row r="40">
          <cell r="H40">
            <v>198</v>
          </cell>
        </row>
        <row r="42">
          <cell r="H42">
            <v>2</v>
          </cell>
        </row>
        <row r="44">
          <cell r="H44">
            <v>3</v>
          </cell>
        </row>
        <row r="45">
          <cell r="H45">
            <v>2000</v>
          </cell>
        </row>
        <row r="48">
          <cell r="H48">
            <v>40</v>
          </cell>
        </row>
        <row r="49">
          <cell r="H49">
            <v>22</v>
          </cell>
        </row>
        <row r="52">
          <cell r="H52">
            <v>62</v>
          </cell>
        </row>
        <row r="55">
          <cell r="H55">
            <v>6</v>
          </cell>
        </row>
        <row r="57">
          <cell r="H57">
            <v>3</v>
          </cell>
        </row>
        <row r="60">
          <cell r="H60">
            <v>3</v>
          </cell>
        </row>
        <row r="62">
          <cell r="H62">
            <v>2</v>
          </cell>
        </row>
        <row r="65">
          <cell r="H65">
            <v>1.2</v>
          </cell>
        </row>
        <row r="67">
          <cell r="H67">
            <v>0.6</v>
          </cell>
        </row>
        <row r="71">
          <cell r="H71">
            <v>16</v>
          </cell>
        </row>
        <row r="74">
          <cell r="H74">
            <v>3</v>
          </cell>
        </row>
        <row r="77">
          <cell r="H77">
            <v>3</v>
          </cell>
        </row>
        <row r="79">
          <cell r="H79">
            <v>12</v>
          </cell>
        </row>
      </sheetData>
      <sheetData sheetId="9">
        <row r="4">
          <cell r="H4">
            <v>43</v>
          </cell>
        </row>
        <row r="5">
          <cell r="H5">
            <v>11</v>
          </cell>
        </row>
        <row r="6">
          <cell r="H6">
            <v>114</v>
          </cell>
        </row>
        <row r="7">
          <cell r="H7">
            <v>55</v>
          </cell>
        </row>
        <row r="8">
          <cell r="H8">
            <v>4</v>
          </cell>
        </row>
        <row r="10">
          <cell r="H10">
            <v>50</v>
          </cell>
        </row>
        <row r="12">
          <cell r="H12">
            <v>1</v>
          </cell>
        </row>
        <row r="14">
          <cell r="H14">
            <v>12</v>
          </cell>
        </row>
        <row r="15">
          <cell r="H15">
            <v>1</v>
          </cell>
        </row>
        <row r="17">
          <cell r="H17">
            <v>3</v>
          </cell>
        </row>
        <row r="18">
          <cell r="H18">
            <v>9</v>
          </cell>
        </row>
        <row r="20">
          <cell r="H20">
            <v>4</v>
          </cell>
        </row>
        <row r="21">
          <cell r="H21">
            <v>4</v>
          </cell>
        </row>
        <row r="23">
          <cell r="H23">
            <v>12</v>
          </cell>
        </row>
        <row r="24">
          <cell r="H24">
            <v>4</v>
          </cell>
        </row>
      </sheetData>
      <sheetData sheetId="10">
        <row r="6">
          <cell r="J6">
            <v>22.887500000000003</v>
          </cell>
        </row>
        <row r="10">
          <cell r="J10">
            <v>4.4424999999999999</v>
          </cell>
        </row>
        <row r="12">
          <cell r="J12">
            <v>0.49406250000000002</v>
          </cell>
        </row>
        <row r="19">
          <cell r="J19">
            <v>2.1915</v>
          </cell>
        </row>
        <row r="24">
          <cell r="J24">
            <v>8.1</v>
          </cell>
        </row>
        <row r="27">
          <cell r="J27">
            <v>2.16</v>
          </cell>
        </row>
        <row r="33">
          <cell r="J33">
            <v>45.64</v>
          </cell>
        </row>
        <row r="35">
          <cell r="J35">
            <v>2</v>
          </cell>
        </row>
        <row r="37">
          <cell r="J37">
            <v>8</v>
          </cell>
        </row>
        <row r="38">
          <cell r="J38">
            <v>2</v>
          </cell>
        </row>
        <row r="49">
          <cell r="J49">
            <v>145.2987</v>
          </cell>
        </row>
        <row r="54">
          <cell r="J54">
            <v>9.1</v>
          </cell>
        </row>
        <row r="56">
          <cell r="J56">
            <v>1.375</v>
          </cell>
        </row>
        <row r="58">
          <cell r="J58">
            <v>12</v>
          </cell>
        </row>
        <row r="60">
          <cell r="J60">
            <v>1</v>
          </cell>
        </row>
        <row r="63">
          <cell r="J63">
            <v>2</v>
          </cell>
        </row>
      </sheetData>
      <sheetData sheetId="11">
        <row r="19">
          <cell r="H19">
            <v>3847.95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
  <sheetViews>
    <sheetView workbookViewId="0">
      <selection activeCell="C13" sqref="C13"/>
    </sheetView>
  </sheetViews>
  <sheetFormatPr defaultRowHeight="15" x14ac:dyDescent="0.25"/>
  <cols>
    <col min="1" max="1" width="19.85546875" customWidth="1"/>
    <col min="11" max="11" width="53.28515625" customWidth="1"/>
  </cols>
  <sheetData>
    <row r="2" spans="1:11" x14ac:dyDescent="0.25">
      <c r="A2" t="s">
        <v>422</v>
      </c>
    </row>
    <row r="3" spans="1:11" ht="29.25" customHeight="1" x14ac:dyDescent="0.25">
      <c r="A3" t="s">
        <v>0</v>
      </c>
      <c r="B3" s="32" t="s">
        <v>384</v>
      </c>
      <c r="C3" s="33"/>
      <c r="D3" s="33"/>
      <c r="E3" s="33"/>
      <c r="F3" s="33"/>
      <c r="G3" s="33"/>
      <c r="H3" s="33"/>
      <c r="I3" s="33"/>
      <c r="J3" s="33"/>
      <c r="K3" s="33"/>
    </row>
  </sheetData>
  <mergeCells count="1">
    <mergeCell ref="B3:K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0"/>
  <sheetViews>
    <sheetView workbookViewId="0">
      <selection activeCell="L19" sqref="L19"/>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5002003530 NIT-446</v>
      </c>
      <c r="B1" s="4"/>
      <c r="C1" s="4"/>
    </row>
    <row r="2" spans="1:8" ht="31.5" customHeight="1" x14ac:dyDescent="0.25">
      <c r="A2" s="88" t="str">
        <f>Sheet1!B3</f>
        <v xml:space="preserve">Construction of 20 bedded security barrack at 400/220/132 KV Saharsa Substation
</v>
      </c>
      <c r="B2" s="88"/>
      <c r="C2" s="88"/>
      <c r="D2" s="88"/>
      <c r="E2" s="88"/>
      <c r="F2" s="88"/>
      <c r="G2" s="88"/>
      <c r="H2" s="88"/>
    </row>
    <row r="4" spans="1:8" ht="30.75" customHeight="1" x14ac:dyDescent="0.25">
      <c r="A4" s="98" t="s">
        <v>11</v>
      </c>
      <c r="B4" s="98"/>
      <c r="C4" s="87">
        <f>Details!E13</f>
        <v>0</v>
      </c>
      <c r="D4" s="87"/>
      <c r="E4" s="6"/>
      <c r="F4" s="7" t="s">
        <v>20</v>
      </c>
    </row>
    <row r="5" spans="1:8" ht="27.75" customHeight="1" x14ac:dyDescent="0.25">
      <c r="A5" s="98" t="s">
        <v>12</v>
      </c>
      <c r="B5" s="98"/>
      <c r="C5" s="87">
        <f>Details!E7</f>
        <v>0</v>
      </c>
      <c r="D5" s="87"/>
      <c r="E5" s="6"/>
      <c r="F5" s="65" t="s">
        <v>21</v>
      </c>
      <c r="G5" s="65"/>
      <c r="H5" s="65"/>
    </row>
    <row r="6" spans="1:8" ht="32.25" customHeight="1" x14ac:dyDescent="0.25">
      <c r="C6" s="87">
        <f>Details!E8</f>
        <v>0</v>
      </c>
      <c r="D6" s="87"/>
      <c r="E6" s="6"/>
      <c r="F6" s="65" t="s">
        <v>22</v>
      </c>
      <c r="G6" s="65"/>
      <c r="H6" s="65"/>
    </row>
    <row r="7" spans="1:8" ht="30.75" customHeight="1" x14ac:dyDescent="0.25">
      <c r="C7" s="87">
        <f>Details!E9</f>
        <v>0</v>
      </c>
      <c r="D7" s="87"/>
      <c r="E7" s="6"/>
      <c r="F7" s="66" t="s">
        <v>23</v>
      </c>
      <c r="G7" s="66"/>
      <c r="H7" s="66"/>
    </row>
    <row r="8" spans="1:8" ht="15.75" thickBot="1" x14ac:dyDescent="0.3">
      <c r="A8" s="70"/>
      <c r="B8" s="70"/>
      <c r="C8" s="70"/>
      <c r="D8" s="70"/>
      <c r="E8" s="70"/>
      <c r="F8" s="70"/>
      <c r="G8" s="70"/>
      <c r="H8" s="70"/>
    </row>
    <row r="9" spans="1:8" x14ac:dyDescent="0.25">
      <c r="A9" s="89" t="s">
        <v>25</v>
      </c>
      <c r="B9" s="90"/>
      <c r="C9" s="90"/>
      <c r="D9" s="90"/>
      <c r="E9" s="90"/>
      <c r="F9" s="90"/>
      <c r="G9" s="90"/>
      <c r="H9" s="91"/>
    </row>
    <row r="10" spans="1:8" x14ac:dyDescent="0.25">
      <c r="A10" s="92"/>
      <c r="B10" s="93"/>
      <c r="C10" s="93"/>
      <c r="D10" s="93"/>
      <c r="E10" s="93"/>
      <c r="F10" s="93"/>
      <c r="G10" s="93"/>
      <c r="H10" s="94"/>
    </row>
    <row r="11" spans="1:8" x14ac:dyDescent="0.25">
      <c r="A11" s="92"/>
      <c r="B11" s="93"/>
      <c r="C11" s="93"/>
      <c r="D11" s="93"/>
      <c r="E11" s="93"/>
      <c r="F11" s="93"/>
      <c r="G11" s="93"/>
      <c r="H11" s="94"/>
    </row>
    <row r="12" spans="1:8" ht="2.25" customHeight="1" thickBot="1" x14ac:dyDescent="0.3">
      <c r="A12" s="95"/>
      <c r="B12" s="96"/>
      <c r="C12" s="96"/>
      <c r="D12" s="96"/>
      <c r="E12" s="96"/>
      <c r="F12" s="96"/>
      <c r="G12" s="96"/>
      <c r="H12" s="97"/>
    </row>
    <row r="13" spans="1:8" x14ac:dyDescent="0.25">
      <c r="A13" s="85"/>
      <c r="B13" s="85"/>
      <c r="C13" s="85"/>
      <c r="D13" s="85"/>
      <c r="E13" s="85"/>
      <c r="F13" s="85"/>
      <c r="G13" s="85"/>
      <c r="H13" s="85"/>
    </row>
    <row r="14" spans="1:8" ht="30" customHeight="1" x14ac:dyDescent="0.25">
      <c r="A14" s="86" t="s">
        <v>26</v>
      </c>
      <c r="B14" s="86"/>
      <c r="C14" s="86" t="s">
        <v>39</v>
      </c>
      <c r="D14" s="86"/>
      <c r="E14" s="86"/>
      <c r="F14" s="86"/>
      <c r="G14" s="86"/>
      <c r="H14" s="15">
        <f>'Schedule-I'!K17</f>
        <v>9382190.7397992685</v>
      </c>
    </row>
    <row r="15" spans="1:8" ht="31.5" customHeight="1" x14ac:dyDescent="0.25">
      <c r="A15" s="86" t="s">
        <v>27</v>
      </c>
      <c r="B15" s="86"/>
      <c r="C15" s="86" t="s">
        <v>28</v>
      </c>
      <c r="D15" s="86"/>
      <c r="E15" s="86"/>
      <c r="F15" s="86"/>
      <c r="G15" s="86"/>
      <c r="H15" s="3">
        <f>'Schedule-I'!K18</f>
        <v>0</v>
      </c>
    </row>
    <row r="16" spans="1:8" ht="29.25" customHeight="1" x14ac:dyDescent="0.25">
      <c r="A16" s="86" t="s">
        <v>29</v>
      </c>
      <c r="B16" s="86"/>
      <c r="C16" s="86" t="s">
        <v>30</v>
      </c>
      <c r="D16" s="86"/>
      <c r="E16" s="86"/>
      <c r="F16" s="86"/>
      <c r="G16" s="86"/>
      <c r="H16" s="3">
        <f>SUM(H14:H15)</f>
        <v>9382190.7397992685</v>
      </c>
    </row>
    <row r="19" spans="1:8" ht="25.5" customHeight="1" x14ac:dyDescent="0.25">
      <c r="A19" s="5" t="s">
        <v>19</v>
      </c>
      <c r="B19" s="84">
        <f>Details!E2</f>
        <v>0</v>
      </c>
      <c r="C19" s="84"/>
      <c r="D19" s="8"/>
      <c r="E19" s="70" t="s">
        <v>16</v>
      </c>
      <c r="F19" s="70"/>
      <c r="G19" s="84">
        <f>Details!E13</f>
        <v>0</v>
      </c>
      <c r="H19" s="84"/>
    </row>
    <row r="20" spans="1:8" ht="24.75" customHeight="1" x14ac:dyDescent="0.25">
      <c r="A20" s="5" t="s">
        <v>18</v>
      </c>
      <c r="B20" s="84">
        <f>Details!E1</f>
        <v>0</v>
      </c>
      <c r="C20" s="84"/>
      <c r="D20" s="8"/>
      <c r="E20" s="70" t="s">
        <v>24</v>
      </c>
      <c r="F20" s="70"/>
      <c r="G20" s="84">
        <f>Details!E14</f>
        <v>0</v>
      </c>
      <c r="H20" s="84"/>
    </row>
  </sheetData>
  <sheetProtection algorithmName="SHA-512" hashValue="wJNIup0kMn33RV+R/uk/32RY527c7J/j932eEHkSwGpr3cbWwqwCuNtCa/l3WMFv9o+VNdZmLXdBVmm9C3/FAQ==" saltValue="lXCmj/RxMcGxormRbdANOQ==" spinCount="100000" sheet="1" objects="1" scenarios="1"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B8" sqref="B8:L8"/>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8" t="str">
        <f>Sheet1!A2</f>
        <v>RFX. No. 5002003530 NIT-446</v>
      </c>
      <c r="B1" s="19"/>
      <c r="C1" s="19"/>
      <c r="D1" s="20"/>
      <c r="E1" s="20"/>
      <c r="F1" s="20"/>
      <c r="G1" s="20"/>
      <c r="H1" s="20"/>
      <c r="I1" s="20"/>
      <c r="J1" s="20"/>
      <c r="K1" s="20"/>
      <c r="L1" s="21"/>
    </row>
    <row r="2" spans="1:12" ht="34.5" customHeight="1" x14ac:dyDescent="0.25">
      <c r="A2" s="37" t="str">
        <f>Sheet1!B3</f>
        <v xml:space="preserve">Construction of 20 bedded security barrack at 400/220/132 KV Saharsa Substation
</v>
      </c>
      <c r="B2" s="38"/>
      <c r="C2" s="38"/>
      <c r="D2" s="38"/>
      <c r="E2" s="38"/>
      <c r="F2" s="38"/>
      <c r="G2" s="38"/>
      <c r="H2" s="38"/>
      <c r="I2" s="38"/>
      <c r="J2" s="38"/>
      <c r="K2" s="38"/>
      <c r="L2" s="39"/>
    </row>
    <row r="3" spans="1:12" ht="15" hidden="1" customHeight="1" x14ac:dyDescent="0.25">
      <c r="A3" s="37"/>
      <c r="B3" s="38"/>
      <c r="C3" s="38"/>
      <c r="D3" s="38"/>
      <c r="E3" s="38"/>
      <c r="F3" s="38"/>
      <c r="G3" s="38"/>
      <c r="H3" s="38"/>
      <c r="I3" s="38"/>
      <c r="J3" s="38"/>
      <c r="K3" s="38"/>
      <c r="L3" s="39"/>
    </row>
    <row r="4" spans="1:12" x14ac:dyDescent="0.25">
      <c r="A4" s="34" t="s">
        <v>1</v>
      </c>
      <c r="B4" s="35"/>
      <c r="C4" s="35"/>
      <c r="D4" s="35"/>
      <c r="E4" s="35"/>
      <c r="F4" s="35"/>
      <c r="G4" s="35"/>
      <c r="H4" s="35"/>
      <c r="I4" s="35"/>
      <c r="J4" s="35"/>
      <c r="K4" s="35"/>
      <c r="L4" s="36"/>
    </row>
    <row r="5" spans="1:12" x14ac:dyDescent="0.25">
      <c r="A5" s="22"/>
      <c r="L5" s="23"/>
    </row>
    <row r="6" spans="1:12" ht="44.25" customHeight="1" x14ac:dyDescent="0.25">
      <c r="A6" s="24">
        <v>1</v>
      </c>
      <c r="B6" s="47" t="s">
        <v>5</v>
      </c>
      <c r="C6" s="47"/>
      <c r="D6" s="47"/>
      <c r="E6" s="47"/>
      <c r="F6" s="47"/>
      <c r="G6" s="47"/>
      <c r="H6" s="47"/>
      <c r="I6" s="47"/>
      <c r="J6" s="47"/>
      <c r="K6" s="47"/>
      <c r="L6" s="48"/>
    </row>
    <row r="7" spans="1:12" ht="51" customHeight="1" x14ac:dyDescent="0.25">
      <c r="A7" s="24">
        <v>2</v>
      </c>
      <c r="B7" s="47" t="s">
        <v>2</v>
      </c>
      <c r="C7" s="47"/>
      <c r="D7" s="47"/>
      <c r="E7" s="47"/>
      <c r="F7" s="47"/>
      <c r="G7" s="47"/>
      <c r="H7" s="47"/>
      <c r="I7" s="47"/>
      <c r="J7" s="47"/>
      <c r="K7" s="47"/>
      <c r="L7" s="48"/>
    </row>
    <row r="8" spans="1:12" ht="48" customHeight="1" x14ac:dyDescent="0.25">
      <c r="A8" s="24">
        <v>3</v>
      </c>
      <c r="B8" s="47" t="s">
        <v>3</v>
      </c>
      <c r="C8" s="47"/>
      <c r="D8" s="47"/>
      <c r="E8" s="47"/>
      <c r="F8" s="47"/>
      <c r="G8" s="47"/>
      <c r="H8" s="47"/>
      <c r="I8" s="47"/>
      <c r="J8" s="47"/>
      <c r="K8" s="47"/>
      <c r="L8" s="48"/>
    </row>
    <row r="9" spans="1:12" x14ac:dyDescent="0.25">
      <c r="A9" s="22"/>
      <c r="L9" s="23"/>
    </row>
    <row r="10" spans="1:12" ht="12.75" customHeight="1" x14ac:dyDescent="0.25">
      <c r="A10" s="22"/>
      <c r="L10" s="23"/>
    </row>
    <row r="11" spans="1:12" x14ac:dyDescent="0.25">
      <c r="A11" s="22"/>
      <c r="L11" s="23"/>
    </row>
    <row r="12" spans="1:12" x14ac:dyDescent="0.25">
      <c r="A12" s="44" t="s">
        <v>4</v>
      </c>
      <c r="B12" s="45"/>
      <c r="C12" s="45"/>
      <c r="D12" s="45"/>
      <c r="E12" s="45"/>
      <c r="F12" s="45"/>
      <c r="G12" s="45"/>
      <c r="H12" s="45"/>
      <c r="I12" s="45"/>
      <c r="J12" s="45"/>
      <c r="K12" s="45"/>
      <c r="L12" s="46"/>
    </row>
    <row r="13" spans="1:12" x14ac:dyDescent="0.25">
      <c r="A13" s="22"/>
      <c r="L13" s="23"/>
    </row>
    <row r="14" spans="1:12" ht="20.25" x14ac:dyDescent="0.25">
      <c r="A14" s="40" t="s">
        <v>6</v>
      </c>
      <c r="B14" s="41"/>
      <c r="C14" s="41"/>
      <c r="D14" s="41"/>
      <c r="E14" s="41"/>
      <c r="F14" s="41"/>
      <c r="G14" s="41"/>
      <c r="H14" s="41"/>
      <c r="L14" s="23"/>
    </row>
    <row r="15" spans="1:12" ht="16.5" x14ac:dyDescent="0.25">
      <c r="A15" s="42" t="s">
        <v>7</v>
      </c>
      <c r="B15" s="43"/>
      <c r="C15" s="43"/>
      <c r="D15" s="43"/>
      <c r="E15" s="43"/>
      <c r="F15" s="43"/>
      <c r="G15" s="43"/>
      <c r="H15" s="43"/>
      <c r="L15" s="23"/>
    </row>
    <row r="16" spans="1:12" ht="20.25" x14ac:dyDescent="0.25">
      <c r="A16" s="40" t="s">
        <v>8</v>
      </c>
      <c r="B16" s="41"/>
      <c r="C16" s="41"/>
      <c r="D16" s="41"/>
      <c r="E16" s="41"/>
      <c r="F16" s="41"/>
      <c r="G16" s="41"/>
      <c r="H16" s="41"/>
      <c r="L16" s="23"/>
    </row>
    <row r="17" spans="1:12" ht="16.5" x14ac:dyDescent="0.25">
      <c r="A17" s="42" t="s">
        <v>9</v>
      </c>
      <c r="B17" s="43"/>
      <c r="C17" s="43"/>
      <c r="D17" s="43"/>
      <c r="E17" s="43"/>
      <c r="F17" s="43"/>
      <c r="G17" s="43"/>
      <c r="H17" s="43"/>
      <c r="L17" s="23"/>
    </row>
    <row r="18" spans="1:12" ht="15.75" thickBot="1" x14ac:dyDescent="0.3">
      <c r="A18" s="25"/>
      <c r="B18" s="26"/>
      <c r="C18" s="26"/>
      <c r="D18" s="26"/>
      <c r="E18" s="26"/>
      <c r="F18" s="26"/>
      <c r="G18" s="26"/>
      <c r="H18" s="26"/>
      <c r="I18" s="26"/>
      <c r="J18" s="26"/>
      <c r="K18" s="26"/>
      <c r="L18" s="27"/>
    </row>
  </sheetData>
  <sheetProtection algorithmName="SHA-512" hashValue="tNLemYCJhq2+1D/b/ToJWRwXHRNDgWSjDW6eCGPqfl1f+rwG4sxPcML/UcJ/n9Br1sVGVfkD07uNriu7gbrNtA==" saltValue="30aew9kGlFJKYag8fuOdag==" spinCount="100000" sheet="1" objects="1" scenarios="1"/>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workbookViewId="0">
      <selection activeCell="E9" sqref="E9:I9"/>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5002003530 NIT-446</v>
      </c>
      <c r="B1" s="1"/>
      <c r="C1" s="1"/>
    </row>
    <row r="2" spans="1:12" ht="39" customHeight="1" x14ac:dyDescent="0.25">
      <c r="A2" s="56" t="str">
        <f>Sheet1!B3</f>
        <v xml:space="preserve">Construction of 20 bedded security barrack at 400/220/132 KV Saharsa Substation
</v>
      </c>
      <c r="B2" s="56"/>
      <c r="C2" s="56"/>
      <c r="D2" s="56"/>
      <c r="E2" s="56"/>
      <c r="F2" s="56"/>
      <c r="G2" s="56"/>
      <c r="H2" s="56"/>
      <c r="I2" s="56"/>
      <c r="J2" s="56"/>
      <c r="K2" s="56"/>
      <c r="L2" s="56"/>
    </row>
    <row r="4" spans="1:12" x14ac:dyDescent="0.25">
      <c r="A4" s="57" t="s">
        <v>10</v>
      </c>
      <c r="B4" s="57"/>
      <c r="C4" s="57"/>
      <c r="D4" s="57"/>
      <c r="E4" s="57"/>
      <c r="F4" s="57"/>
      <c r="G4" s="57"/>
      <c r="H4" s="57"/>
      <c r="I4" s="57"/>
      <c r="J4" s="57"/>
      <c r="K4" s="57"/>
      <c r="L4" s="57"/>
    </row>
    <row r="6" spans="1:12" ht="47.25" customHeight="1" x14ac:dyDescent="0.25">
      <c r="A6" s="52" t="s">
        <v>11</v>
      </c>
      <c r="B6" s="52"/>
      <c r="C6" s="52"/>
      <c r="D6" s="52"/>
      <c r="E6" s="53"/>
      <c r="F6" s="53"/>
      <c r="G6" s="53"/>
      <c r="H6" s="53"/>
      <c r="I6" s="53"/>
      <c r="J6" s="9"/>
      <c r="K6" s="9"/>
    </row>
    <row r="7" spans="1:12" ht="45" customHeight="1" x14ac:dyDescent="0.25">
      <c r="A7" s="58" t="s">
        <v>12</v>
      </c>
      <c r="B7" s="58"/>
      <c r="C7" s="58"/>
      <c r="D7" s="59"/>
      <c r="E7" s="60"/>
      <c r="F7" s="60"/>
      <c r="G7" s="60"/>
      <c r="H7" s="60"/>
      <c r="I7" s="60"/>
      <c r="J7" s="9"/>
      <c r="K7" s="9"/>
    </row>
    <row r="8" spans="1:12" ht="42" customHeight="1" x14ac:dyDescent="0.25">
      <c r="E8" s="54"/>
      <c r="F8" s="54"/>
      <c r="G8" s="54"/>
      <c r="H8" s="54"/>
      <c r="I8" s="54"/>
      <c r="J8" s="9"/>
      <c r="K8" s="9"/>
    </row>
    <row r="9" spans="1:12" ht="46.5" customHeight="1" x14ac:dyDescent="0.25">
      <c r="E9" s="55"/>
      <c r="F9" s="55"/>
      <c r="G9" s="55"/>
      <c r="H9" s="55"/>
      <c r="I9" s="55"/>
      <c r="J9" s="9"/>
      <c r="K9" s="9"/>
    </row>
    <row r="10" spans="1:12" ht="30.75" customHeight="1" x14ac:dyDescent="0.25">
      <c r="A10" s="49" t="s">
        <v>13</v>
      </c>
      <c r="B10" s="49"/>
      <c r="C10" s="49"/>
      <c r="D10" s="49"/>
      <c r="E10" s="54"/>
      <c r="F10" s="54"/>
      <c r="G10" s="54"/>
      <c r="H10" s="54"/>
      <c r="I10" s="54"/>
      <c r="J10" s="9"/>
      <c r="K10" s="9"/>
    </row>
    <row r="11" spans="1:12" ht="29.25" customHeight="1" x14ac:dyDescent="0.25">
      <c r="A11" s="52" t="s">
        <v>14</v>
      </c>
      <c r="B11" s="52"/>
      <c r="C11" s="52"/>
      <c r="D11" s="52"/>
      <c r="E11" s="53"/>
      <c r="F11" s="53"/>
      <c r="G11" s="53"/>
      <c r="H11" s="53"/>
      <c r="I11" s="53"/>
      <c r="J11" s="9"/>
      <c r="K11" s="9"/>
    </row>
    <row r="12" spans="1:12" ht="29.25" customHeight="1" x14ac:dyDescent="0.25">
      <c r="A12" s="52" t="s">
        <v>15</v>
      </c>
      <c r="B12" s="52"/>
      <c r="C12" s="52"/>
      <c r="D12" s="52"/>
      <c r="E12" s="53"/>
      <c r="F12" s="53"/>
      <c r="G12" s="53"/>
      <c r="H12" s="53"/>
      <c r="I12" s="53"/>
      <c r="J12" s="9"/>
      <c r="K12" s="9"/>
    </row>
    <row r="13" spans="1:12" ht="29.25" customHeight="1" x14ac:dyDescent="0.25">
      <c r="A13" s="52" t="s">
        <v>16</v>
      </c>
      <c r="B13" s="52"/>
      <c r="C13" s="52"/>
      <c r="D13" s="52"/>
      <c r="E13" s="53"/>
      <c r="F13" s="53"/>
      <c r="G13" s="53"/>
      <c r="H13" s="53"/>
      <c r="I13" s="53"/>
      <c r="J13" s="9"/>
      <c r="K13" s="9"/>
    </row>
    <row r="14" spans="1:12" ht="31.5" customHeight="1" x14ac:dyDescent="0.25">
      <c r="A14" s="52" t="s">
        <v>17</v>
      </c>
      <c r="B14" s="52"/>
      <c r="C14" s="52"/>
      <c r="D14" s="52"/>
      <c r="E14" s="53"/>
      <c r="F14" s="53"/>
      <c r="G14" s="53"/>
      <c r="H14" s="53"/>
      <c r="I14" s="53"/>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49" t="s">
        <v>18</v>
      </c>
      <c r="B17" s="49"/>
      <c r="C17" s="49"/>
      <c r="D17" s="49"/>
      <c r="E17" s="50"/>
      <c r="F17" s="50"/>
      <c r="G17" s="50"/>
      <c r="H17" s="50"/>
      <c r="I17" s="50"/>
      <c r="J17" s="10"/>
      <c r="K17" s="10"/>
    </row>
    <row r="18" spans="1:11" ht="25.5" customHeight="1" x14ac:dyDescent="0.25">
      <c r="A18" s="49" t="s">
        <v>19</v>
      </c>
      <c r="B18" s="49"/>
      <c r="C18" s="49"/>
      <c r="D18" s="49"/>
      <c r="E18" s="51"/>
      <c r="F18" s="51"/>
      <c r="G18" s="51"/>
      <c r="H18" s="51"/>
      <c r="I18" s="51"/>
      <c r="J18" s="51"/>
      <c r="K18" s="51"/>
    </row>
  </sheetData>
  <sheetProtection password="DC1A" sheet="1" objects="1" scenarios="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F1E6C-6234-433C-A990-BF7B839624CE}">
  <dimension ref="A1:J97"/>
  <sheetViews>
    <sheetView topLeftCell="A93" zoomScale="115" zoomScaleNormal="115" workbookViewId="0">
      <selection activeCell="M106" sqref="A1:XFD1048576"/>
    </sheetView>
  </sheetViews>
  <sheetFormatPr defaultRowHeight="15" x14ac:dyDescent="0.25"/>
  <cols>
    <col min="1" max="1" width="7.140625" style="2" customWidth="1"/>
    <col min="2" max="2" width="8.42578125" style="2" customWidth="1"/>
    <col min="3" max="3" width="55.42578125" style="2" customWidth="1"/>
    <col min="4" max="4" width="8.28515625" style="2" customWidth="1"/>
    <col min="5" max="5" width="7.42578125" style="2" bestFit="1" customWidth="1"/>
    <col min="6" max="6" width="9" style="2" hidden="1" customWidth="1"/>
    <col min="7" max="7" width="10.85546875" style="2" customWidth="1"/>
    <col min="8" max="8" width="18" style="2" customWidth="1"/>
    <col min="9" max="16384" width="9.140625" style="2"/>
  </cols>
  <sheetData>
    <row r="1" spans="1:8" x14ac:dyDescent="0.25">
      <c r="A1" s="99"/>
      <c r="B1" s="100"/>
      <c r="C1" s="100"/>
      <c r="D1" s="100"/>
      <c r="E1" s="100"/>
      <c r="F1" s="101"/>
      <c r="G1" s="62" t="s">
        <v>397</v>
      </c>
      <c r="H1" s="62"/>
    </row>
    <row r="2" spans="1:8" ht="15.75" x14ac:dyDescent="0.25">
      <c r="A2" s="102" t="s">
        <v>58</v>
      </c>
      <c r="B2" s="102"/>
      <c r="C2" s="102"/>
      <c r="D2" s="102"/>
      <c r="E2" s="102"/>
      <c r="F2" s="102"/>
      <c r="G2" s="102"/>
      <c r="H2" s="102"/>
    </row>
    <row r="3" spans="1:8" x14ac:dyDescent="0.25">
      <c r="A3" s="103"/>
      <c r="B3" s="103"/>
      <c r="C3" s="103"/>
      <c r="D3" s="103"/>
      <c r="E3" s="103"/>
      <c r="F3" s="103"/>
      <c r="G3" s="103"/>
      <c r="H3" s="103"/>
    </row>
    <row r="4" spans="1:8" x14ac:dyDescent="0.25">
      <c r="A4" s="104" t="s">
        <v>59</v>
      </c>
      <c r="B4" s="104"/>
      <c r="C4" s="104"/>
      <c r="D4" s="103"/>
      <c r="E4" s="103"/>
      <c r="F4" s="103"/>
      <c r="G4" s="103"/>
      <c r="H4" s="103"/>
    </row>
    <row r="5" spans="1:8" x14ac:dyDescent="0.25">
      <c r="A5" s="103"/>
      <c r="B5" s="103"/>
      <c r="C5" s="103"/>
      <c r="D5" s="103"/>
      <c r="E5" s="103"/>
      <c r="F5" s="103"/>
      <c r="G5" s="103"/>
      <c r="H5" s="103"/>
    </row>
    <row r="6" spans="1:8" ht="39" customHeight="1" x14ac:dyDescent="0.25">
      <c r="A6" s="105" t="s">
        <v>32</v>
      </c>
      <c r="B6" s="106" t="s">
        <v>398</v>
      </c>
      <c r="C6" s="105" t="s">
        <v>60</v>
      </c>
      <c r="D6" s="105" t="s">
        <v>61</v>
      </c>
      <c r="E6" s="105" t="s">
        <v>62</v>
      </c>
      <c r="F6" s="105" t="s">
        <v>63</v>
      </c>
      <c r="G6" s="105" t="s">
        <v>417</v>
      </c>
      <c r="H6" s="105" t="s">
        <v>64</v>
      </c>
    </row>
    <row r="7" spans="1:8" ht="25.5" x14ac:dyDescent="0.25">
      <c r="A7" s="16"/>
      <c r="B7" s="107"/>
      <c r="C7" s="108" t="s">
        <v>65</v>
      </c>
      <c r="D7" s="16"/>
      <c r="E7" s="109"/>
      <c r="F7" s="109"/>
      <c r="G7" s="109"/>
      <c r="H7" s="109"/>
    </row>
    <row r="8" spans="1:8" ht="204" x14ac:dyDescent="0.25">
      <c r="A8" s="110">
        <v>1</v>
      </c>
      <c r="B8" s="111">
        <v>20.2</v>
      </c>
      <c r="C8" s="112" t="s">
        <v>66</v>
      </c>
      <c r="D8" s="113" t="s">
        <v>67</v>
      </c>
      <c r="E8" s="113">
        <f>[1]Civil!I10</f>
        <v>464</v>
      </c>
      <c r="F8" s="110">
        <v>2278.3000000000002</v>
      </c>
      <c r="G8" s="114">
        <f>F8*100/118</f>
        <v>1930.762711864407</v>
      </c>
      <c r="H8" s="114">
        <f t="shared" ref="H8:H35" si="0">E8*G8</f>
        <v>895873.89830508491</v>
      </c>
    </row>
    <row r="9" spans="1:8" ht="38.25" x14ac:dyDescent="0.25">
      <c r="A9" s="110">
        <v>2</v>
      </c>
      <c r="B9" s="111">
        <v>5.35</v>
      </c>
      <c r="C9" s="112" t="s">
        <v>68</v>
      </c>
      <c r="D9" s="113" t="s">
        <v>69</v>
      </c>
      <c r="E9" s="115">
        <f>[1]Civil!I13</f>
        <v>69.333083999999999</v>
      </c>
      <c r="F9" s="110">
        <v>733.5</v>
      </c>
      <c r="G9" s="114">
        <f t="shared" ref="G9:G71" si="1">F9*100/118</f>
        <v>621.61016949152543</v>
      </c>
      <c r="H9" s="114">
        <f t="shared" si="0"/>
        <v>43098.150096610167</v>
      </c>
    </row>
    <row r="10" spans="1:8" ht="102" x14ac:dyDescent="0.25">
      <c r="A10" s="110">
        <v>3</v>
      </c>
      <c r="B10" s="111">
        <v>20.9</v>
      </c>
      <c r="C10" s="112" t="s">
        <v>70</v>
      </c>
      <c r="D10" s="113" t="s">
        <v>55</v>
      </c>
      <c r="E10" s="115">
        <f>[1]Civil!I15</f>
        <v>29</v>
      </c>
      <c r="F10" s="110">
        <v>1153.2</v>
      </c>
      <c r="G10" s="114">
        <f t="shared" si="1"/>
        <v>977.28813559322032</v>
      </c>
      <c r="H10" s="114">
        <f t="shared" si="0"/>
        <v>28341.355932203391</v>
      </c>
    </row>
    <row r="11" spans="1:8" ht="89.25" x14ac:dyDescent="0.25">
      <c r="A11" s="16">
        <v>4</v>
      </c>
      <c r="B11" s="116">
        <v>2.8</v>
      </c>
      <c r="C11" s="107" t="s">
        <v>71</v>
      </c>
      <c r="D11" s="16"/>
      <c r="E11" s="109"/>
      <c r="F11" s="109"/>
      <c r="G11" s="114">
        <f t="shared" si="1"/>
        <v>0</v>
      </c>
      <c r="H11" s="114">
        <f t="shared" si="0"/>
        <v>0</v>
      </c>
    </row>
    <row r="12" spans="1:8" x14ac:dyDescent="0.25">
      <c r="A12" s="16" t="s">
        <v>72</v>
      </c>
      <c r="B12" s="116" t="s">
        <v>73</v>
      </c>
      <c r="C12" s="107" t="s">
        <v>74</v>
      </c>
      <c r="D12" s="16" t="s">
        <v>48</v>
      </c>
      <c r="E12" s="109">
        <f>[1]Civil!I21</f>
        <v>114.06591</v>
      </c>
      <c r="F12" s="109">
        <v>260.3</v>
      </c>
      <c r="G12" s="114">
        <f t="shared" si="1"/>
        <v>220.59322033898306</v>
      </c>
      <c r="H12" s="114">
        <f t="shared" si="0"/>
        <v>25162.166417796612</v>
      </c>
    </row>
    <row r="13" spans="1:8" ht="63.75" x14ac:dyDescent="0.25">
      <c r="A13" s="117">
        <v>5</v>
      </c>
      <c r="B13" s="118">
        <v>2.25</v>
      </c>
      <c r="C13" s="119" t="s">
        <v>75</v>
      </c>
      <c r="D13" s="117" t="s">
        <v>48</v>
      </c>
      <c r="E13" s="120">
        <f>[1]Civil!I28</f>
        <v>75.532319999999999</v>
      </c>
      <c r="F13" s="120">
        <v>196</v>
      </c>
      <c r="G13" s="121">
        <f t="shared" si="1"/>
        <v>166.10169491525423</v>
      </c>
      <c r="H13" s="121">
        <f t="shared" si="0"/>
        <v>12546.046372881356</v>
      </c>
    </row>
    <row r="14" spans="1:8" ht="38.25" x14ac:dyDescent="0.25">
      <c r="A14" s="16">
        <v>6</v>
      </c>
      <c r="B14" s="116">
        <v>2.27</v>
      </c>
      <c r="C14" s="107" t="s">
        <v>76</v>
      </c>
      <c r="D14" s="16" t="s">
        <v>48</v>
      </c>
      <c r="E14" s="109">
        <f>[1]Civil!I39</f>
        <v>43.07</v>
      </c>
      <c r="F14" s="109">
        <v>2123.75</v>
      </c>
      <c r="G14" s="114">
        <f t="shared" si="1"/>
        <v>1799.7881355932204</v>
      </c>
      <c r="H14" s="114">
        <f t="shared" si="0"/>
        <v>77516.875</v>
      </c>
    </row>
    <row r="15" spans="1:8" ht="38.25" x14ac:dyDescent="0.25">
      <c r="A15" s="16">
        <v>7</v>
      </c>
      <c r="B15" s="116">
        <v>4.0999999999999996</v>
      </c>
      <c r="C15" s="107" t="s">
        <v>77</v>
      </c>
      <c r="D15" s="16"/>
      <c r="E15" s="109"/>
      <c r="F15" s="109"/>
      <c r="G15" s="114">
        <f t="shared" si="1"/>
        <v>0</v>
      </c>
      <c r="H15" s="114">
        <f t="shared" si="0"/>
        <v>0</v>
      </c>
    </row>
    <row r="16" spans="1:8" ht="25.5" x14ac:dyDescent="0.25">
      <c r="A16" s="16"/>
      <c r="B16" s="116" t="s">
        <v>78</v>
      </c>
      <c r="C16" s="107" t="s">
        <v>79</v>
      </c>
      <c r="D16" s="16" t="s">
        <v>48</v>
      </c>
      <c r="E16" s="109">
        <f>[1]Civil!I44</f>
        <v>3.6843599999999999</v>
      </c>
      <c r="F16" s="109">
        <v>7294.7</v>
      </c>
      <c r="G16" s="114">
        <f t="shared" si="1"/>
        <v>6181.9491525423728</v>
      </c>
      <c r="H16" s="114">
        <f t="shared" si="0"/>
        <v>22776.526179661014</v>
      </c>
    </row>
    <row r="17" spans="1:10" ht="38.25" x14ac:dyDescent="0.25">
      <c r="A17" s="16">
        <v>8</v>
      </c>
      <c r="B17" s="116">
        <v>4.0999999999999996</v>
      </c>
      <c r="C17" s="107" t="s">
        <v>77</v>
      </c>
      <c r="D17" s="16"/>
      <c r="E17" s="109"/>
      <c r="F17" s="109"/>
      <c r="G17" s="114">
        <f t="shared" si="1"/>
        <v>0</v>
      </c>
      <c r="H17" s="114">
        <f t="shared" si="0"/>
        <v>0</v>
      </c>
    </row>
    <row r="18" spans="1:10" ht="25.5" x14ac:dyDescent="0.25">
      <c r="A18" s="16"/>
      <c r="B18" s="116" t="s">
        <v>80</v>
      </c>
      <c r="C18" s="107" t="s">
        <v>81</v>
      </c>
      <c r="D18" s="16" t="s">
        <v>48</v>
      </c>
      <c r="E18" s="109">
        <f>[1]Civil!I54</f>
        <v>17.135000000000002</v>
      </c>
      <c r="F18" s="109">
        <v>7878.5</v>
      </c>
      <c r="G18" s="114">
        <f t="shared" si="1"/>
        <v>6676.6949152542375</v>
      </c>
      <c r="H18" s="114">
        <f t="shared" si="0"/>
        <v>114405.16737288136</v>
      </c>
    </row>
    <row r="19" spans="1:10" ht="122.25" customHeight="1" x14ac:dyDescent="0.25">
      <c r="A19" s="16">
        <v>9</v>
      </c>
      <c r="B19" s="116" t="s">
        <v>82</v>
      </c>
      <c r="C19" s="107" t="s">
        <v>83</v>
      </c>
      <c r="D19" s="16" t="s">
        <v>48</v>
      </c>
      <c r="E19" s="109">
        <f>[1]Civil!I62</f>
        <v>34.849229999999999</v>
      </c>
      <c r="F19" s="109">
        <v>9504.75</v>
      </c>
      <c r="G19" s="114">
        <f t="shared" si="1"/>
        <v>8054.8728813559319</v>
      </c>
      <c r="H19" s="114">
        <f t="shared" si="0"/>
        <v>280706.11766313558</v>
      </c>
    </row>
    <row r="20" spans="1:10" ht="25.5" x14ac:dyDescent="0.25">
      <c r="A20" s="16">
        <v>10</v>
      </c>
      <c r="B20" s="116">
        <v>6.1</v>
      </c>
      <c r="C20" s="107" t="s">
        <v>84</v>
      </c>
      <c r="D20" s="16"/>
      <c r="E20" s="109"/>
      <c r="F20" s="109"/>
      <c r="G20" s="114">
        <f t="shared" si="1"/>
        <v>0</v>
      </c>
      <c r="H20" s="114">
        <f t="shared" si="0"/>
        <v>0</v>
      </c>
    </row>
    <row r="21" spans="1:10" x14ac:dyDescent="0.25">
      <c r="A21" s="16"/>
      <c r="B21" s="116" t="s">
        <v>85</v>
      </c>
      <c r="C21" s="107" t="s">
        <v>86</v>
      </c>
      <c r="D21" s="16" t="s">
        <v>48</v>
      </c>
      <c r="E21" s="109">
        <f>[1]Civil!I65</f>
        <v>8.839125000000001</v>
      </c>
      <c r="F21" s="109">
        <v>7132.25</v>
      </c>
      <c r="G21" s="114">
        <f t="shared" si="1"/>
        <v>6044.2796610169489</v>
      </c>
      <c r="H21" s="114">
        <f t="shared" si="0"/>
        <v>53426.143458686442</v>
      </c>
    </row>
    <row r="22" spans="1:10" ht="51" x14ac:dyDescent="0.25">
      <c r="A22" s="16">
        <v>11</v>
      </c>
      <c r="B22" s="116" t="s">
        <v>87</v>
      </c>
      <c r="C22" s="107" t="s">
        <v>88</v>
      </c>
      <c r="D22" s="16" t="s">
        <v>33</v>
      </c>
      <c r="E22" s="109">
        <f>[1]Civil!I78</f>
        <v>257.9298</v>
      </c>
      <c r="F22" s="122">
        <f>'[1]DAR Brick Flat Soling'!M24</f>
        <v>518.49365628629005</v>
      </c>
      <c r="G22" s="114">
        <f t="shared" si="1"/>
        <v>439.40140363244922</v>
      </c>
      <c r="H22" s="114">
        <f t="shared" si="0"/>
        <v>113334.7161586369</v>
      </c>
    </row>
    <row r="23" spans="1:10" x14ac:dyDescent="0.25">
      <c r="A23" s="16"/>
      <c r="B23" s="116"/>
      <c r="C23" s="108" t="s">
        <v>89</v>
      </c>
      <c r="D23" s="16"/>
      <c r="E23" s="109"/>
      <c r="F23" s="109"/>
      <c r="G23" s="114">
        <f t="shared" si="1"/>
        <v>0</v>
      </c>
      <c r="H23" s="114">
        <f t="shared" si="0"/>
        <v>0</v>
      </c>
    </row>
    <row r="24" spans="1:10" ht="122.25" customHeight="1" x14ac:dyDescent="0.25">
      <c r="A24" s="110">
        <v>12</v>
      </c>
      <c r="B24" s="123" t="s">
        <v>399</v>
      </c>
      <c r="C24" s="124" t="s">
        <v>90</v>
      </c>
      <c r="D24" s="125" t="s">
        <v>91</v>
      </c>
      <c r="E24" s="114">
        <f>[1]Civil!I122</f>
        <v>48.558375000000005</v>
      </c>
      <c r="F24" s="29">
        <v>9860.4</v>
      </c>
      <c r="G24" s="114">
        <f t="shared" si="1"/>
        <v>8356.2711864406774</v>
      </c>
      <c r="H24" s="114">
        <f t="shared" si="0"/>
        <v>405766.94987288135</v>
      </c>
    </row>
    <row r="25" spans="1:10" ht="38.25" x14ac:dyDescent="0.25">
      <c r="A25" s="16" t="s">
        <v>92</v>
      </c>
      <c r="B25" s="126">
        <v>4.0999999999999996</v>
      </c>
      <c r="C25" s="107" t="s">
        <v>93</v>
      </c>
      <c r="D25" s="16" t="s">
        <v>33</v>
      </c>
      <c r="E25" s="109">
        <f>[1]Civil!I127</f>
        <v>29.463750000000001</v>
      </c>
      <c r="F25" s="109">
        <v>410.85</v>
      </c>
      <c r="G25" s="114">
        <f t="shared" si="1"/>
        <v>348.17796610169489</v>
      </c>
      <c r="H25" s="114">
        <f t="shared" si="0"/>
        <v>10258.628548728813</v>
      </c>
    </row>
    <row r="26" spans="1:10" ht="63.75" x14ac:dyDescent="0.25">
      <c r="A26" s="16" t="s">
        <v>94</v>
      </c>
      <c r="B26" s="116">
        <v>4.13</v>
      </c>
      <c r="C26" s="107" t="s">
        <v>95</v>
      </c>
      <c r="D26" s="16" t="s">
        <v>33</v>
      </c>
      <c r="E26" s="109">
        <f>[1]Civil!I131</f>
        <v>29.463750000000001</v>
      </c>
      <c r="F26" s="109">
        <v>146.15</v>
      </c>
      <c r="G26" s="114">
        <f t="shared" si="1"/>
        <v>123.85593220338983</v>
      </c>
      <c r="H26" s="114">
        <f t="shared" si="0"/>
        <v>3649.2602224576272</v>
      </c>
    </row>
    <row r="27" spans="1:10" ht="38.25" x14ac:dyDescent="0.25">
      <c r="A27" s="16">
        <v>14</v>
      </c>
      <c r="B27" s="116">
        <v>5.22</v>
      </c>
      <c r="C27" s="107" t="s">
        <v>96</v>
      </c>
      <c r="D27" s="16"/>
      <c r="E27" s="109"/>
      <c r="F27" s="109"/>
      <c r="G27" s="114">
        <f t="shared" si="1"/>
        <v>0</v>
      </c>
      <c r="H27" s="114">
        <f t="shared" si="0"/>
        <v>0</v>
      </c>
    </row>
    <row r="28" spans="1:10" x14ac:dyDescent="0.25">
      <c r="A28" s="16"/>
      <c r="B28" s="116" t="s">
        <v>97</v>
      </c>
      <c r="C28" s="107" t="s">
        <v>98</v>
      </c>
      <c r="D28" s="16" t="s">
        <v>49</v>
      </c>
      <c r="E28" s="109">
        <f>[1]Civil!I208</f>
        <v>18559.150155000003</v>
      </c>
      <c r="F28" s="12">
        <v>107.85</v>
      </c>
      <c r="G28" s="114">
        <f t="shared" si="1"/>
        <v>91.398305084745758</v>
      </c>
      <c r="H28" s="114">
        <f t="shared" si="0"/>
        <v>1696274.8679802967</v>
      </c>
      <c r="J28" s="127"/>
    </row>
    <row r="29" spans="1:10" ht="25.5" x14ac:dyDescent="0.25">
      <c r="A29" s="16">
        <v>15</v>
      </c>
      <c r="B29" s="116">
        <v>5.9</v>
      </c>
      <c r="C29" s="107" t="s">
        <v>99</v>
      </c>
      <c r="D29" s="16"/>
      <c r="E29" s="109"/>
      <c r="F29" s="109"/>
      <c r="G29" s="114">
        <f t="shared" si="1"/>
        <v>0</v>
      </c>
      <c r="H29" s="114">
        <f t="shared" si="0"/>
        <v>0</v>
      </c>
      <c r="J29" s="2">
        <f>E28/100</f>
        <v>185.59150155000003</v>
      </c>
    </row>
    <row r="30" spans="1:10" ht="25.5" x14ac:dyDescent="0.25">
      <c r="A30" s="16" t="s">
        <v>100</v>
      </c>
      <c r="B30" s="116" t="s">
        <v>101</v>
      </c>
      <c r="C30" s="107" t="s">
        <v>102</v>
      </c>
      <c r="D30" s="16" t="s">
        <v>33</v>
      </c>
      <c r="E30" s="109">
        <f>[1]Civil!I217</f>
        <v>79.914000000000001</v>
      </c>
      <c r="F30" s="109">
        <v>392.15</v>
      </c>
      <c r="G30" s="114">
        <f t="shared" si="1"/>
        <v>332.33050847457628</v>
      </c>
      <c r="H30" s="114">
        <f t="shared" si="0"/>
        <v>26557.86025423729</v>
      </c>
    </row>
    <row r="31" spans="1:10" ht="25.5" x14ac:dyDescent="0.25">
      <c r="A31" s="16" t="s">
        <v>103</v>
      </c>
      <c r="B31" s="116" t="s">
        <v>104</v>
      </c>
      <c r="C31" s="107" t="s">
        <v>105</v>
      </c>
      <c r="D31" s="16" t="s">
        <v>33</v>
      </c>
      <c r="E31" s="109">
        <f>[1]Civil!I222</f>
        <v>209.94400000000002</v>
      </c>
      <c r="F31" s="109">
        <v>927.25</v>
      </c>
      <c r="G31" s="114">
        <f t="shared" si="1"/>
        <v>785.80508474576266</v>
      </c>
      <c r="H31" s="114">
        <f t="shared" si="0"/>
        <v>164975.06271186442</v>
      </c>
    </row>
    <row r="32" spans="1:10" ht="25.5" x14ac:dyDescent="0.25">
      <c r="A32" s="16" t="s">
        <v>106</v>
      </c>
      <c r="B32" s="116" t="s">
        <v>107</v>
      </c>
      <c r="C32" s="128" t="s">
        <v>108</v>
      </c>
      <c r="D32" s="16" t="s">
        <v>33</v>
      </c>
      <c r="E32" s="109">
        <f>[1]Civil!I230</f>
        <v>146.12559999999999</v>
      </c>
      <c r="F32" s="109">
        <v>736.4</v>
      </c>
      <c r="G32" s="114">
        <f t="shared" si="1"/>
        <v>624.06779661016947</v>
      </c>
      <c r="H32" s="114">
        <f t="shared" si="0"/>
        <v>91192.281220338977</v>
      </c>
    </row>
    <row r="33" spans="1:8" x14ac:dyDescent="0.25">
      <c r="A33" s="16" t="s">
        <v>109</v>
      </c>
      <c r="B33" s="116" t="s">
        <v>110</v>
      </c>
      <c r="C33" s="107" t="s">
        <v>111</v>
      </c>
      <c r="D33" s="16" t="s">
        <v>33</v>
      </c>
      <c r="E33" s="109">
        <f>[1]Civil!I240</f>
        <v>132.19999999999999</v>
      </c>
      <c r="F33" s="109">
        <v>961.3</v>
      </c>
      <c r="G33" s="114">
        <f t="shared" si="1"/>
        <v>814.66101694915255</v>
      </c>
      <c r="H33" s="114">
        <f t="shared" si="0"/>
        <v>107698.18644067796</v>
      </c>
    </row>
    <row r="34" spans="1:8" x14ac:dyDescent="0.25">
      <c r="A34" s="16" t="s">
        <v>112</v>
      </c>
      <c r="B34" s="116" t="s">
        <v>113</v>
      </c>
      <c r="C34" s="107" t="s">
        <v>114</v>
      </c>
      <c r="D34" s="16" t="s">
        <v>33</v>
      </c>
      <c r="E34" s="109">
        <f>[1]Civil!I246</f>
        <v>10.25</v>
      </c>
      <c r="F34" s="109">
        <v>764.95</v>
      </c>
      <c r="G34" s="114">
        <f t="shared" si="1"/>
        <v>648.26271186440681</v>
      </c>
      <c r="H34" s="114">
        <f t="shared" si="0"/>
        <v>6644.6927966101703</v>
      </c>
    </row>
    <row r="35" spans="1:8" x14ac:dyDescent="0.25">
      <c r="A35" s="16" t="s">
        <v>115</v>
      </c>
      <c r="B35" s="116" t="s">
        <v>116</v>
      </c>
      <c r="C35" s="107" t="s">
        <v>117</v>
      </c>
      <c r="D35" s="16" t="s">
        <v>33</v>
      </c>
      <c r="E35" s="129">
        <f>[1]Civil!I251</f>
        <v>11.76</v>
      </c>
      <c r="F35" s="109">
        <v>951.1</v>
      </c>
      <c r="G35" s="114">
        <f t="shared" si="1"/>
        <v>806.01694915254234</v>
      </c>
      <c r="H35" s="114">
        <f t="shared" si="0"/>
        <v>9478.7593220338986</v>
      </c>
    </row>
    <row r="36" spans="1:8" x14ac:dyDescent="0.25">
      <c r="A36" s="16"/>
      <c r="B36" s="116"/>
      <c r="C36" s="108" t="s">
        <v>118</v>
      </c>
      <c r="D36" s="16"/>
      <c r="E36" s="109"/>
      <c r="F36" s="109"/>
      <c r="G36" s="114"/>
      <c r="H36" s="114"/>
    </row>
    <row r="37" spans="1:8" ht="51" x14ac:dyDescent="0.25">
      <c r="A37" s="16">
        <v>16</v>
      </c>
      <c r="B37" s="116" t="s">
        <v>119</v>
      </c>
      <c r="C37" s="107" t="s">
        <v>120</v>
      </c>
      <c r="D37" s="16" t="s">
        <v>48</v>
      </c>
      <c r="E37" s="109">
        <f>[1]Civil!I268</f>
        <v>88.546500000000009</v>
      </c>
      <c r="F37" s="109">
        <v>9105.9500000000007</v>
      </c>
      <c r="G37" s="114">
        <f t="shared" si="1"/>
        <v>7716.9067796610179</v>
      </c>
      <c r="H37" s="114">
        <f>E37*G37</f>
        <v>683305.08616525435</v>
      </c>
    </row>
    <row r="38" spans="1:8" ht="38.25" x14ac:dyDescent="0.25">
      <c r="A38" s="16">
        <v>17</v>
      </c>
      <c r="B38" s="116">
        <v>6.13</v>
      </c>
      <c r="C38" s="107" t="s">
        <v>121</v>
      </c>
      <c r="D38" s="16"/>
      <c r="E38" s="109"/>
      <c r="F38" s="109"/>
      <c r="G38" s="114"/>
      <c r="H38" s="114"/>
    </row>
    <row r="39" spans="1:8" x14ac:dyDescent="0.25">
      <c r="A39" s="16"/>
      <c r="B39" s="116" t="s">
        <v>122</v>
      </c>
      <c r="C39" s="107" t="s">
        <v>123</v>
      </c>
      <c r="D39" s="16" t="s">
        <v>33</v>
      </c>
      <c r="E39" s="109">
        <f>[1]Civil!I274</f>
        <v>57.284999999999989</v>
      </c>
      <c r="F39" s="109">
        <v>1123.8</v>
      </c>
      <c r="G39" s="114">
        <f t="shared" si="1"/>
        <v>952.37288135593224</v>
      </c>
      <c r="H39" s="114">
        <f>E39*G39</f>
        <v>54556.680508474565</v>
      </c>
    </row>
    <row r="40" spans="1:8" x14ac:dyDescent="0.25">
      <c r="A40" s="16"/>
      <c r="B40" s="116"/>
      <c r="C40" s="130" t="s">
        <v>124</v>
      </c>
      <c r="D40" s="16"/>
      <c r="E40" s="109"/>
      <c r="F40" s="109"/>
      <c r="G40" s="114"/>
      <c r="H40" s="114"/>
    </row>
    <row r="41" spans="1:8" ht="63.75" x14ac:dyDescent="0.25">
      <c r="A41" s="16">
        <v>18</v>
      </c>
      <c r="B41" s="116">
        <v>11.26</v>
      </c>
      <c r="C41" s="107" t="s">
        <v>125</v>
      </c>
      <c r="D41" s="16"/>
      <c r="E41" s="109"/>
      <c r="F41" s="109"/>
      <c r="G41" s="114"/>
      <c r="H41" s="114"/>
    </row>
    <row r="42" spans="1:8" x14ac:dyDescent="0.25">
      <c r="A42" s="16"/>
      <c r="B42" s="116" t="s">
        <v>126</v>
      </c>
      <c r="C42" s="107" t="s">
        <v>127</v>
      </c>
      <c r="D42" s="16" t="s">
        <v>33</v>
      </c>
      <c r="E42" s="109">
        <f>[1]Civil!I279</f>
        <v>4.9474</v>
      </c>
      <c r="F42" s="109">
        <v>1948.25</v>
      </c>
      <c r="G42" s="114">
        <f t="shared" si="1"/>
        <v>1651.0593220338983</v>
      </c>
      <c r="H42" s="114">
        <f>E42*G42</f>
        <v>8168.4508898305085</v>
      </c>
    </row>
    <row r="43" spans="1:8" ht="127.5" x14ac:dyDescent="0.25">
      <c r="A43" s="16">
        <v>19</v>
      </c>
      <c r="B43" s="16">
        <v>11.4</v>
      </c>
      <c r="C43" s="107" t="s">
        <v>128</v>
      </c>
      <c r="D43" s="16" t="s">
        <v>33</v>
      </c>
      <c r="E43" s="109">
        <f>[1]Civil!I289</f>
        <v>155</v>
      </c>
      <c r="F43" s="109">
        <v>978.45</v>
      </c>
      <c r="G43" s="114">
        <f t="shared" si="1"/>
        <v>829.19491525423734</v>
      </c>
      <c r="H43" s="114">
        <f>E43*G43</f>
        <v>128525.21186440678</v>
      </c>
    </row>
    <row r="44" spans="1:8" ht="89.25" x14ac:dyDescent="0.25">
      <c r="A44" s="16">
        <v>20</v>
      </c>
      <c r="B44" s="16">
        <v>11.37</v>
      </c>
      <c r="C44" s="107" t="s">
        <v>129</v>
      </c>
      <c r="D44" s="16" t="s">
        <v>33</v>
      </c>
      <c r="E44" s="109">
        <f>[1]Civil!I294</f>
        <v>20</v>
      </c>
      <c r="F44" s="109">
        <v>1096.55</v>
      </c>
      <c r="G44" s="114">
        <f t="shared" si="1"/>
        <v>929.27966101694915</v>
      </c>
      <c r="H44" s="114">
        <f>E44*G44</f>
        <v>18585.593220338982</v>
      </c>
    </row>
    <row r="45" spans="1:8" ht="127.5" x14ac:dyDescent="0.25">
      <c r="A45" s="16">
        <v>21</v>
      </c>
      <c r="B45" s="16">
        <v>8.31</v>
      </c>
      <c r="C45" s="107" t="s">
        <v>130</v>
      </c>
      <c r="D45" s="16" t="s">
        <v>33</v>
      </c>
      <c r="E45" s="109">
        <f>[1]Civil!I300</f>
        <v>39.282000000000004</v>
      </c>
      <c r="F45" s="109">
        <v>1267.95</v>
      </c>
      <c r="G45" s="114">
        <f t="shared" si="1"/>
        <v>1074.5338983050847</v>
      </c>
      <c r="H45" s="114">
        <f>E45*G45</f>
        <v>42209.840593220339</v>
      </c>
    </row>
    <row r="46" spans="1:8" ht="38.25" x14ac:dyDescent="0.25">
      <c r="A46" s="16">
        <v>22</v>
      </c>
      <c r="B46" s="116">
        <v>11.6</v>
      </c>
      <c r="C46" s="107" t="s">
        <v>131</v>
      </c>
      <c r="D46" s="16"/>
      <c r="E46" s="109"/>
      <c r="F46" s="109"/>
      <c r="G46" s="114"/>
      <c r="H46" s="114"/>
    </row>
    <row r="47" spans="1:8" x14ac:dyDescent="0.25">
      <c r="A47" s="16"/>
      <c r="B47" s="116" t="s">
        <v>132</v>
      </c>
      <c r="C47" s="107" t="s">
        <v>133</v>
      </c>
      <c r="D47" s="16" t="s">
        <v>33</v>
      </c>
      <c r="E47" s="109">
        <f>[1]Civil!I305</f>
        <v>22.2</v>
      </c>
      <c r="F47" s="109">
        <v>662.05</v>
      </c>
      <c r="G47" s="114">
        <f t="shared" si="1"/>
        <v>561.0593220338983</v>
      </c>
      <c r="H47" s="114">
        <f>E47*G47</f>
        <v>12455.516949152541</v>
      </c>
    </row>
    <row r="48" spans="1:8" x14ac:dyDescent="0.25">
      <c r="A48" s="16"/>
      <c r="B48" s="116"/>
      <c r="C48" s="130" t="s">
        <v>134</v>
      </c>
      <c r="D48" s="16"/>
      <c r="E48" s="109"/>
      <c r="F48" s="109"/>
      <c r="G48" s="114"/>
      <c r="H48" s="114"/>
    </row>
    <row r="49" spans="1:8" x14ac:dyDescent="0.25">
      <c r="A49" s="16">
        <v>23</v>
      </c>
      <c r="B49" s="116">
        <v>13.16</v>
      </c>
      <c r="C49" s="107" t="s">
        <v>135</v>
      </c>
      <c r="D49" s="16"/>
      <c r="E49" s="109"/>
      <c r="F49" s="109"/>
      <c r="G49" s="114"/>
      <c r="H49" s="114"/>
    </row>
    <row r="50" spans="1:8" x14ac:dyDescent="0.25">
      <c r="A50" s="16"/>
      <c r="B50" s="116" t="s">
        <v>136</v>
      </c>
      <c r="C50" s="107" t="s">
        <v>137</v>
      </c>
      <c r="D50" s="16" t="s">
        <v>33</v>
      </c>
      <c r="E50" s="109">
        <f>[1]Civil!I318</f>
        <v>177.95</v>
      </c>
      <c r="F50" s="109">
        <v>300.45</v>
      </c>
      <c r="G50" s="114">
        <f t="shared" si="1"/>
        <v>254.61864406779662</v>
      </c>
      <c r="H50" s="114">
        <f>E50*G50</f>
        <v>45309.387711864409</v>
      </c>
    </row>
    <row r="51" spans="1:8" x14ac:dyDescent="0.25">
      <c r="A51" s="16">
        <v>24</v>
      </c>
      <c r="B51" s="116">
        <v>13.4</v>
      </c>
      <c r="C51" s="107" t="s">
        <v>138</v>
      </c>
      <c r="D51" s="16"/>
      <c r="E51" s="109"/>
      <c r="F51" s="109"/>
      <c r="G51" s="114"/>
      <c r="H51" s="114"/>
    </row>
    <row r="52" spans="1:8" x14ac:dyDescent="0.25">
      <c r="A52" s="16"/>
      <c r="B52" s="116" t="s">
        <v>139</v>
      </c>
      <c r="C52" s="107" t="s">
        <v>140</v>
      </c>
      <c r="D52" s="16" t="s">
        <v>33</v>
      </c>
      <c r="E52" s="129">
        <f>[1]Civil!I338</f>
        <v>562.26250000000005</v>
      </c>
      <c r="F52" s="109">
        <v>343.65</v>
      </c>
      <c r="G52" s="114">
        <f t="shared" si="1"/>
        <v>291.22881355932202</v>
      </c>
      <c r="H52" s="114">
        <f>E52*G52</f>
        <v>163747.04078389832</v>
      </c>
    </row>
    <row r="53" spans="1:8" x14ac:dyDescent="0.25">
      <c r="A53" s="16">
        <v>25</v>
      </c>
      <c r="B53" s="116">
        <v>13.6</v>
      </c>
      <c r="C53" s="107" t="s">
        <v>141</v>
      </c>
      <c r="D53" s="16"/>
      <c r="E53" s="109"/>
      <c r="F53" s="109"/>
      <c r="G53" s="114"/>
      <c r="H53" s="114"/>
    </row>
    <row r="54" spans="1:8" x14ac:dyDescent="0.25">
      <c r="A54" s="16"/>
      <c r="B54" s="116" t="s">
        <v>142</v>
      </c>
      <c r="C54" s="107" t="s">
        <v>143</v>
      </c>
      <c r="D54" s="16" t="s">
        <v>33</v>
      </c>
      <c r="E54" s="109">
        <f>[1]Civil!I350</f>
        <v>399.15</v>
      </c>
      <c r="F54" s="109">
        <v>466.05</v>
      </c>
      <c r="G54" s="114">
        <f t="shared" si="1"/>
        <v>394.95762711864404</v>
      </c>
      <c r="H54" s="114">
        <f>E54*G54</f>
        <v>157647.33686440677</v>
      </c>
    </row>
    <row r="55" spans="1:8" ht="81.75" customHeight="1" x14ac:dyDescent="0.25">
      <c r="A55" s="16">
        <v>26</v>
      </c>
      <c r="B55" s="16">
        <v>13.76</v>
      </c>
      <c r="C55" s="107" t="s">
        <v>144</v>
      </c>
      <c r="D55" s="16" t="s">
        <v>53</v>
      </c>
      <c r="E55" s="109">
        <f>[1]Civil!I353</f>
        <v>285.59999999999997</v>
      </c>
      <c r="F55" s="109">
        <v>100.6</v>
      </c>
      <c r="G55" s="114">
        <f t="shared" si="1"/>
        <v>85.254237288135599</v>
      </c>
      <c r="H55" s="114">
        <f>E55*G55</f>
        <v>24348.610169491523</v>
      </c>
    </row>
    <row r="56" spans="1:8" ht="25.5" x14ac:dyDescent="0.25">
      <c r="A56" s="16"/>
      <c r="B56" s="116"/>
      <c r="C56" s="108" t="s">
        <v>145</v>
      </c>
      <c r="D56" s="16"/>
      <c r="E56" s="109"/>
      <c r="F56" s="109"/>
      <c r="G56" s="114"/>
      <c r="H56" s="114"/>
    </row>
    <row r="57" spans="1:8" ht="76.5" x14ac:dyDescent="0.25">
      <c r="A57" s="16">
        <v>27</v>
      </c>
      <c r="B57" s="16">
        <v>9.2100000000000009</v>
      </c>
      <c r="C57" s="107" t="s">
        <v>146</v>
      </c>
      <c r="D57" s="16"/>
      <c r="E57" s="109"/>
      <c r="F57" s="109"/>
      <c r="G57" s="114"/>
      <c r="H57" s="114"/>
    </row>
    <row r="58" spans="1:8" ht="23.25" customHeight="1" x14ac:dyDescent="0.25">
      <c r="A58" s="16" t="s">
        <v>72</v>
      </c>
      <c r="B58" s="16" t="s">
        <v>147</v>
      </c>
      <c r="C58" s="107" t="s">
        <v>148</v>
      </c>
      <c r="D58" s="16" t="s">
        <v>33</v>
      </c>
      <c r="E58" s="109">
        <f>[1]Civil!I363</f>
        <v>14.088200000000001</v>
      </c>
      <c r="F58" s="109">
        <v>2392.65</v>
      </c>
      <c r="G58" s="114">
        <f t="shared" si="1"/>
        <v>2027.6694915254238</v>
      </c>
      <c r="H58" s="114">
        <f>E58*G58</f>
        <v>28566.213330508475</v>
      </c>
    </row>
    <row r="59" spans="1:8" ht="140.25" x14ac:dyDescent="0.25">
      <c r="A59" s="117">
        <v>28</v>
      </c>
      <c r="B59" s="131"/>
      <c r="C59" s="119" t="s">
        <v>149</v>
      </c>
      <c r="D59" s="117"/>
      <c r="E59" s="120"/>
      <c r="F59" s="120"/>
      <c r="G59" s="121"/>
      <c r="H59" s="121"/>
    </row>
    <row r="60" spans="1:8" x14ac:dyDescent="0.25">
      <c r="A60" s="117"/>
      <c r="B60" s="118"/>
      <c r="C60" s="119" t="s">
        <v>150</v>
      </c>
      <c r="D60" s="117" t="s">
        <v>33</v>
      </c>
      <c r="E60" s="120">
        <f>[1]Civil!I374</f>
        <v>31.934999999999999</v>
      </c>
      <c r="F60" s="132">
        <f>2928.1*1.2</f>
        <v>3513.72</v>
      </c>
      <c r="G60" s="121">
        <f>F60</f>
        <v>3513.72</v>
      </c>
      <c r="H60" s="121">
        <f>E60*G60</f>
        <v>112210.6482</v>
      </c>
    </row>
    <row r="61" spans="1:8" ht="153" x14ac:dyDescent="0.25">
      <c r="A61" s="16">
        <v>29</v>
      </c>
      <c r="B61" s="116">
        <v>10.14</v>
      </c>
      <c r="C61" s="107" t="s">
        <v>151</v>
      </c>
      <c r="D61" s="16"/>
      <c r="E61" s="109"/>
      <c r="F61" s="109"/>
      <c r="G61" s="114"/>
      <c r="H61" s="114"/>
    </row>
    <row r="62" spans="1:8" ht="25.5" x14ac:dyDescent="0.25">
      <c r="A62" s="16" t="s">
        <v>72</v>
      </c>
      <c r="B62" s="116" t="s">
        <v>152</v>
      </c>
      <c r="C62" s="107" t="s">
        <v>153</v>
      </c>
      <c r="D62" s="16" t="s">
        <v>154</v>
      </c>
      <c r="E62" s="109">
        <f>[1]Civil!I378</f>
        <v>51</v>
      </c>
      <c r="F62" s="109">
        <v>583.29999999999995</v>
      </c>
      <c r="G62" s="114">
        <f t="shared" si="1"/>
        <v>494.32203389830505</v>
      </c>
      <c r="H62" s="114">
        <f>E62*G62</f>
        <v>25210.423728813559</v>
      </c>
    </row>
    <row r="63" spans="1:8" ht="51" x14ac:dyDescent="0.25">
      <c r="A63" s="16">
        <v>30</v>
      </c>
      <c r="B63" s="116">
        <v>9.9600000000000009</v>
      </c>
      <c r="C63" s="107" t="s">
        <v>155</v>
      </c>
      <c r="D63" s="16"/>
      <c r="E63" s="109"/>
      <c r="F63" s="109"/>
      <c r="G63" s="114"/>
      <c r="H63" s="114"/>
    </row>
    <row r="64" spans="1:8" x14ac:dyDescent="0.25">
      <c r="A64" s="16"/>
      <c r="B64" s="116" t="s">
        <v>156</v>
      </c>
      <c r="C64" s="107" t="s">
        <v>157</v>
      </c>
      <c r="D64" s="16" t="s">
        <v>40</v>
      </c>
      <c r="E64" s="109">
        <f>[1]Civil!I380</f>
        <v>5</v>
      </c>
      <c r="F64" s="109">
        <v>303.25</v>
      </c>
      <c r="G64" s="114">
        <f t="shared" si="1"/>
        <v>256.99152542372883</v>
      </c>
      <c r="H64" s="114">
        <f>E64*G64</f>
        <v>1284.9576271186443</v>
      </c>
    </row>
    <row r="65" spans="1:8" ht="51" x14ac:dyDescent="0.25">
      <c r="A65" s="16">
        <v>31</v>
      </c>
      <c r="B65" s="116">
        <v>9.9700000000000006</v>
      </c>
      <c r="C65" s="107" t="s">
        <v>158</v>
      </c>
      <c r="D65" s="16"/>
      <c r="E65" s="109"/>
      <c r="F65" s="109"/>
      <c r="G65" s="114"/>
      <c r="H65" s="114"/>
    </row>
    <row r="66" spans="1:8" x14ac:dyDescent="0.25">
      <c r="A66" s="16" t="s">
        <v>72</v>
      </c>
      <c r="B66" s="116" t="s">
        <v>159</v>
      </c>
      <c r="C66" s="107" t="s">
        <v>160</v>
      </c>
      <c r="D66" s="16" t="s">
        <v>40</v>
      </c>
      <c r="E66" s="109">
        <f>[1]Civil!I383</f>
        <v>10</v>
      </c>
      <c r="F66" s="109">
        <v>115.15</v>
      </c>
      <c r="G66" s="114">
        <f t="shared" si="1"/>
        <v>97.584745762711862</v>
      </c>
      <c r="H66" s="114">
        <f>E66*G66</f>
        <v>975.84745762711862</v>
      </c>
    </row>
    <row r="67" spans="1:8" x14ac:dyDescent="0.25">
      <c r="A67" s="16"/>
      <c r="B67" s="116" t="s">
        <v>161</v>
      </c>
      <c r="C67" s="107" t="s">
        <v>162</v>
      </c>
      <c r="D67" s="16" t="s">
        <v>40</v>
      </c>
      <c r="E67" s="109">
        <f>[1]Civil!I384</f>
        <v>10</v>
      </c>
      <c r="F67" s="109">
        <v>82.55</v>
      </c>
      <c r="G67" s="114">
        <f t="shared" si="1"/>
        <v>69.957627118644069</v>
      </c>
      <c r="H67" s="114">
        <f>E67*G67</f>
        <v>699.57627118644064</v>
      </c>
    </row>
    <row r="68" spans="1:8" ht="51" x14ac:dyDescent="0.25">
      <c r="A68" s="16">
        <v>32</v>
      </c>
      <c r="B68" s="133">
        <v>9.1</v>
      </c>
      <c r="C68" s="107" t="s">
        <v>163</v>
      </c>
      <c r="D68" s="16"/>
      <c r="E68" s="109"/>
      <c r="F68" s="109"/>
      <c r="G68" s="114"/>
      <c r="H68" s="114"/>
    </row>
    <row r="69" spans="1:8" x14ac:dyDescent="0.25">
      <c r="A69" s="16"/>
      <c r="B69" s="116" t="s">
        <v>164</v>
      </c>
      <c r="C69" s="107" t="s">
        <v>165</v>
      </c>
      <c r="D69" s="16" t="s">
        <v>40</v>
      </c>
      <c r="E69" s="109">
        <f>[1]Civil!I386</f>
        <v>20</v>
      </c>
      <c r="F69" s="109">
        <v>66.25</v>
      </c>
      <c r="G69" s="114">
        <f t="shared" si="1"/>
        <v>56.144067796610166</v>
      </c>
      <c r="H69" s="114">
        <f>E69*G69</f>
        <v>1122.8813559322034</v>
      </c>
    </row>
    <row r="70" spans="1:8" ht="63.75" x14ac:dyDescent="0.25">
      <c r="A70" s="16">
        <v>33</v>
      </c>
      <c r="B70" s="116">
        <v>9.1010000000000009</v>
      </c>
      <c r="C70" s="107" t="s">
        <v>166</v>
      </c>
      <c r="D70" s="16"/>
      <c r="E70" s="109"/>
      <c r="F70" s="109"/>
      <c r="G70" s="114"/>
      <c r="H70" s="114"/>
    </row>
    <row r="71" spans="1:8" x14ac:dyDescent="0.25">
      <c r="A71" s="16"/>
      <c r="B71" s="116" t="s">
        <v>167</v>
      </c>
      <c r="C71" s="107" t="s">
        <v>168</v>
      </c>
      <c r="D71" s="16" t="s">
        <v>40</v>
      </c>
      <c r="E71" s="109">
        <f>[1]Civil!I388</f>
        <v>5</v>
      </c>
      <c r="F71" s="109">
        <v>72.349999999999994</v>
      </c>
      <c r="G71" s="114">
        <f t="shared" si="1"/>
        <v>61.313559322033889</v>
      </c>
      <c r="H71" s="114">
        <f>E71*G71</f>
        <v>306.56779661016947</v>
      </c>
    </row>
    <row r="72" spans="1:8" ht="38.25" x14ac:dyDescent="0.25">
      <c r="A72" s="134">
        <v>34</v>
      </c>
      <c r="B72" s="116">
        <v>9.66</v>
      </c>
      <c r="C72" s="107" t="s">
        <v>169</v>
      </c>
      <c r="D72" s="16"/>
      <c r="E72" s="109"/>
      <c r="F72" s="109"/>
      <c r="G72" s="114"/>
      <c r="H72" s="114"/>
    </row>
    <row r="73" spans="1:8" x14ac:dyDescent="0.25">
      <c r="A73" s="16"/>
      <c r="B73" s="116" t="s">
        <v>170</v>
      </c>
      <c r="C73" s="107" t="s">
        <v>171</v>
      </c>
      <c r="D73" s="16" t="s">
        <v>40</v>
      </c>
      <c r="E73" s="109">
        <f>[1]Civil!I390</f>
        <v>50</v>
      </c>
      <c r="F73" s="109">
        <v>39.950000000000003</v>
      </c>
      <c r="G73" s="114">
        <f t="shared" ref="G73:G92" si="2">F73*100/118</f>
        <v>33.855932203389834</v>
      </c>
      <c r="H73" s="114">
        <f>E73*G73</f>
        <v>1692.7966101694917</v>
      </c>
    </row>
    <row r="74" spans="1:8" ht="38.25" x14ac:dyDescent="0.25">
      <c r="A74" s="16">
        <v>35</v>
      </c>
      <c r="B74" s="116">
        <v>9.68</v>
      </c>
      <c r="C74" s="107" t="s">
        <v>172</v>
      </c>
      <c r="D74" s="16"/>
      <c r="E74" s="109"/>
      <c r="F74" s="109"/>
      <c r="G74" s="114"/>
      <c r="H74" s="114"/>
    </row>
    <row r="75" spans="1:8" x14ac:dyDescent="0.25">
      <c r="A75" s="16"/>
      <c r="B75" s="116" t="s">
        <v>173</v>
      </c>
      <c r="C75" s="107" t="s">
        <v>174</v>
      </c>
      <c r="D75" s="16" t="s">
        <v>40</v>
      </c>
      <c r="E75" s="109">
        <f>[1]Civil!I392</f>
        <v>50</v>
      </c>
      <c r="F75" s="109">
        <v>67.400000000000006</v>
      </c>
      <c r="G75" s="114">
        <f t="shared" si="2"/>
        <v>57.118644067796616</v>
      </c>
      <c r="H75" s="114">
        <f>E75*G75</f>
        <v>2855.9322033898306</v>
      </c>
    </row>
    <row r="76" spans="1:8" x14ac:dyDescent="0.25">
      <c r="A76" s="16"/>
      <c r="B76" s="116"/>
      <c r="C76" s="130" t="s">
        <v>175</v>
      </c>
      <c r="D76" s="16"/>
      <c r="E76" s="109"/>
      <c r="F76" s="109"/>
      <c r="G76" s="114"/>
      <c r="H76" s="114"/>
    </row>
    <row r="77" spans="1:8" ht="25.5" x14ac:dyDescent="0.25">
      <c r="A77" s="16">
        <v>36</v>
      </c>
      <c r="B77" s="116">
        <v>13.46</v>
      </c>
      <c r="C77" s="107" t="s">
        <v>176</v>
      </c>
      <c r="D77" s="16"/>
      <c r="E77" s="109"/>
      <c r="F77" s="109"/>
      <c r="G77" s="114"/>
      <c r="H77" s="114"/>
    </row>
    <row r="78" spans="1:8" ht="51" customHeight="1" x14ac:dyDescent="0.25">
      <c r="A78" s="16"/>
      <c r="B78" s="116" t="s">
        <v>177</v>
      </c>
      <c r="C78" s="107" t="s">
        <v>178</v>
      </c>
      <c r="D78" s="16" t="s">
        <v>33</v>
      </c>
      <c r="E78" s="109">
        <f>[1]Civil!I406</f>
        <v>418.65</v>
      </c>
      <c r="F78" s="109">
        <v>160.6</v>
      </c>
      <c r="G78" s="114">
        <f t="shared" si="2"/>
        <v>136.10169491525423</v>
      </c>
      <c r="H78" s="114">
        <f>E78*G78</f>
        <v>56978.974576271183</v>
      </c>
    </row>
    <row r="79" spans="1:8" s="135" customFormat="1" ht="38.25" x14ac:dyDescent="0.25">
      <c r="A79" s="117">
        <v>37</v>
      </c>
      <c r="B79" s="118">
        <v>13.41</v>
      </c>
      <c r="C79" s="119" t="s">
        <v>179</v>
      </c>
      <c r="D79" s="117"/>
      <c r="E79" s="120"/>
      <c r="F79" s="120"/>
      <c r="G79" s="114"/>
      <c r="H79" s="114"/>
    </row>
    <row r="80" spans="1:8" ht="25.5" x14ac:dyDescent="0.25">
      <c r="A80" s="16"/>
      <c r="B80" s="116" t="s">
        <v>180</v>
      </c>
      <c r="C80" s="107" t="s">
        <v>181</v>
      </c>
      <c r="D80" s="16" t="s">
        <v>33</v>
      </c>
      <c r="E80" s="129">
        <f>[1]Civil!I426</f>
        <v>562.26250000000005</v>
      </c>
      <c r="F80" s="109">
        <v>185.65</v>
      </c>
      <c r="G80" s="114">
        <f t="shared" si="2"/>
        <v>157.33050847457628</v>
      </c>
      <c r="H80" s="114">
        <f>E80*G80</f>
        <v>88461.045021186452</v>
      </c>
    </row>
    <row r="81" spans="1:8" ht="38.25" x14ac:dyDescent="0.25">
      <c r="A81" s="16">
        <v>38</v>
      </c>
      <c r="B81" s="116">
        <v>13.62</v>
      </c>
      <c r="C81" s="107" t="s">
        <v>182</v>
      </c>
      <c r="D81" s="16"/>
      <c r="E81" s="109"/>
      <c r="F81" s="109"/>
      <c r="G81" s="114"/>
      <c r="H81" s="114"/>
    </row>
    <row r="82" spans="1:8" ht="38.25" x14ac:dyDescent="0.25">
      <c r="A82" s="16"/>
      <c r="B82" s="116" t="s">
        <v>183</v>
      </c>
      <c r="C82" s="107" t="s">
        <v>184</v>
      </c>
      <c r="D82" s="16" t="s">
        <v>33</v>
      </c>
      <c r="E82" s="109">
        <f>[1]Civil!I438</f>
        <v>59.935000000000002</v>
      </c>
      <c r="F82" s="109">
        <v>226.25</v>
      </c>
      <c r="G82" s="114">
        <f t="shared" si="2"/>
        <v>191.73728813559322</v>
      </c>
      <c r="H82" s="114">
        <f>E82*G82</f>
        <v>11491.77436440678</v>
      </c>
    </row>
    <row r="83" spans="1:8" x14ac:dyDescent="0.25">
      <c r="A83" s="16"/>
      <c r="B83" s="116"/>
      <c r="C83" s="130" t="s">
        <v>185</v>
      </c>
      <c r="D83" s="16" t="s">
        <v>72</v>
      </c>
      <c r="E83" s="109" t="s">
        <v>72</v>
      </c>
      <c r="F83" s="109" t="s">
        <v>72</v>
      </c>
      <c r="G83" s="114"/>
      <c r="H83" s="114"/>
    </row>
    <row r="84" spans="1:8" ht="51" x14ac:dyDescent="0.25">
      <c r="A84" s="136">
        <v>39</v>
      </c>
      <c r="B84" s="136" t="s">
        <v>192</v>
      </c>
      <c r="C84" s="107" t="s">
        <v>186</v>
      </c>
      <c r="D84" s="137" t="s">
        <v>33</v>
      </c>
      <c r="E84" s="138">
        <v>169</v>
      </c>
      <c r="F84" s="138">
        <v>1684.6</v>
      </c>
      <c r="G84" s="139">
        <f>F84*100/118</f>
        <v>1427.6271186440679</v>
      </c>
      <c r="H84" s="139">
        <f>E84*G84</f>
        <v>241268.98305084748</v>
      </c>
    </row>
    <row r="85" spans="1:8" ht="63.75" x14ac:dyDescent="0.25">
      <c r="A85" s="140"/>
      <c r="B85" s="140"/>
      <c r="C85" s="107" t="s">
        <v>187</v>
      </c>
      <c r="D85" s="137"/>
      <c r="E85" s="138"/>
      <c r="F85" s="138"/>
      <c r="G85" s="139"/>
      <c r="H85" s="139"/>
    </row>
    <row r="86" spans="1:8" ht="114.75" x14ac:dyDescent="0.25">
      <c r="A86" s="140"/>
      <c r="B86" s="140"/>
      <c r="C86" s="107" t="s">
        <v>188</v>
      </c>
      <c r="D86" s="137"/>
      <c r="E86" s="138"/>
      <c r="F86" s="138"/>
      <c r="G86" s="139"/>
      <c r="H86" s="139"/>
    </row>
    <row r="87" spans="1:8" ht="38.25" x14ac:dyDescent="0.25">
      <c r="A87" s="140"/>
      <c r="B87" s="140"/>
      <c r="C87" s="107" t="s">
        <v>189</v>
      </c>
      <c r="D87" s="137"/>
      <c r="E87" s="138"/>
      <c r="F87" s="138"/>
      <c r="G87" s="139"/>
      <c r="H87" s="139"/>
    </row>
    <row r="88" spans="1:8" ht="76.5" x14ac:dyDescent="0.25">
      <c r="A88" s="140"/>
      <c r="B88" s="140"/>
      <c r="C88" s="107" t="s">
        <v>190</v>
      </c>
      <c r="D88" s="137"/>
      <c r="E88" s="138"/>
      <c r="F88" s="138"/>
      <c r="G88" s="139"/>
      <c r="H88" s="139"/>
    </row>
    <row r="89" spans="1:8" ht="51" x14ac:dyDescent="0.25">
      <c r="A89" s="140"/>
      <c r="B89" s="140"/>
      <c r="C89" s="107" t="s">
        <v>191</v>
      </c>
      <c r="D89" s="137"/>
      <c r="E89" s="138"/>
      <c r="F89" s="138"/>
      <c r="G89" s="139"/>
      <c r="H89" s="139"/>
    </row>
    <row r="90" spans="1:8" ht="38.25" x14ac:dyDescent="0.25">
      <c r="A90" s="141"/>
      <c r="B90" s="141"/>
      <c r="C90" s="107" t="s">
        <v>193</v>
      </c>
      <c r="D90" s="137"/>
      <c r="E90" s="138"/>
      <c r="F90" s="138"/>
      <c r="G90" s="139"/>
      <c r="H90" s="139"/>
    </row>
    <row r="91" spans="1:8" ht="89.25" x14ac:dyDescent="0.25">
      <c r="A91" s="16">
        <v>40</v>
      </c>
      <c r="B91" s="16">
        <v>10.18</v>
      </c>
      <c r="C91" s="107" t="s">
        <v>194</v>
      </c>
      <c r="D91" s="16" t="s">
        <v>40</v>
      </c>
      <c r="E91" s="109">
        <f>[1]Civil!I449</f>
        <v>12</v>
      </c>
      <c r="F91" s="109">
        <v>220.65</v>
      </c>
      <c r="G91" s="114">
        <f t="shared" si="2"/>
        <v>186.9915254237288</v>
      </c>
      <c r="H91" s="114">
        <f>E91*G91</f>
        <v>2243.8983050847455</v>
      </c>
    </row>
    <row r="92" spans="1:8" ht="76.5" x14ac:dyDescent="0.25">
      <c r="A92" s="16">
        <v>41</v>
      </c>
      <c r="B92" s="16">
        <v>4.17</v>
      </c>
      <c r="C92" s="107" t="s">
        <v>195</v>
      </c>
      <c r="D92" s="16" t="s">
        <v>33</v>
      </c>
      <c r="E92" s="109">
        <f>[1]Civil!I451</f>
        <v>68</v>
      </c>
      <c r="F92" s="109">
        <v>749.3</v>
      </c>
      <c r="G92" s="114">
        <f t="shared" si="2"/>
        <v>635</v>
      </c>
      <c r="H92" s="114">
        <f>E92*G92</f>
        <v>43180</v>
      </c>
    </row>
    <row r="93" spans="1:8" ht="38.25" x14ac:dyDescent="0.25">
      <c r="A93" s="136">
        <v>42</v>
      </c>
      <c r="B93" s="136" t="s">
        <v>197</v>
      </c>
      <c r="C93" s="107" t="s">
        <v>196</v>
      </c>
      <c r="D93" s="136" t="s">
        <v>199</v>
      </c>
      <c r="E93" s="142">
        <f>[1]Civil!I453</f>
        <v>480</v>
      </c>
      <c r="F93" s="143">
        <v>172.6</v>
      </c>
      <c r="G93" s="144">
        <f>F93*100/118</f>
        <v>146.27118644067798</v>
      </c>
      <c r="H93" s="144">
        <f>E93*G93</f>
        <v>70210.169491525434</v>
      </c>
    </row>
    <row r="94" spans="1:8" ht="25.5" x14ac:dyDescent="0.25">
      <c r="A94" s="141"/>
      <c r="B94" s="141"/>
      <c r="C94" s="107" t="s">
        <v>198</v>
      </c>
      <c r="D94" s="141"/>
      <c r="E94" s="145"/>
      <c r="F94" s="146"/>
      <c r="G94" s="147"/>
      <c r="H94" s="147"/>
    </row>
    <row r="95" spans="1:8" ht="38.25" x14ac:dyDescent="0.25">
      <c r="A95" s="136">
        <v>43</v>
      </c>
      <c r="B95" s="136" t="s">
        <v>201</v>
      </c>
      <c r="C95" s="107" t="s">
        <v>200</v>
      </c>
      <c r="D95" s="136" t="s">
        <v>199</v>
      </c>
      <c r="E95" s="142">
        <f>[1]Civil!I455</f>
        <v>460</v>
      </c>
      <c r="F95" s="143">
        <v>196.8</v>
      </c>
      <c r="G95" s="144">
        <f>F95*100/118</f>
        <v>166.77966101694915</v>
      </c>
      <c r="H95" s="144">
        <f>E95*G95</f>
        <v>76718.644067796602</v>
      </c>
    </row>
    <row r="96" spans="1:8" x14ac:dyDescent="0.25">
      <c r="A96" s="141"/>
      <c r="B96" s="141"/>
      <c r="C96" s="107" t="s">
        <v>202</v>
      </c>
      <c r="D96" s="141"/>
      <c r="E96" s="145"/>
      <c r="F96" s="146"/>
      <c r="G96" s="147"/>
      <c r="H96" s="147"/>
    </row>
    <row r="97" spans="1:8" x14ac:dyDescent="0.25">
      <c r="A97" s="67" t="s">
        <v>203</v>
      </c>
      <c r="B97" s="76"/>
      <c r="C97" s="76"/>
      <c r="D97" s="76"/>
      <c r="E97" s="76"/>
      <c r="F97" s="76"/>
      <c r="G97" s="68"/>
      <c r="H97" s="109">
        <f>SUM(H8:H95)</f>
        <v>6294021.8015065184</v>
      </c>
    </row>
  </sheetData>
  <sheetProtection algorithmName="SHA-512" hashValue="ErYmDdr7sbaPfmfJ4xSm6P0bymqcT4hAh9O318k2n/h/MRhYNZ9gth4clCoiAJHRVmh8DitP7CZjXBTGnNnEhA==" saltValue="lCNXIV6k/10b4PcwWeURNA==" spinCount="100000" sheet="1" objects="1" scenarios="1"/>
  <mergeCells count="26">
    <mergeCell ref="A1:F1"/>
    <mergeCell ref="G1:H1"/>
    <mergeCell ref="A2:H2"/>
    <mergeCell ref="A4:C4"/>
    <mergeCell ref="A84:A90"/>
    <mergeCell ref="B84:B90"/>
    <mergeCell ref="D84:D90"/>
    <mergeCell ref="E84:E90"/>
    <mergeCell ref="F84:F90"/>
    <mergeCell ref="G84:G90"/>
    <mergeCell ref="H84:H90"/>
    <mergeCell ref="A93:A94"/>
    <mergeCell ref="B93:B94"/>
    <mergeCell ref="D93:D94"/>
    <mergeCell ref="E93:E94"/>
    <mergeCell ref="F93:F94"/>
    <mergeCell ref="G93:G94"/>
    <mergeCell ref="H93:H94"/>
    <mergeCell ref="H95:H96"/>
    <mergeCell ref="A97:G97"/>
    <mergeCell ref="A95:A96"/>
    <mergeCell ref="B95:B96"/>
    <mergeCell ref="D95:D96"/>
    <mergeCell ref="E95:E96"/>
    <mergeCell ref="F95:F96"/>
    <mergeCell ref="G95:G96"/>
  </mergeCells>
  <pageMargins left="0.31496062992125984" right="0.23622047244094491" top="0.35433070866141736" bottom="0.55118110236220474" header="0.31496062992125984" footer="0.31496062992125984"/>
  <pageSetup paperSize="9" scale="83" orientation="portrait" r:id="rId1"/>
  <headerFooter>
    <oddFooter>Page &amp;P of &amp;N</oddFooter>
  </headerFooter>
  <rowBreaks count="3" manualBreakCount="3">
    <brk id="18" max="7" man="1"/>
    <brk id="42" max="16383" man="1"/>
    <brk id="8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A26C3-3E78-449F-892D-23E43C614119}">
  <dimension ref="A1:H82"/>
  <sheetViews>
    <sheetView zoomScale="130" zoomScaleNormal="130" workbookViewId="0">
      <selection activeCell="O6" sqref="A1:XFD1048576"/>
    </sheetView>
  </sheetViews>
  <sheetFormatPr defaultRowHeight="15" x14ac:dyDescent="0.25"/>
  <cols>
    <col min="1" max="1" width="4.28515625" style="2" customWidth="1"/>
    <col min="2" max="2" width="7.42578125" style="2" bestFit="1" customWidth="1"/>
    <col min="3" max="3" width="40.42578125" style="2" customWidth="1"/>
    <col min="4" max="5" width="7.5703125" style="2" customWidth="1"/>
    <col min="6" max="6" width="0" style="2" hidden="1" customWidth="1"/>
    <col min="7" max="7" width="10.28515625" style="2" customWidth="1"/>
    <col min="8" max="8" width="10" style="2" customWidth="1"/>
    <col min="9" max="16384" width="9.140625" style="2"/>
  </cols>
  <sheetData>
    <row r="1" spans="1:8" x14ac:dyDescent="0.25">
      <c r="A1" s="12"/>
      <c r="B1" s="12"/>
      <c r="C1" s="12"/>
      <c r="D1" s="12"/>
      <c r="E1" s="12"/>
      <c r="F1" s="82" t="s">
        <v>400</v>
      </c>
      <c r="G1" s="82"/>
      <c r="H1" s="82"/>
    </row>
    <row r="2" spans="1:8" ht="20.25" customHeight="1" x14ac:dyDescent="0.25">
      <c r="A2" s="148" t="s">
        <v>58</v>
      </c>
      <c r="B2" s="148"/>
      <c r="C2" s="148"/>
      <c r="D2" s="148"/>
      <c r="E2" s="148"/>
      <c r="F2" s="148"/>
      <c r="G2" s="148"/>
      <c r="H2" s="148"/>
    </row>
    <row r="3" spans="1:8" x14ac:dyDescent="0.25">
      <c r="A3" s="105"/>
      <c r="B3" s="105"/>
      <c r="C3" s="105"/>
      <c r="D3" s="105"/>
      <c r="E3" s="105"/>
      <c r="F3" s="105"/>
      <c r="G3" s="105"/>
      <c r="H3" s="105"/>
    </row>
    <row r="4" spans="1:8" x14ac:dyDescent="0.25">
      <c r="A4" s="149" t="s">
        <v>204</v>
      </c>
      <c r="B4" s="149"/>
      <c r="C4" s="149"/>
      <c r="D4" s="105"/>
      <c r="E4" s="105"/>
      <c r="F4" s="105"/>
      <c r="G4" s="105"/>
      <c r="H4" s="105"/>
    </row>
    <row r="5" spans="1:8" ht="21.75" customHeight="1" x14ac:dyDescent="0.25">
      <c r="A5" s="150"/>
      <c r="B5" s="150"/>
      <c r="C5" s="150"/>
      <c r="D5" s="150"/>
      <c r="E5" s="150"/>
      <c r="F5" s="150"/>
      <c r="G5" s="150"/>
      <c r="H5" s="150"/>
    </row>
    <row r="6" spans="1:8" ht="25.5" x14ac:dyDescent="0.25">
      <c r="A6" s="105" t="s">
        <v>32</v>
      </c>
      <c r="B6" s="105" t="s">
        <v>398</v>
      </c>
      <c r="C6" s="105" t="s">
        <v>60</v>
      </c>
      <c r="D6" s="105" t="s">
        <v>61</v>
      </c>
      <c r="E6" s="105" t="s">
        <v>62</v>
      </c>
      <c r="F6" s="105" t="s">
        <v>205</v>
      </c>
      <c r="G6" s="105" t="s">
        <v>419</v>
      </c>
      <c r="H6" s="105" t="s">
        <v>206</v>
      </c>
    </row>
    <row r="7" spans="1:8" x14ac:dyDescent="0.25">
      <c r="A7" s="105" t="s">
        <v>72</v>
      </c>
      <c r="B7" s="105"/>
      <c r="C7" s="151" t="s">
        <v>207</v>
      </c>
      <c r="D7" s="105"/>
      <c r="E7" s="105"/>
      <c r="F7" s="105"/>
      <c r="G7" s="105"/>
      <c r="H7" s="105"/>
    </row>
    <row r="8" spans="1:8" ht="102" x14ac:dyDescent="0.25">
      <c r="A8" s="16">
        <v>1</v>
      </c>
      <c r="B8" s="16">
        <v>17.100000000000001</v>
      </c>
      <c r="C8" s="107" t="s">
        <v>208</v>
      </c>
      <c r="D8" s="16"/>
      <c r="E8" s="109"/>
      <c r="F8" s="109"/>
      <c r="G8" s="109"/>
      <c r="H8" s="109"/>
    </row>
    <row r="9" spans="1:8" ht="25.5" x14ac:dyDescent="0.25">
      <c r="A9" s="16"/>
      <c r="B9" s="16" t="s">
        <v>209</v>
      </c>
      <c r="C9" s="107" t="s">
        <v>210</v>
      </c>
      <c r="D9" s="16" t="s">
        <v>40</v>
      </c>
      <c r="E9" s="109">
        <f>[1]PHE!H5</f>
        <v>3</v>
      </c>
      <c r="F9" s="109">
        <v>6767.4</v>
      </c>
      <c r="G9" s="109">
        <f>F9*100/118</f>
        <v>5735.0847457627115</v>
      </c>
      <c r="H9" s="109">
        <f>E9*G9</f>
        <v>17205.254237288136</v>
      </c>
    </row>
    <row r="10" spans="1:8" ht="76.5" x14ac:dyDescent="0.25">
      <c r="A10" s="16">
        <v>2</v>
      </c>
      <c r="B10" s="16">
        <v>17.7</v>
      </c>
      <c r="C10" s="107" t="s">
        <v>211</v>
      </c>
      <c r="D10" s="16"/>
      <c r="E10" s="109"/>
      <c r="F10" s="109"/>
      <c r="G10" s="109">
        <f t="shared" ref="G10:G73" si="0">F10*100/118</f>
        <v>0</v>
      </c>
      <c r="H10" s="109">
        <f t="shared" ref="H10:H73" si="1">E10*G10</f>
        <v>0</v>
      </c>
    </row>
    <row r="11" spans="1:8" x14ac:dyDescent="0.25">
      <c r="A11" s="16"/>
      <c r="B11" s="16"/>
      <c r="C11" s="107" t="s">
        <v>212</v>
      </c>
      <c r="D11" s="16"/>
      <c r="E11" s="109"/>
      <c r="F11" s="109"/>
      <c r="G11" s="109">
        <f t="shared" si="0"/>
        <v>0</v>
      </c>
      <c r="H11" s="109">
        <f t="shared" si="1"/>
        <v>0</v>
      </c>
    </row>
    <row r="12" spans="1:8" ht="25.5" x14ac:dyDescent="0.25">
      <c r="A12" s="16"/>
      <c r="B12" s="16" t="s">
        <v>213</v>
      </c>
      <c r="C12" s="107" t="s">
        <v>214</v>
      </c>
      <c r="D12" s="16" t="s">
        <v>40</v>
      </c>
      <c r="E12" s="109">
        <f>[1]PHE!H8</f>
        <v>2</v>
      </c>
      <c r="F12" s="109">
        <v>1879.2</v>
      </c>
      <c r="G12" s="109">
        <f t="shared" si="0"/>
        <v>1592.542372881356</v>
      </c>
      <c r="H12" s="109">
        <f t="shared" si="1"/>
        <v>3185.0847457627119</v>
      </c>
    </row>
    <row r="13" spans="1:8" ht="63.75" x14ac:dyDescent="0.25">
      <c r="A13" s="16">
        <v>3</v>
      </c>
      <c r="B13" s="16">
        <v>17.899999999999999</v>
      </c>
      <c r="C13" s="107" t="s">
        <v>215</v>
      </c>
      <c r="D13" s="16"/>
      <c r="E13" s="109"/>
      <c r="F13" s="109"/>
      <c r="G13" s="109">
        <f t="shared" si="0"/>
        <v>0</v>
      </c>
      <c r="H13" s="109">
        <f t="shared" si="1"/>
        <v>0</v>
      </c>
    </row>
    <row r="14" spans="1:8" ht="25.5" x14ac:dyDescent="0.25">
      <c r="A14" s="16"/>
      <c r="B14" s="16" t="s">
        <v>216</v>
      </c>
      <c r="C14" s="107" t="s">
        <v>217</v>
      </c>
      <c r="D14" s="16" t="s">
        <v>40</v>
      </c>
      <c r="E14" s="109">
        <f>[1]PHE!H10</f>
        <v>1</v>
      </c>
      <c r="F14" s="109">
        <v>3892.75</v>
      </c>
      <c r="G14" s="109">
        <f t="shared" si="0"/>
        <v>3298.9406779661017</v>
      </c>
      <c r="H14" s="109">
        <f t="shared" si="1"/>
        <v>3298.9406779661017</v>
      </c>
    </row>
    <row r="15" spans="1:8" ht="114.75" x14ac:dyDescent="0.25">
      <c r="A15" s="16">
        <v>4</v>
      </c>
      <c r="B15" s="16">
        <v>17.5</v>
      </c>
      <c r="C15" s="107" t="s">
        <v>218</v>
      </c>
      <c r="D15" s="16"/>
      <c r="E15" s="109"/>
      <c r="F15" s="109"/>
      <c r="G15" s="109">
        <f t="shared" si="0"/>
        <v>0</v>
      </c>
      <c r="H15" s="109">
        <f t="shared" si="1"/>
        <v>0</v>
      </c>
    </row>
    <row r="16" spans="1:8" ht="25.5" x14ac:dyDescent="0.25">
      <c r="A16" s="16" t="s">
        <v>72</v>
      </c>
      <c r="B16" s="16" t="s">
        <v>219</v>
      </c>
      <c r="C16" s="107" t="s">
        <v>220</v>
      </c>
      <c r="D16" s="16" t="s">
        <v>40</v>
      </c>
      <c r="E16" s="109">
        <f>[1]PHE!H8</f>
        <v>2</v>
      </c>
      <c r="F16" s="109">
        <v>12071.75</v>
      </c>
      <c r="G16" s="109">
        <f t="shared" si="0"/>
        <v>10230.296610169491</v>
      </c>
      <c r="H16" s="109">
        <f t="shared" si="1"/>
        <v>20460.593220338982</v>
      </c>
    </row>
    <row r="17" spans="1:8" x14ac:dyDescent="0.25">
      <c r="A17" s="105" t="s">
        <v>72</v>
      </c>
      <c r="B17" s="105"/>
      <c r="C17" s="151" t="s">
        <v>221</v>
      </c>
      <c r="D17" s="152"/>
      <c r="E17" s="152"/>
      <c r="F17" s="152"/>
      <c r="G17" s="109">
        <f t="shared" si="0"/>
        <v>0</v>
      </c>
      <c r="H17" s="109">
        <f t="shared" si="1"/>
        <v>0</v>
      </c>
    </row>
    <row r="18" spans="1:8" ht="25.5" x14ac:dyDescent="0.25">
      <c r="A18" s="16">
        <v>5</v>
      </c>
      <c r="B18" s="109">
        <v>18.489999999999998</v>
      </c>
      <c r="C18" s="107" t="s">
        <v>222</v>
      </c>
      <c r="D18" s="16"/>
      <c r="E18" s="109"/>
      <c r="F18" s="109"/>
      <c r="G18" s="109">
        <f t="shared" si="0"/>
        <v>0</v>
      </c>
      <c r="H18" s="109">
        <f t="shared" si="1"/>
        <v>0</v>
      </c>
    </row>
    <row r="19" spans="1:8" x14ac:dyDescent="0.25">
      <c r="A19" s="16"/>
      <c r="B19" s="16" t="s">
        <v>223</v>
      </c>
      <c r="C19" s="107" t="s">
        <v>224</v>
      </c>
      <c r="D19" s="16" t="s">
        <v>40</v>
      </c>
      <c r="E19" s="109">
        <f>[1]PHE!H15</f>
        <v>5</v>
      </c>
      <c r="F19" s="109">
        <v>506.8</v>
      </c>
      <c r="G19" s="109">
        <f t="shared" si="0"/>
        <v>429.49152542372883</v>
      </c>
      <c r="H19" s="109">
        <f t="shared" si="1"/>
        <v>2147.4576271186443</v>
      </c>
    </row>
    <row r="20" spans="1:8" ht="38.25" x14ac:dyDescent="0.25">
      <c r="A20" s="16">
        <v>6</v>
      </c>
      <c r="B20" s="16">
        <v>18.53</v>
      </c>
      <c r="C20" s="107" t="s">
        <v>225</v>
      </c>
      <c r="D20" s="16"/>
      <c r="E20" s="109"/>
      <c r="F20" s="109"/>
      <c r="G20" s="109">
        <f t="shared" si="0"/>
        <v>0</v>
      </c>
      <c r="H20" s="109">
        <f t="shared" si="1"/>
        <v>0</v>
      </c>
    </row>
    <row r="21" spans="1:8" x14ac:dyDescent="0.25">
      <c r="A21" s="16"/>
      <c r="B21" s="16" t="s">
        <v>226</v>
      </c>
      <c r="C21" s="107" t="s">
        <v>224</v>
      </c>
      <c r="D21" s="16" t="s">
        <v>40</v>
      </c>
      <c r="E21" s="109">
        <f>[1]PHE!H17</f>
        <v>2</v>
      </c>
      <c r="F21" s="109">
        <v>574.29999999999995</v>
      </c>
      <c r="G21" s="109">
        <f t="shared" si="0"/>
        <v>486.69491525423723</v>
      </c>
      <c r="H21" s="109">
        <f t="shared" si="1"/>
        <v>973.38983050847446</v>
      </c>
    </row>
    <row r="22" spans="1:8" ht="25.5" x14ac:dyDescent="0.25">
      <c r="A22" s="16">
        <v>7</v>
      </c>
      <c r="B22" s="16">
        <v>18.22</v>
      </c>
      <c r="C22" s="107" t="s">
        <v>227</v>
      </c>
      <c r="D22" s="16"/>
      <c r="E22" s="109"/>
      <c r="F22" s="109"/>
      <c r="G22" s="109">
        <f t="shared" si="0"/>
        <v>0</v>
      </c>
      <c r="H22" s="109">
        <f t="shared" si="1"/>
        <v>0</v>
      </c>
    </row>
    <row r="23" spans="1:8" x14ac:dyDescent="0.25">
      <c r="A23" s="16"/>
      <c r="B23" s="16" t="s">
        <v>228</v>
      </c>
      <c r="C23" s="107" t="s">
        <v>229</v>
      </c>
      <c r="D23" s="16" t="s">
        <v>40</v>
      </c>
      <c r="E23" s="109">
        <f>[1]PHE!H19</f>
        <v>2</v>
      </c>
      <c r="F23" s="109">
        <v>193.95</v>
      </c>
      <c r="G23" s="109">
        <f t="shared" si="0"/>
        <v>164.36440677966101</v>
      </c>
      <c r="H23" s="109">
        <f t="shared" si="1"/>
        <v>328.72881355932202</v>
      </c>
    </row>
    <row r="24" spans="1:8" ht="38.25" x14ac:dyDescent="0.25">
      <c r="A24" s="16">
        <v>8</v>
      </c>
      <c r="B24" s="16">
        <v>18.52</v>
      </c>
      <c r="C24" s="107" t="s">
        <v>230</v>
      </c>
      <c r="D24" s="16"/>
      <c r="E24" s="109"/>
      <c r="F24" s="109"/>
      <c r="G24" s="109">
        <f t="shared" si="0"/>
        <v>0</v>
      </c>
      <c r="H24" s="109">
        <f t="shared" si="1"/>
        <v>0</v>
      </c>
    </row>
    <row r="25" spans="1:8" x14ac:dyDescent="0.25">
      <c r="A25" s="16"/>
      <c r="B25" s="16" t="s">
        <v>231</v>
      </c>
      <c r="C25" s="107" t="s">
        <v>56</v>
      </c>
      <c r="D25" s="16" t="s">
        <v>40</v>
      </c>
      <c r="E25" s="109">
        <f>[1]PHE!H21</f>
        <v>3</v>
      </c>
      <c r="F25" s="109">
        <v>670.45</v>
      </c>
      <c r="G25" s="109">
        <f t="shared" si="0"/>
        <v>568.17796610169489</v>
      </c>
      <c r="H25" s="109">
        <f t="shared" si="1"/>
        <v>1704.5338983050847</v>
      </c>
    </row>
    <row r="26" spans="1:8" ht="25.5" x14ac:dyDescent="0.25">
      <c r="A26" s="16">
        <v>9</v>
      </c>
      <c r="B26" s="16">
        <v>18.21</v>
      </c>
      <c r="C26" s="107" t="s">
        <v>232</v>
      </c>
      <c r="D26" s="16"/>
      <c r="E26" s="109"/>
      <c r="F26" s="109"/>
      <c r="G26" s="109">
        <f t="shared" si="0"/>
        <v>0</v>
      </c>
      <c r="H26" s="109">
        <f t="shared" si="1"/>
        <v>0</v>
      </c>
    </row>
    <row r="27" spans="1:8" x14ac:dyDescent="0.25">
      <c r="A27" s="16"/>
      <c r="B27" s="16" t="s">
        <v>233</v>
      </c>
      <c r="C27" s="107" t="s">
        <v>234</v>
      </c>
      <c r="D27" s="16"/>
      <c r="E27" s="109"/>
      <c r="F27" s="109"/>
      <c r="G27" s="109">
        <f t="shared" si="0"/>
        <v>0</v>
      </c>
      <c r="H27" s="109">
        <f t="shared" si="1"/>
        <v>0</v>
      </c>
    </row>
    <row r="28" spans="1:8" ht="20.25" customHeight="1" x14ac:dyDescent="0.25">
      <c r="A28" s="16"/>
      <c r="B28" s="16" t="s">
        <v>235</v>
      </c>
      <c r="C28" s="107" t="s">
        <v>56</v>
      </c>
      <c r="D28" s="16" t="s">
        <v>40</v>
      </c>
      <c r="E28" s="109">
        <f>[1]PHE!H24</f>
        <v>15</v>
      </c>
      <c r="F28" s="109">
        <v>85</v>
      </c>
      <c r="G28" s="109">
        <f t="shared" si="0"/>
        <v>72.033898305084747</v>
      </c>
      <c r="H28" s="109">
        <f t="shared" si="1"/>
        <v>1080.5084745762713</v>
      </c>
    </row>
    <row r="29" spans="1:8" ht="25.5" x14ac:dyDescent="0.25">
      <c r="A29" s="16">
        <v>10</v>
      </c>
      <c r="B29" s="16">
        <v>17.28</v>
      </c>
      <c r="C29" s="107" t="s">
        <v>236</v>
      </c>
      <c r="D29" s="16"/>
      <c r="E29" s="109"/>
      <c r="F29" s="109"/>
      <c r="G29" s="109">
        <f t="shared" si="0"/>
        <v>0</v>
      </c>
      <c r="H29" s="109">
        <f t="shared" si="1"/>
        <v>0</v>
      </c>
    </row>
    <row r="30" spans="1:8" ht="20.25" customHeight="1" x14ac:dyDescent="0.25">
      <c r="A30" s="153"/>
      <c r="B30" s="153" t="s">
        <v>237</v>
      </c>
      <c r="C30" s="154" t="s">
        <v>238</v>
      </c>
      <c r="D30" s="153"/>
      <c r="E30" s="155"/>
      <c r="F30" s="155"/>
      <c r="G30" s="109">
        <f t="shared" si="0"/>
        <v>0</v>
      </c>
      <c r="H30" s="109">
        <f t="shared" si="1"/>
        <v>0</v>
      </c>
    </row>
    <row r="31" spans="1:8" ht="23.25" customHeight="1" x14ac:dyDescent="0.25">
      <c r="A31" s="153"/>
      <c r="B31" s="153" t="s">
        <v>239</v>
      </c>
      <c r="C31" s="154" t="s">
        <v>240</v>
      </c>
      <c r="D31" s="153" t="s">
        <v>40</v>
      </c>
      <c r="E31" s="155">
        <f>[1]PHE!H27</f>
        <v>3</v>
      </c>
      <c r="F31" s="155">
        <v>119.55</v>
      </c>
      <c r="G31" s="109">
        <f t="shared" si="0"/>
        <v>101.3135593220339</v>
      </c>
      <c r="H31" s="109">
        <f t="shared" si="1"/>
        <v>303.9406779661017</v>
      </c>
    </row>
    <row r="32" spans="1:8" ht="63.75" x14ac:dyDescent="0.25">
      <c r="A32" s="16">
        <v>11</v>
      </c>
      <c r="B32" s="16">
        <v>17.309999999999999</v>
      </c>
      <c r="C32" s="107" t="s">
        <v>241</v>
      </c>
      <c r="D32" s="16" t="s">
        <v>40</v>
      </c>
      <c r="E32" s="109">
        <f>[1]PHE!H28</f>
        <v>2</v>
      </c>
      <c r="F32" s="109">
        <v>1607.95</v>
      </c>
      <c r="G32" s="109">
        <f t="shared" si="0"/>
        <v>1362.6694915254238</v>
      </c>
      <c r="H32" s="109">
        <f t="shared" si="1"/>
        <v>2725.3389830508477</v>
      </c>
    </row>
    <row r="33" spans="1:8" ht="63.75" x14ac:dyDescent="0.25">
      <c r="A33" s="16">
        <v>12</v>
      </c>
      <c r="B33" s="16">
        <v>17.329999999999998</v>
      </c>
      <c r="C33" s="107" t="s">
        <v>242</v>
      </c>
      <c r="D33" s="16" t="s">
        <v>40</v>
      </c>
      <c r="E33" s="109">
        <f>[1]PHE!H29</f>
        <v>2</v>
      </c>
      <c r="F33" s="109">
        <v>1083.5</v>
      </c>
      <c r="G33" s="109">
        <f t="shared" si="0"/>
        <v>918.22033898305085</v>
      </c>
      <c r="H33" s="109">
        <f t="shared" si="1"/>
        <v>1836.4406779661017</v>
      </c>
    </row>
    <row r="34" spans="1:8" ht="63.75" x14ac:dyDescent="0.25">
      <c r="A34" s="16">
        <v>13</v>
      </c>
      <c r="B34" s="16">
        <v>17.73</v>
      </c>
      <c r="C34" s="107" t="s">
        <v>243</v>
      </c>
      <c r="D34" s="16"/>
      <c r="E34" s="109"/>
      <c r="F34" s="109"/>
      <c r="G34" s="109">
        <f t="shared" si="0"/>
        <v>0</v>
      </c>
      <c r="H34" s="109">
        <f t="shared" si="1"/>
        <v>0</v>
      </c>
    </row>
    <row r="35" spans="1:8" ht="38.25" x14ac:dyDescent="0.25">
      <c r="A35" s="16"/>
      <c r="B35" s="16" t="s">
        <v>244</v>
      </c>
      <c r="C35" s="107" t="s">
        <v>245</v>
      </c>
      <c r="D35" s="16" t="s">
        <v>40</v>
      </c>
      <c r="E35" s="109">
        <f>[1]PHE!H31</f>
        <v>2</v>
      </c>
      <c r="F35" s="109">
        <v>708.95</v>
      </c>
      <c r="G35" s="109">
        <f t="shared" si="0"/>
        <v>600.80508474576266</v>
      </c>
      <c r="H35" s="109">
        <f t="shared" si="1"/>
        <v>1201.6101694915253</v>
      </c>
    </row>
    <row r="36" spans="1:8" ht="38.25" x14ac:dyDescent="0.25">
      <c r="A36" s="16">
        <v>14</v>
      </c>
      <c r="B36" s="109">
        <v>18.100000000000001</v>
      </c>
      <c r="C36" s="107" t="s">
        <v>246</v>
      </c>
      <c r="D36" s="16"/>
      <c r="E36" s="109"/>
      <c r="F36" s="109"/>
      <c r="G36" s="109">
        <f t="shared" si="0"/>
        <v>0</v>
      </c>
      <c r="H36" s="109">
        <f t="shared" si="1"/>
        <v>0</v>
      </c>
    </row>
    <row r="37" spans="1:8" x14ac:dyDescent="0.25">
      <c r="A37" s="16"/>
      <c r="B37" s="16" t="s">
        <v>72</v>
      </c>
      <c r="C37" s="107" t="s">
        <v>247</v>
      </c>
      <c r="D37" s="16"/>
      <c r="E37" s="109"/>
      <c r="F37" s="109"/>
      <c r="G37" s="109">
        <f t="shared" si="0"/>
        <v>0</v>
      </c>
      <c r="H37" s="109">
        <f t="shared" si="1"/>
        <v>0</v>
      </c>
    </row>
    <row r="38" spans="1:8" x14ac:dyDescent="0.25">
      <c r="A38" s="16"/>
      <c r="B38" s="16" t="s">
        <v>248</v>
      </c>
      <c r="C38" s="107" t="s">
        <v>249</v>
      </c>
      <c r="D38" s="16" t="s">
        <v>53</v>
      </c>
      <c r="E38" s="109">
        <f>[1]PHE!H34</f>
        <v>32</v>
      </c>
      <c r="F38" s="109">
        <v>437.3</v>
      </c>
      <c r="G38" s="109">
        <f t="shared" si="0"/>
        <v>370.59322033898303</v>
      </c>
      <c r="H38" s="109">
        <f t="shared" si="1"/>
        <v>11858.983050847457</v>
      </c>
    </row>
    <row r="39" spans="1:8" ht="15.75" customHeight="1" x14ac:dyDescent="0.25">
      <c r="A39" s="16"/>
      <c r="B39" s="16" t="s">
        <v>250</v>
      </c>
      <c r="C39" s="107" t="s">
        <v>251</v>
      </c>
      <c r="D39" s="16" t="s">
        <v>53</v>
      </c>
      <c r="E39" s="109">
        <f>[1]PHE!H35</f>
        <v>198</v>
      </c>
      <c r="F39" s="109">
        <v>551.70000000000005</v>
      </c>
      <c r="G39" s="109">
        <f t="shared" si="0"/>
        <v>467.54237288135602</v>
      </c>
      <c r="H39" s="109">
        <f t="shared" si="1"/>
        <v>92573.389830508488</v>
      </c>
    </row>
    <row r="40" spans="1:8" ht="38.25" x14ac:dyDescent="0.25">
      <c r="A40" s="16">
        <v>15</v>
      </c>
      <c r="B40" s="16">
        <v>18.11</v>
      </c>
      <c r="C40" s="107" t="s">
        <v>252</v>
      </c>
      <c r="D40" s="16"/>
      <c r="E40" s="109"/>
      <c r="F40" s="109"/>
      <c r="G40" s="109">
        <f t="shared" si="0"/>
        <v>0</v>
      </c>
      <c r="H40" s="109">
        <f t="shared" si="1"/>
        <v>0</v>
      </c>
    </row>
    <row r="41" spans="1:8" x14ac:dyDescent="0.25">
      <c r="A41" s="16"/>
      <c r="B41" s="16" t="s">
        <v>253</v>
      </c>
      <c r="C41" s="107" t="s">
        <v>254</v>
      </c>
      <c r="D41" s="16" t="s">
        <v>53</v>
      </c>
      <c r="E41" s="109">
        <f>[1]PHE!H37</f>
        <v>28</v>
      </c>
      <c r="F41" s="109">
        <v>580.45000000000005</v>
      </c>
      <c r="G41" s="109">
        <f t="shared" si="0"/>
        <v>491.90677966101703</v>
      </c>
      <c r="H41" s="109">
        <f t="shared" si="1"/>
        <v>13773.389830508477</v>
      </c>
    </row>
    <row r="42" spans="1:8" ht="38.25" x14ac:dyDescent="0.25">
      <c r="A42" s="16">
        <v>16</v>
      </c>
      <c r="B42" s="16">
        <v>18.38</v>
      </c>
      <c r="C42" s="107" t="s">
        <v>255</v>
      </c>
      <c r="D42" s="16"/>
      <c r="E42" s="109"/>
      <c r="F42" s="109"/>
      <c r="G42" s="109">
        <f t="shared" si="0"/>
        <v>0</v>
      </c>
      <c r="H42" s="109">
        <f t="shared" si="1"/>
        <v>0</v>
      </c>
    </row>
    <row r="43" spans="1:8" x14ac:dyDescent="0.25">
      <c r="A43" s="16"/>
      <c r="B43" s="16" t="s">
        <v>256</v>
      </c>
      <c r="C43" s="107" t="s">
        <v>257</v>
      </c>
      <c r="D43" s="16" t="s">
        <v>53</v>
      </c>
      <c r="E43" s="109">
        <f>[1]PHE!H39</f>
        <v>32</v>
      </c>
      <c r="F43" s="109">
        <v>23.25</v>
      </c>
      <c r="G43" s="109">
        <f t="shared" si="0"/>
        <v>19.703389830508474</v>
      </c>
      <c r="H43" s="109">
        <f t="shared" si="1"/>
        <v>630.50847457627117</v>
      </c>
    </row>
    <row r="44" spans="1:8" x14ac:dyDescent="0.25">
      <c r="A44" s="16"/>
      <c r="B44" s="16" t="s">
        <v>258</v>
      </c>
      <c r="C44" s="107" t="s">
        <v>259</v>
      </c>
      <c r="D44" s="16" t="s">
        <v>53</v>
      </c>
      <c r="E44" s="109">
        <f>[1]PHE!H40</f>
        <v>198</v>
      </c>
      <c r="F44" s="109">
        <v>30.25</v>
      </c>
      <c r="G44" s="109">
        <f t="shared" si="0"/>
        <v>25.635593220338983</v>
      </c>
      <c r="H44" s="109">
        <f t="shared" si="1"/>
        <v>5075.8474576271183</v>
      </c>
    </row>
    <row r="45" spans="1:8" ht="25.5" x14ac:dyDescent="0.25">
      <c r="A45" s="16">
        <v>17</v>
      </c>
      <c r="B45" s="16">
        <v>18.170000000000002</v>
      </c>
      <c r="C45" s="107" t="s">
        <v>260</v>
      </c>
      <c r="D45" s="16"/>
      <c r="E45" s="109"/>
      <c r="F45" s="109"/>
      <c r="G45" s="109">
        <f t="shared" si="0"/>
        <v>0</v>
      </c>
      <c r="H45" s="109">
        <f t="shared" si="1"/>
        <v>0</v>
      </c>
    </row>
    <row r="46" spans="1:8" x14ac:dyDescent="0.25">
      <c r="A46" s="16"/>
      <c r="B46" s="16" t="s">
        <v>261</v>
      </c>
      <c r="C46" s="107" t="s">
        <v>262</v>
      </c>
      <c r="D46" s="16" t="s">
        <v>40</v>
      </c>
      <c r="E46" s="109">
        <f>[1]PHE!H42</f>
        <v>2</v>
      </c>
      <c r="F46" s="109">
        <v>622.4</v>
      </c>
      <c r="G46" s="109">
        <f t="shared" si="0"/>
        <v>527.45762711864404</v>
      </c>
      <c r="H46" s="109">
        <f t="shared" si="1"/>
        <v>1054.9152542372881</v>
      </c>
    </row>
    <row r="47" spans="1:8" ht="38.25" x14ac:dyDescent="0.25">
      <c r="A47" s="16">
        <v>18</v>
      </c>
      <c r="B47" s="16">
        <v>18.510000000000002</v>
      </c>
      <c r="C47" s="107" t="s">
        <v>263</v>
      </c>
      <c r="D47" s="16"/>
      <c r="E47" s="109"/>
      <c r="F47" s="109"/>
      <c r="G47" s="109">
        <f t="shared" si="0"/>
        <v>0</v>
      </c>
      <c r="H47" s="109">
        <f t="shared" si="1"/>
        <v>0</v>
      </c>
    </row>
    <row r="48" spans="1:8" x14ac:dyDescent="0.25">
      <c r="A48" s="16"/>
      <c r="B48" s="16" t="s">
        <v>264</v>
      </c>
      <c r="C48" s="107" t="s">
        <v>224</v>
      </c>
      <c r="D48" s="16" t="s">
        <v>40</v>
      </c>
      <c r="E48" s="109">
        <f>[1]PHE!H44</f>
        <v>3</v>
      </c>
      <c r="F48" s="109">
        <v>798.95</v>
      </c>
      <c r="G48" s="109">
        <f t="shared" si="0"/>
        <v>677.07627118644064</v>
      </c>
      <c r="H48" s="109">
        <f t="shared" si="1"/>
        <v>2031.2288135593219</v>
      </c>
    </row>
    <row r="49" spans="1:8" ht="76.5" x14ac:dyDescent="0.25">
      <c r="A49" s="16">
        <v>19</v>
      </c>
      <c r="B49" s="16">
        <v>18.48</v>
      </c>
      <c r="C49" s="107" t="s">
        <v>265</v>
      </c>
      <c r="D49" s="16" t="s">
        <v>266</v>
      </c>
      <c r="E49" s="109">
        <f>[1]PHE!H45</f>
        <v>2000</v>
      </c>
      <c r="F49" s="109">
        <v>11</v>
      </c>
      <c r="G49" s="109">
        <f t="shared" si="0"/>
        <v>9.3220338983050848</v>
      </c>
      <c r="H49" s="109">
        <f t="shared" si="1"/>
        <v>18644.067796610168</v>
      </c>
    </row>
    <row r="50" spans="1:8" x14ac:dyDescent="0.25">
      <c r="A50" s="150" t="s">
        <v>267</v>
      </c>
      <c r="B50" s="150"/>
      <c r="C50" s="150"/>
      <c r="D50" s="16"/>
      <c r="E50" s="109"/>
      <c r="F50" s="109"/>
      <c r="G50" s="109">
        <f t="shared" si="0"/>
        <v>0</v>
      </c>
      <c r="H50" s="109">
        <f t="shared" si="1"/>
        <v>0</v>
      </c>
    </row>
    <row r="51" spans="1:8" ht="65.25" x14ac:dyDescent="0.25">
      <c r="A51" s="16">
        <v>20</v>
      </c>
      <c r="B51" s="16">
        <v>19.600000000000001</v>
      </c>
      <c r="C51" s="107" t="s">
        <v>268</v>
      </c>
      <c r="D51" s="16"/>
      <c r="E51" s="109"/>
      <c r="F51" s="109"/>
      <c r="G51" s="109">
        <f t="shared" si="0"/>
        <v>0</v>
      </c>
      <c r="H51" s="109">
        <f t="shared" si="1"/>
        <v>0</v>
      </c>
    </row>
    <row r="52" spans="1:8" x14ac:dyDescent="0.25">
      <c r="A52" s="16" t="s">
        <v>100</v>
      </c>
      <c r="B52" s="16" t="s">
        <v>269</v>
      </c>
      <c r="C52" s="107" t="s">
        <v>270</v>
      </c>
      <c r="D52" s="16" t="s">
        <v>53</v>
      </c>
      <c r="E52" s="109">
        <f>[1]PHE!H48</f>
        <v>40</v>
      </c>
      <c r="F52" s="109">
        <v>507.05</v>
      </c>
      <c r="G52" s="109">
        <f t="shared" si="0"/>
        <v>429.70338983050846</v>
      </c>
      <c r="H52" s="109">
        <f t="shared" si="1"/>
        <v>17188.135593220337</v>
      </c>
    </row>
    <row r="53" spans="1:8" x14ac:dyDescent="0.25">
      <c r="A53" s="16" t="s">
        <v>103</v>
      </c>
      <c r="B53" s="16" t="s">
        <v>271</v>
      </c>
      <c r="C53" s="107" t="s">
        <v>272</v>
      </c>
      <c r="D53" s="16" t="s">
        <v>53</v>
      </c>
      <c r="E53" s="109">
        <f>[1]PHE!H49</f>
        <v>22</v>
      </c>
      <c r="F53" s="109">
        <v>556.45000000000005</v>
      </c>
      <c r="G53" s="109">
        <f t="shared" si="0"/>
        <v>471.56779661016958</v>
      </c>
      <c r="H53" s="109">
        <f t="shared" si="1"/>
        <v>10374.491525423731</v>
      </c>
    </row>
    <row r="54" spans="1:8" ht="114.75" x14ac:dyDescent="0.25">
      <c r="A54" s="137">
        <v>21</v>
      </c>
      <c r="B54" s="109">
        <v>2.1</v>
      </c>
      <c r="C54" s="107" t="s">
        <v>273</v>
      </c>
      <c r="D54" s="16"/>
      <c r="E54" s="109"/>
      <c r="F54" s="109"/>
      <c r="G54" s="109">
        <f t="shared" si="0"/>
        <v>0</v>
      </c>
      <c r="H54" s="109">
        <f t="shared" si="1"/>
        <v>0</v>
      </c>
    </row>
    <row r="55" spans="1:8" x14ac:dyDescent="0.25">
      <c r="A55" s="137"/>
      <c r="B55" s="16" t="s">
        <v>274</v>
      </c>
      <c r="C55" s="107" t="s">
        <v>275</v>
      </c>
      <c r="D55" s="16"/>
      <c r="E55" s="109"/>
      <c r="F55" s="109"/>
      <c r="G55" s="109">
        <f t="shared" si="0"/>
        <v>0</v>
      </c>
      <c r="H55" s="109">
        <f t="shared" si="1"/>
        <v>0</v>
      </c>
    </row>
    <row r="56" spans="1:8" ht="25.5" x14ac:dyDescent="0.25">
      <c r="A56" s="137"/>
      <c r="B56" s="16" t="s">
        <v>276</v>
      </c>
      <c r="C56" s="107" t="s">
        <v>277</v>
      </c>
      <c r="D56" s="16" t="s">
        <v>53</v>
      </c>
      <c r="E56" s="109">
        <f>[1]PHE!H52</f>
        <v>62</v>
      </c>
      <c r="F56" s="109">
        <v>352.15</v>
      </c>
      <c r="G56" s="109">
        <f t="shared" si="0"/>
        <v>298.43220338983053</v>
      </c>
      <c r="H56" s="109">
        <f t="shared" si="1"/>
        <v>18502.796610169495</v>
      </c>
    </row>
    <row r="57" spans="1:8" ht="242.25" customHeight="1" x14ac:dyDescent="0.25">
      <c r="A57" s="156" t="s">
        <v>401</v>
      </c>
      <c r="B57" s="156" t="s">
        <v>279</v>
      </c>
      <c r="C57" s="157" t="s">
        <v>402</v>
      </c>
      <c r="D57" s="156" t="s">
        <v>40</v>
      </c>
      <c r="E57" s="158">
        <f>[1]PHE!H55</f>
        <v>6</v>
      </c>
      <c r="F57" s="158">
        <v>12770.55</v>
      </c>
      <c r="G57" s="109">
        <f t="shared" si="0"/>
        <v>10822.5</v>
      </c>
      <c r="H57" s="109">
        <f t="shared" si="1"/>
        <v>64935</v>
      </c>
    </row>
    <row r="58" spans="1:8" ht="63.75" x14ac:dyDescent="0.25">
      <c r="A58" s="137" t="s">
        <v>94</v>
      </c>
      <c r="B58" s="16" t="s">
        <v>281</v>
      </c>
      <c r="C58" s="107" t="s">
        <v>282</v>
      </c>
      <c r="D58" s="16"/>
      <c r="E58" s="109"/>
      <c r="F58" s="109"/>
      <c r="G58" s="109">
        <f t="shared" si="0"/>
        <v>0</v>
      </c>
      <c r="H58" s="109">
        <f t="shared" si="1"/>
        <v>0</v>
      </c>
    </row>
    <row r="59" spans="1:8" ht="25.5" x14ac:dyDescent="0.25">
      <c r="A59" s="137"/>
      <c r="B59" s="16" t="s">
        <v>283</v>
      </c>
      <c r="C59" s="107" t="s">
        <v>280</v>
      </c>
      <c r="D59" s="16" t="s">
        <v>40</v>
      </c>
      <c r="E59" s="109">
        <f>[1]PHE!H57</f>
        <v>3</v>
      </c>
      <c r="F59" s="109">
        <v>26405.5</v>
      </c>
      <c r="G59" s="109">
        <f t="shared" si="0"/>
        <v>22377.542372881355</v>
      </c>
      <c r="H59" s="109">
        <f t="shared" si="1"/>
        <v>67132.627118644072</v>
      </c>
    </row>
    <row r="60" spans="1:8" ht="22.5" customHeight="1" x14ac:dyDescent="0.25">
      <c r="A60" s="137">
        <v>23</v>
      </c>
      <c r="B60" s="16">
        <v>19.399999999999999</v>
      </c>
      <c r="C60" s="107" t="s">
        <v>284</v>
      </c>
      <c r="D60" s="16"/>
      <c r="E60" s="109"/>
      <c r="F60" s="109"/>
      <c r="G60" s="109">
        <f t="shared" si="0"/>
        <v>0</v>
      </c>
      <c r="H60" s="109">
        <f t="shared" si="1"/>
        <v>0</v>
      </c>
    </row>
    <row r="61" spans="1:8" x14ac:dyDescent="0.25">
      <c r="A61" s="137"/>
      <c r="B61" s="16" t="s">
        <v>285</v>
      </c>
      <c r="C61" s="107" t="s">
        <v>286</v>
      </c>
      <c r="D61" s="16"/>
      <c r="E61" s="109"/>
      <c r="F61" s="109"/>
      <c r="G61" s="109">
        <f t="shared" si="0"/>
        <v>0</v>
      </c>
      <c r="H61" s="109">
        <f t="shared" si="1"/>
        <v>0</v>
      </c>
    </row>
    <row r="62" spans="1:8" ht="25.5" x14ac:dyDescent="0.25">
      <c r="A62" s="137"/>
      <c r="B62" s="16" t="s">
        <v>287</v>
      </c>
      <c r="C62" s="107" t="s">
        <v>280</v>
      </c>
      <c r="D62" s="16" t="s">
        <v>40</v>
      </c>
      <c r="E62" s="109">
        <f>[1]PHE!H60</f>
        <v>3</v>
      </c>
      <c r="F62" s="109">
        <v>2802.15</v>
      </c>
      <c r="G62" s="109">
        <f t="shared" si="0"/>
        <v>2374.7033898305085</v>
      </c>
      <c r="H62" s="109">
        <f t="shared" si="1"/>
        <v>7124.1101694915251</v>
      </c>
    </row>
    <row r="63" spans="1:8" ht="51" x14ac:dyDescent="0.25">
      <c r="A63" s="137">
        <v>24</v>
      </c>
      <c r="B63" s="16">
        <v>19.32</v>
      </c>
      <c r="C63" s="107" t="s">
        <v>288</v>
      </c>
      <c r="D63" s="16"/>
      <c r="E63" s="109"/>
      <c r="F63" s="109"/>
      <c r="G63" s="109">
        <f t="shared" si="0"/>
        <v>0</v>
      </c>
      <c r="H63" s="109">
        <f t="shared" si="1"/>
        <v>0</v>
      </c>
    </row>
    <row r="64" spans="1:8" ht="25.5" x14ac:dyDescent="0.25">
      <c r="A64" s="137"/>
      <c r="B64" s="16" t="s">
        <v>289</v>
      </c>
      <c r="C64" s="107" t="s">
        <v>280</v>
      </c>
      <c r="D64" s="16" t="s">
        <v>40</v>
      </c>
      <c r="E64" s="109">
        <f>[1]PHE!H62</f>
        <v>2</v>
      </c>
      <c r="F64" s="109">
        <v>26861.9</v>
      </c>
      <c r="G64" s="109">
        <f t="shared" si="0"/>
        <v>22764.322033898305</v>
      </c>
      <c r="H64" s="109">
        <f t="shared" si="1"/>
        <v>45528.644067796609</v>
      </c>
    </row>
    <row r="65" spans="1:8" x14ac:dyDescent="0.25">
      <c r="A65" s="16">
        <v>25</v>
      </c>
      <c r="B65" s="16">
        <v>19.8</v>
      </c>
      <c r="C65" s="107" t="s">
        <v>290</v>
      </c>
      <c r="D65" s="16"/>
      <c r="E65" s="109"/>
      <c r="F65" s="109"/>
      <c r="G65" s="109">
        <f t="shared" si="0"/>
        <v>0</v>
      </c>
      <c r="H65" s="109">
        <f t="shared" si="1"/>
        <v>0</v>
      </c>
    </row>
    <row r="66" spans="1:8" x14ac:dyDescent="0.25">
      <c r="A66" s="137" t="s">
        <v>278</v>
      </c>
      <c r="B66" s="16" t="s">
        <v>291</v>
      </c>
      <c r="C66" s="107" t="s">
        <v>292</v>
      </c>
      <c r="D66" s="16"/>
      <c r="E66" s="109"/>
      <c r="F66" s="109"/>
      <c r="G66" s="109">
        <f t="shared" si="0"/>
        <v>0</v>
      </c>
      <c r="H66" s="109">
        <f t="shared" si="1"/>
        <v>0</v>
      </c>
    </row>
    <row r="67" spans="1:8" ht="25.5" x14ac:dyDescent="0.25">
      <c r="A67" s="137"/>
      <c r="B67" s="16" t="s">
        <v>293</v>
      </c>
      <c r="C67" s="107" t="s">
        <v>280</v>
      </c>
      <c r="D67" s="16" t="s">
        <v>53</v>
      </c>
      <c r="E67" s="109">
        <f>[1]PHE!H65</f>
        <v>1.2</v>
      </c>
      <c r="F67" s="109">
        <v>8825.4</v>
      </c>
      <c r="G67" s="109">
        <f t="shared" si="0"/>
        <v>7479.1525423728817</v>
      </c>
      <c r="H67" s="109">
        <f t="shared" si="1"/>
        <v>8974.983050847457</v>
      </c>
    </row>
    <row r="68" spans="1:8" x14ac:dyDescent="0.25">
      <c r="A68" s="137" t="s">
        <v>94</v>
      </c>
      <c r="B68" s="16" t="s">
        <v>294</v>
      </c>
      <c r="C68" s="107" t="s">
        <v>295</v>
      </c>
      <c r="D68" s="16"/>
      <c r="E68" s="109"/>
      <c r="F68" s="109"/>
      <c r="G68" s="109">
        <f t="shared" si="0"/>
        <v>0</v>
      </c>
      <c r="H68" s="109">
        <f t="shared" si="1"/>
        <v>0</v>
      </c>
    </row>
    <row r="69" spans="1:8" ht="25.5" x14ac:dyDescent="0.25">
      <c r="A69" s="137"/>
      <c r="B69" s="16" t="s">
        <v>296</v>
      </c>
      <c r="C69" s="107" t="s">
        <v>280</v>
      </c>
      <c r="D69" s="16" t="s">
        <v>53</v>
      </c>
      <c r="E69" s="109">
        <f>[1]PHE!H67</f>
        <v>0.6</v>
      </c>
      <c r="F69" s="109">
        <v>10585.5</v>
      </c>
      <c r="G69" s="109">
        <f t="shared" si="0"/>
        <v>8970.7627118644068</v>
      </c>
      <c r="H69" s="109">
        <f t="shared" si="1"/>
        <v>5382.4576271186443</v>
      </c>
    </row>
    <row r="70" spans="1:8" x14ac:dyDescent="0.25">
      <c r="A70" s="105" t="s">
        <v>72</v>
      </c>
      <c r="B70" s="105"/>
      <c r="C70" s="151" t="s">
        <v>297</v>
      </c>
      <c r="D70" s="105"/>
      <c r="E70" s="105"/>
      <c r="F70" s="105"/>
      <c r="G70" s="109">
        <f t="shared" si="0"/>
        <v>0</v>
      </c>
      <c r="H70" s="109">
        <f t="shared" si="1"/>
        <v>0</v>
      </c>
    </row>
    <row r="71" spans="1:8" ht="63.75" x14ac:dyDescent="0.25">
      <c r="A71" s="136">
        <v>26</v>
      </c>
      <c r="B71" s="143">
        <v>12.41</v>
      </c>
      <c r="C71" s="107" t="s">
        <v>298</v>
      </c>
      <c r="D71" s="16"/>
      <c r="E71" s="109"/>
      <c r="F71" s="109"/>
      <c r="G71" s="109">
        <f t="shared" si="0"/>
        <v>0</v>
      </c>
      <c r="H71" s="109">
        <f t="shared" si="1"/>
        <v>0</v>
      </c>
    </row>
    <row r="72" spans="1:8" x14ac:dyDescent="0.25">
      <c r="A72" s="140"/>
      <c r="B72" s="146"/>
      <c r="C72" s="107" t="s">
        <v>299</v>
      </c>
      <c r="D72" s="16"/>
      <c r="E72" s="109"/>
      <c r="F72" s="109"/>
      <c r="G72" s="109">
        <f t="shared" si="0"/>
        <v>0</v>
      </c>
      <c r="H72" s="109">
        <f t="shared" si="1"/>
        <v>0</v>
      </c>
    </row>
    <row r="73" spans="1:8" x14ac:dyDescent="0.25">
      <c r="A73" s="141"/>
      <c r="B73" s="16" t="s">
        <v>300</v>
      </c>
      <c r="C73" s="107" t="s">
        <v>301</v>
      </c>
      <c r="D73" s="16" t="s">
        <v>53</v>
      </c>
      <c r="E73" s="109">
        <f>[1]PHE!H71</f>
        <v>16</v>
      </c>
      <c r="F73" s="109">
        <v>377.4</v>
      </c>
      <c r="G73" s="109">
        <f t="shared" si="0"/>
        <v>319.83050847457628</v>
      </c>
      <c r="H73" s="109">
        <f t="shared" si="1"/>
        <v>5117.2881355932204</v>
      </c>
    </row>
    <row r="74" spans="1:8" ht="76.5" x14ac:dyDescent="0.25">
      <c r="A74" s="16">
        <v>27</v>
      </c>
      <c r="B74" s="16">
        <v>12.42</v>
      </c>
      <c r="C74" s="107" t="s">
        <v>302</v>
      </c>
      <c r="D74" s="16"/>
      <c r="E74" s="109"/>
      <c r="F74" s="109"/>
      <c r="G74" s="109">
        <f t="shared" ref="G74:G81" si="2">F74*100/118</f>
        <v>0</v>
      </c>
      <c r="H74" s="109">
        <f t="shared" ref="H74:H81" si="3">E74*G74</f>
        <v>0</v>
      </c>
    </row>
    <row r="75" spans="1:8" x14ac:dyDescent="0.25">
      <c r="A75" s="16"/>
      <c r="B75" s="16" t="s">
        <v>303</v>
      </c>
      <c r="C75" s="107" t="s">
        <v>304</v>
      </c>
      <c r="D75" s="16"/>
      <c r="E75" s="109"/>
      <c r="F75" s="109"/>
      <c r="G75" s="109">
        <f t="shared" si="2"/>
        <v>0</v>
      </c>
      <c r="H75" s="109">
        <f t="shared" si="3"/>
        <v>0</v>
      </c>
    </row>
    <row r="76" spans="1:8" ht="22.5" customHeight="1" x14ac:dyDescent="0.25">
      <c r="A76" s="16"/>
      <c r="B76" s="16" t="s">
        <v>305</v>
      </c>
      <c r="C76" s="107" t="s">
        <v>306</v>
      </c>
      <c r="D76" s="16" t="s">
        <v>40</v>
      </c>
      <c r="E76" s="109">
        <f>[1]PHE!H74</f>
        <v>3</v>
      </c>
      <c r="F76" s="109">
        <v>150.35</v>
      </c>
      <c r="G76" s="109">
        <f t="shared" si="2"/>
        <v>127.41525423728814</v>
      </c>
      <c r="H76" s="109">
        <f t="shared" si="3"/>
        <v>382.24576271186442</v>
      </c>
    </row>
    <row r="77" spans="1:8" ht="76.5" x14ac:dyDescent="0.25">
      <c r="A77" s="16">
        <v>28</v>
      </c>
      <c r="B77" s="16">
        <v>12.42</v>
      </c>
      <c r="C77" s="107" t="s">
        <v>302</v>
      </c>
      <c r="D77" s="16"/>
      <c r="E77" s="109"/>
      <c r="F77" s="109"/>
      <c r="G77" s="109">
        <f t="shared" si="2"/>
        <v>0</v>
      </c>
      <c r="H77" s="109">
        <f t="shared" si="3"/>
        <v>0</v>
      </c>
    </row>
    <row r="78" spans="1:8" x14ac:dyDescent="0.25">
      <c r="A78" s="16"/>
      <c r="B78" s="16" t="s">
        <v>307</v>
      </c>
      <c r="C78" s="107" t="s">
        <v>308</v>
      </c>
      <c r="D78" s="16"/>
      <c r="E78" s="109"/>
      <c r="F78" s="109"/>
      <c r="G78" s="109">
        <f t="shared" si="2"/>
        <v>0</v>
      </c>
      <c r="H78" s="109">
        <f t="shared" si="3"/>
        <v>0</v>
      </c>
    </row>
    <row r="79" spans="1:8" ht="24" customHeight="1" x14ac:dyDescent="0.25">
      <c r="A79" s="16"/>
      <c r="B79" s="16" t="s">
        <v>309</v>
      </c>
      <c r="C79" s="107" t="s">
        <v>310</v>
      </c>
      <c r="D79" s="16" t="s">
        <v>40</v>
      </c>
      <c r="E79" s="109">
        <f>[1]PHE!H77</f>
        <v>3</v>
      </c>
      <c r="F79" s="109">
        <v>131.85</v>
      </c>
      <c r="G79" s="109">
        <f t="shared" si="2"/>
        <v>111.73728813559322</v>
      </c>
      <c r="H79" s="109">
        <f t="shared" si="3"/>
        <v>335.21186440677968</v>
      </c>
    </row>
    <row r="80" spans="1:8" ht="89.25" x14ac:dyDescent="0.25">
      <c r="A80" s="16">
        <v>29</v>
      </c>
      <c r="B80" s="109">
        <v>12.43</v>
      </c>
      <c r="C80" s="107" t="s">
        <v>311</v>
      </c>
      <c r="D80" s="16"/>
      <c r="E80" s="109"/>
      <c r="F80" s="109"/>
      <c r="G80" s="109">
        <f t="shared" si="2"/>
        <v>0</v>
      </c>
      <c r="H80" s="109">
        <f t="shared" si="3"/>
        <v>0</v>
      </c>
    </row>
    <row r="81" spans="1:8" x14ac:dyDescent="0.25">
      <c r="A81" s="16"/>
      <c r="B81" s="16" t="s">
        <v>312</v>
      </c>
      <c r="C81" s="107" t="s">
        <v>313</v>
      </c>
      <c r="D81" s="16" t="s">
        <v>40</v>
      </c>
      <c r="E81" s="109">
        <f>[1]PHE!H79</f>
        <v>12</v>
      </c>
      <c r="F81" s="109">
        <v>371.3</v>
      </c>
      <c r="G81" s="109">
        <f t="shared" si="2"/>
        <v>314.66101694915255</v>
      </c>
      <c r="H81" s="109">
        <f t="shared" si="3"/>
        <v>3775.9322033898306</v>
      </c>
    </row>
    <row r="82" spans="1:8" x14ac:dyDescent="0.25">
      <c r="A82" s="16"/>
      <c r="B82" s="107"/>
      <c r="C82" s="159" t="s">
        <v>418</v>
      </c>
      <c r="D82" s="159"/>
      <c r="E82" s="160"/>
      <c r="F82" s="160"/>
      <c r="G82" s="160"/>
      <c r="H82" s="109">
        <f>SUM(H9:H81)</f>
        <v>456848.07627118641</v>
      </c>
    </row>
  </sheetData>
  <sheetProtection algorithmName="SHA-512" hashValue="GlfBCAud7C8sbO2LLBN6HNbxJzC+mXGHC+VLvncm2dPV4lC3ddIhUxvdqNhyFYJZfivvEg7O1OrXgLTwiVnW9Q==" saltValue="dBugf0SOkKrB6IF5b2c2oA==" spinCount="100000" sheet="1" objects="1" scenarios="1" selectLockedCells="1" selectUnlockedCells="1"/>
  <mergeCells count="13">
    <mergeCell ref="A54:A56"/>
    <mergeCell ref="F1:H1"/>
    <mergeCell ref="A2:H2"/>
    <mergeCell ref="A4:C4"/>
    <mergeCell ref="A5:H5"/>
    <mergeCell ref="A50:C50"/>
    <mergeCell ref="B71:B72"/>
    <mergeCell ref="A58:A59"/>
    <mergeCell ref="A60:A62"/>
    <mergeCell ref="A63:A64"/>
    <mergeCell ref="A66:A67"/>
    <mergeCell ref="A68:A69"/>
    <mergeCell ref="A71:A73"/>
  </mergeCells>
  <pageMargins left="0.31496062992125984" right="0.15748031496062992" top="0.35433070866141736" bottom="0.35433070866141736" header="0.31496062992125984" footer="0.31496062992125984"/>
  <pageSetup paperSize="9" orientation="portrait"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5012-35B0-4FC4-9103-AE7A4AE53784}">
  <dimension ref="A1:I33"/>
  <sheetViews>
    <sheetView zoomScale="130" zoomScaleNormal="130" workbookViewId="0">
      <selection activeCell="N8" sqref="A1:XFD1048576"/>
    </sheetView>
  </sheetViews>
  <sheetFormatPr defaultRowHeight="15" x14ac:dyDescent="0.25"/>
  <cols>
    <col min="1" max="1" width="6.42578125" style="2" customWidth="1"/>
    <col min="2" max="2" width="9.140625" style="188"/>
    <col min="3" max="3" width="38.85546875" style="2" customWidth="1"/>
    <col min="4" max="4" width="7.42578125" style="2" customWidth="1"/>
    <col min="5" max="5" width="7.85546875" style="2" customWidth="1"/>
    <col min="6" max="6" width="8.28515625" style="2" hidden="1" customWidth="1"/>
    <col min="7" max="7" width="8.28515625" style="2" customWidth="1"/>
    <col min="8" max="8" width="10.85546875" style="2" customWidth="1"/>
    <col min="9" max="16384" width="9.140625" style="2"/>
  </cols>
  <sheetData>
    <row r="1" spans="1:9" x14ac:dyDescent="0.25">
      <c r="A1" s="161" t="s">
        <v>403</v>
      </c>
      <c r="B1" s="161"/>
      <c r="C1" s="161"/>
      <c r="D1" s="161"/>
      <c r="E1" s="161"/>
      <c r="F1" s="161"/>
      <c r="G1" s="161"/>
      <c r="H1" s="161"/>
    </row>
    <row r="2" spans="1:9" ht="18" customHeight="1" x14ac:dyDescent="0.25">
      <c r="A2" s="162" t="s">
        <v>58</v>
      </c>
      <c r="B2" s="162"/>
      <c r="C2" s="162"/>
      <c r="D2" s="162"/>
      <c r="E2" s="162"/>
      <c r="F2" s="162"/>
      <c r="G2" s="162"/>
      <c r="H2" s="162"/>
      <c r="I2" s="163"/>
    </row>
    <row r="3" spans="1:9" x14ac:dyDescent="0.25">
      <c r="A3" s="164"/>
      <c r="B3" s="165"/>
      <c r="C3" s="164"/>
      <c r="D3" s="164"/>
      <c r="E3" s="164"/>
      <c r="F3" s="164"/>
      <c r="G3" s="164"/>
      <c r="H3" s="164"/>
    </row>
    <row r="4" spans="1:9" ht="18" customHeight="1" x14ac:dyDescent="0.25">
      <c r="A4" s="166" t="s">
        <v>314</v>
      </c>
      <c r="B4" s="166"/>
      <c r="C4" s="166"/>
      <c r="D4" s="164"/>
      <c r="E4" s="164"/>
      <c r="F4" s="164"/>
      <c r="G4" s="164"/>
      <c r="H4" s="164"/>
    </row>
    <row r="5" spans="1:9" ht="13.5" customHeight="1" x14ac:dyDescent="0.25">
      <c r="A5" s="167"/>
      <c r="B5" s="167"/>
      <c r="C5" s="167"/>
      <c r="D5" s="168"/>
      <c r="E5" s="169"/>
      <c r="F5" s="169"/>
      <c r="G5" s="169"/>
      <c r="H5" s="170" t="s">
        <v>72</v>
      </c>
    </row>
    <row r="6" spans="1:9" ht="25.5" x14ac:dyDescent="0.25">
      <c r="A6" s="105" t="s">
        <v>315</v>
      </c>
      <c r="B6" s="171" t="s">
        <v>404</v>
      </c>
      <c r="C6" s="105" t="s">
        <v>60</v>
      </c>
      <c r="D6" s="105" t="s">
        <v>61</v>
      </c>
      <c r="E6" s="105" t="s">
        <v>62</v>
      </c>
      <c r="F6" s="105" t="s">
        <v>316</v>
      </c>
      <c r="G6" s="105" t="s">
        <v>419</v>
      </c>
      <c r="H6" s="172" t="s">
        <v>64</v>
      </c>
    </row>
    <row r="7" spans="1:9" ht="76.5" x14ac:dyDescent="0.25">
      <c r="A7" s="173">
        <v>1</v>
      </c>
      <c r="B7" s="174">
        <v>2.8</v>
      </c>
      <c r="C7" s="175" t="s">
        <v>317</v>
      </c>
      <c r="D7" s="176"/>
      <c r="E7" s="176"/>
      <c r="F7" s="176"/>
      <c r="G7" s="176"/>
      <c r="H7" s="176"/>
    </row>
    <row r="8" spans="1:9" x14ac:dyDescent="0.25">
      <c r="A8" s="173"/>
      <c r="B8" s="174" t="s">
        <v>73</v>
      </c>
      <c r="C8" s="175" t="s">
        <v>74</v>
      </c>
      <c r="D8" s="177" t="s">
        <v>48</v>
      </c>
      <c r="E8" s="178">
        <f>'[1]Septic tank'!J6</f>
        <v>22.887500000000003</v>
      </c>
      <c r="F8" s="178">
        <v>260.3</v>
      </c>
      <c r="G8" s="178">
        <f>F8*100/118</f>
        <v>220.59322033898306</v>
      </c>
      <c r="H8" s="178">
        <f>E8*G8</f>
        <v>5048.8273305084758</v>
      </c>
    </row>
    <row r="9" spans="1:9" ht="38.25" x14ac:dyDescent="0.25">
      <c r="A9" s="177">
        <v>2</v>
      </c>
      <c r="B9" s="174">
        <v>2.27</v>
      </c>
      <c r="C9" s="175" t="s">
        <v>318</v>
      </c>
      <c r="D9" s="177" t="s">
        <v>48</v>
      </c>
      <c r="E9" s="178">
        <f>'[1]Septic tank'!J10</f>
        <v>4.4424999999999999</v>
      </c>
      <c r="F9" s="178">
        <v>2123.75</v>
      </c>
      <c r="G9" s="178">
        <f t="shared" ref="G9:G23" si="0">F9*100/118</f>
        <v>1799.7881355932204</v>
      </c>
      <c r="H9" s="178">
        <f t="shared" ref="H9:H19" si="1">E9*G9</f>
        <v>7995.5587923728817</v>
      </c>
    </row>
    <row r="10" spans="1:9" ht="38.25" x14ac:dyDescent="0.25">
      <c r="A10" s="173">
        <v>3</v>
      </c>
      <c r="B10" s="174">
        <v>4.0999999999999996</v>
      </c>
      <c r="C10" s="175" t="s">
        <v>77</v>
      </c>
      <c r="D10" s="176"/>
      <c r="E10" s="176"/>
      <c r="F10" s="176"/>
      <c r="G10" s="178">
        <f t="shared" si="0"/>
        <v>0</v>
      </c>
      <c r="H10" s="178">
        <f t="shared" si="1"/>
        <v>0</v>
      </c>
    </row>
    <row r="11" spans="1:9" ht="25.5" x14ac:dyDescent="0.25">
      <c r="A11" s="173"/>
      <c r="B11" s="174" t="s">
        <v>319</v>
      </c>
      <c r="C11" s="175" t="s">
        <v>320</v>
      </c>
      <c r="D11" s="177" t="s">
        <v>48</v>
      </c>
      <c r="E11" s="178">
        <f>'[1]Septic tank'!J12</f>
        <v>0.49406250000000002</v>
      </c>
      <c r="F11" s="178">
        <v>7178.75</v>
      </c>
      <c r="G11" s="178">
        <f t="shared" si="0"/>
        <v>6083.6864406779659</v>
      </c>
      <c r="H11" s="178">
        <f t="shared" si="1"/>
        <v>3005.7213320974574</v>
      </c>
    </row>
    <row r="12" spans="1:9" ht="51" x14ac:dyDescent="0.25">
      <c r="A12" s="177">
        <v>4</v>
      </c>
      <c r="B12" s="174" t="s">
        <v>321</v>
      </c>
      <c r="C12" s="175" t="s">
        <v>322</v>
      </c>
      <c r="D12" s="177" t="s">
        <v>48</v>
      </c>
      <c r="E12" s="178">
        <f>'[1]Septic tank'!J19</f>
        <v>2.1915</v>
      </c>
      <c r="F12" s="178">
        <v>8583.4</v>
      </c>
      <c r="G12" s="178">
        <f t="shared" si="0"/>
        <v>7274.0677966101694</v>
      </c>
      <c r="H12" s="178">
        <f t="shared" si="1"/>
        <v>15941.119576271187</v>
      </c>
    </row>
    <row r="13" spans="1:9" ht="25.5" x14ac:dyDescent="0.25">
      <c r="A13" s="173">
        <v>5</v>
      </c>
      <c r="B13" s="174">
        <v>6.1</v>
      </c>
      <c r="C13" s="175" t="s">
        <v>84</v>
      </c>
      <c r="D13" s="176"/>
      <c r="E13" s="176"/>
      <c r="F13" s="176"/>
      <c r="G13" s="178">
        <f t="shared" si="0"/>
        <v>0</v>
      </c>
      <c r="H13" s="178">
        <f t="shared" si="1"/>
        <v>0</v>
      </c>
    </row>
    <row r="14" spans="1:9" x14ac:dyDescent="0.25">
      <c r="A14" s="173"/>
      <c r="B14" s="174" t="s">
        <v>323</v>
      </c>
      <c r="C14" s="175" t="s">
        <v>123</v>
      </c>
      <c r="D14" s="177" t="s">
        <v>48</v>
      </c>
      <c r="E14" s="178">
        <f>'[1]Septic tank'!J24</f>
        <v>8.1</v>
      </c>
      <c r="F14" s="178">
        <v>7370.65</v>
      </c>
      <c r="G14" s="178">
        <f t="shared" si="0"/>
        <v>6246.3135593220341</v>
      </c>
      <c r="H14" s="178">
        <f t="shared" si="1"/>
        <v>50595.139830508473</v>
      </c>
    </row>
    <row r="15" spans="1:9" ht="25.5" x14ac:dyDescent="0.25">
      <c r="A15" s="173">
        <v>6</v>
      </c>
      <c r="B15" s="174" t="s">
        <v>324</v>
      </c>
      <c r="C15" s="175" t="s">
        <v>325</v>
      </c>
      <c r="D15" s="176"/>
      <c r="E15" s="176"/>
      <c r="F15" s="176"/>
      <c r="G15" s="178">
        <f t="shared" si="0"/>
        <v>0</v>
      </c>
      <c r="H15" s="178">
        <f>E15*G15</f>
        <v>0</v>
      </c>
    </row>
    <row r="16" spans="1:9" x14ac:dyDescent="0.25">
      <c r="A16" s="173"/>
      <c r="B16" s="174" t="s">
        <v>326</v>
      </c>
      <c r="C16" s="175" t="s">
        <v>123</v>
      </c>
      <c r="D16" s="177" t="s">
        <v>327</v>
      </c>
      <c r="E16" s="178">
        <f>'[1]Septic tank'!J27</f>
        <v>2.16</v>
      </c>
      <c r="F16" s="178">
        <v>905.05</v>
      </c>
      <c r="G16" s="178">
        <f t="shared" si="0"/>
        <v>766.99152542372883</v>
      </c>
      <c r="H16" s="178">
        <f t="shared" si="1"/>
        <v>1656.7016949152544</v>
      </c>
    </row>
    <row r="17" spans="1:8" ht="25.5" x14ac:dyDescent="0.25">
      <c r="A17" s="173">
        <v>7</v>
      </c>
      <c r="B17" s="174">
        <v>13.6</v>
      </c>
      <c r="C17" s="175" t="s">
        <v>328</v>
      </c>
      <c r="D17" s="176"/>
      <c r="E17" s="176"/>
      <c r="F17" s="176"/>
      <c r="G17" s="178">
        <f>F17*100/118</f>
        <v>0</v>
      </c>
      <c r="H17" s="178">
        <f t="shared" si="1"/>
        <v>0</v>
      </c>
    </row>
    <row r="18" spans="1:8" x14ac:dyDescent="0.25">
      <c r="A18" s="173"/>
      <c r="B18" s="174" t="s">
        <v>329</v>
      </c>
      <c r="C18" s="175" t="s">
        <v>330</v>
      </c>
      <c r="D18" s="177" t="s">
        <v>327</v>
      </c>
      <c r="E18" s="178">
        <f>'[1]Septic tank'!J33</f>
        <v>45.64</v>
      </c>
      <c r="F18" s="178">
        <v>487.4</v>
      </c>
      <c r="G18" s="178">
        <f t="shared" si="0"/>
        <v>413.05084745762713</v>
      </c>
      <c r="H18" s="178">
        <f t="shared" si="1"/>
        <v>18851.640677966101</v>
      </c>
    </row>
    <row r="19" spans="1:8" ht="25.5" x14ac:dyDescent="0.25">
      <c r="A19" s="173">
        <v>8</v>
      </c>
      <c r="B19" s="174">
        <v>19.18</v>
      </c>
      <c r="C19" s="175" t="s">
        <v>331</v>
      </c>
      <c r="D19" s="177"/>
      <c r="E19" s="178"/>
      <c r="F19" s="178"/>
      <c r="G19" s="178">
        <f t="shared" si="0"/>
        <v>0</v>
      </c>
      <c r="H19" s="178">
        <f t="shared" si="1"/>
        <v>0</v>
      </c>
    </row>
    <row r="20" spans="1:8" ht="25.5" x14ac:dyDescent="0.25">
      <c r="A20" s="173"/>
      <c r="B20" s="174" t="s">
        <v>332</v>
      </c>
      <c r="C20" s="175" t="s">
        <v>333</v>
      </c>
      <c r="D20" s="177" t="s">
        <v>40</v>
      </c>
      <c r="E20" s="178">
        <f>'[1]Septic tank'!J35</f>
        <v>2</v>
      </c>
      <c r="F20" s="178">
        <v>3441.2</v>
      </c>
      <c r="G20" s="178">
        <f t="shared" si="0"/>
        <v>2916.2711864406779</v>
      </c>
      <c r="H20" s="178">
        <f>E20*G20</f>
        <v>5832.5423728813557</v>
      </c>
    </row>
    <row r="21" spans="1:8" ht="63.75" x14ac:dyDescent="0.25">
      <c r="A21" s="173">
        <v>9</v>
      </c>
      <c r="B21" s="174">
        <v>19.149999999999999</v>
      </c>
      <c r="C21" s="175" t="s">
        <v>334</v>
      </c>
      <c r="D21" s="177"/>
      <c r="E21" s="178"/>
      <c r="F21" s="178"/>
      <c r="G21" s="178">
        <f>F21*100/118</f>
        <v>0</v>
      </c>
      <c r="H21" s="178"/>
    </row>
    <row r="22" spans="1:8" x14ac:dyDescent="0.25">
      <c r="A22" s="173"/>
      <c r="B22" s="174" t="s">
        <v>335</v>
      </c>
      <c r="C22" s="175" t="s">
        <v>336</v>
      </c>
      <c r="D22" s="177" t="s">
        <v>40</v>
      </c>
      <c r="E22" s="178">
        <f>'[1]Septic tank'!J37</f>
        <v>8</v>
      </c>
      <c r="F22" s="178">
        <v>544.70000000000005</v>
      </c>
      <c r="G22" s="178">
        <f t="shared" si="0"/>
        <v>461.61016949152548</v>
      </c>
      <c r="H22" s="178">
        <f>E22*G22</f>
        <v>3692.8813559322039</v>
      </c>
    </row>
    <row r="23" spans="1:8" ht="51" x14ac:dyDescent="0.25">
      <c r="A23" s="177">
        <v>10</v>
      </c>
      <c r="B23" s="174" t="s">
        <v>337</v>
      </c>
      <c r="C23" s="175" t="s">
        <v>338</v>
      </c>
      <c r="D23" s="177" t="s">
        <v>40</v>
      </c>
      <c r="E23" s="178">
        <f>'[1]Septic tank'!J38</f>
        <v>2</v>
      </c>
      <c r="F23" s="178">
        <v>602.65</v>
      </c>
      <c r="G23" s="178">
        <f t="shared" si="0"/>
        <v>510.72033898305085</v>
      </c>
      <c r="H23" s="178">
        <f>E23*G23</f>
        <v>1021.4406779661017</v>
      </c>
    </row>
    <row r="24" spans="1:8" ht="38.25" x14ac:dyDescent="0.25">
      <c r="A24" s="179">
        <v>11</v>
      </c>
      <c r="B24" s="180">
        <v>5.22</v>
      </c>
      <c r="C24" s="175" t="s">
        <v>96</v>
      </c>
      <c r="D24" s="177"/>
      <c r="E24" s="178"/>
      <c r="F24" s="178"/>
      <c r="G24" s="178"/>
      <c r="H24" s="178"/>
    </row>
    <row r="25" spans="1:8" x14ac:dyDescent="0.25">
      <c r="A25" s="179"/>
      <c r="B25" s="180" t="s">
        <v>339</v>
      </c>
      <c r="C25" s="175" t="s">
        <v>340</v>
      </c>
      <c r="D25" s="177" t="s">
        <v>49</v>
      </c>
      <c r="E25" s="178">
        <f>'[1]Septic tank'!J49</f>
        <v>145.2987</v>
      </c>
      <c r="F25" s="178">
        <v>107.1</v>
      </c>
      <c r="G25" s="178">
        <f t="shared" ref="G25:G32" si="2">F25*100/118</f>
        <v>90.762711864406782</v>
      </c>
      <c r="H25" s="178">
        <f>E25*G25</f>
        <v>13187.704042372881</v>
      </c>
    </row>
    <row r="26" spans="1:8" ht="25.5" x14ac:dyDescent="0.25">
      <c r="A26" s="173">
        <v>12</v>
      </c>
      <c r="B26" s="181" t="s">
        <v>104</v>
      </c>
      <c r="C26" s="175" t="s">
        <v>99</v>
      </c>
      <c r="D26" s="181" t="s">
        <v>327</v>
      </c>
      <c r="E26" s="182">
        <f>'[1]Septic tank'!J54</f>
        <v>9.1</v>
      </c>
      <c r="F26" s="182">
        <v>927.25</v>
      </c>
      <c r="G26" s="182">
        <f>F26*100/118</f>
        <v>785.80508474576266</v>
      </c>
      <c r="H26" s="182">
        <f>E26*G26</f>
        <v>7150.82627118644</v>
      </c>
    </row>
    <row r="27" spans="1:8" ht="25.5" x14ac:dyDescent="0.25">
      <c r="A27" s="173"/>
      <c r="B27" s="183"/>
      <c r="C27" s="175" t="s">
        <v>105</v>
      </c>
      <c r="D27" s="183"/>
      <c r="E27" s="184"/>
      <c r="F27" s="184"/>
      <c r="G27" s="184"/>
      <c r="H27" s="184"/>
    </row>
    <row r="28" spans="1:8" ht="25.5" x14ac:dyDescent="0.25">
      <c r="A28" s="177">
        <v>13</v>
      </c>
      <c r="B28" s="174" t="s">
        <v>101</v>
      </c>
      <c r="C28" s="185" t="s">
        <v>341</v>
      </c>
      <c r="D28" s="177" t="s">
        <v>342</v>
      </c>
      <c r="E28" s="178">
        <f>'[1]Septic tank'!J56</f>
        <v>1.375</v>
      </c>
      <c r="F28" s="178">
        <v>392.15</v>
      </c>
      <c r="G28" s="178">
        <f t="shared" si="2"/>
        <v>332.33050847457628</v>
      </c>
      <c r="H28" s="178">
        <f t="shared" ref="H28:H32" si="3">E28*G28</f>
        <v>456.9544491525424</v>
      </c>
    </row>
    <row r="29" spans="1:8" ht="25.5" x14ac:dyDescent="0.25">
      <c r="A29" s="177">
        <v>14</v>
      </c>
      <c r="B29" s="174" t="s">
        <v>110</v>
      </c>
      <c r="C29" s="185" t="s">
        <v>111</v>
      </c>
      <c r="D29" s="177" t="s">
        <v>343</v>
      </c>
      <c r="E29" s="178">
        <f>'[1]Septic tank'!J58</f>
        <v>12</v>
      </c>
      <c r="F29" s="178">
        <v>961.3</v>
      </c>
      <c r="G29" s="178">
        <f t="shared" si="2"/>
        <v>814.66101694915255</v>
      </c>
      <c r="H29" s="178">
        <f t="shared" si="3"/>
        <v>9775.9322033898316</v>
      </c>
    </row>
    <row r="30" spans="1:8" ht="38.25" x14ac:dyDescent="0.25">
      <c r="A30" s="177">
        <v>15</v>
      </c>
      <c r="B30" s="174" t="s">
        <v>344</v>
      </c>
      <c r="C30" s="185" t="s">
        <v>345</v>
      </c>
      <c r="D30" s="177" t="s">
        <v>343</v>
      </c>
      <c r="E30" s="178">
        <f>'[1]Septic tank'!J60</f>
        <v>1</v>
      </c>
      <c r="F30" s="178">
        <v>842.5</v>
      </c>
      <c r="G30" s="178">
        <f t="shared" si="2"/>
        <v>713.98305084745766</v>
      </c>
      <c r="H30" s="178">
        <f t="shared" si="3"/>
        <v>713.98305084745766</v>
      </c>
    </row>
    <row r="31" spans="1:8" ht="38.25" x14ac:dyDescent="0.25">
      <c r="A31" s="173">
        <v>16</v>
      </c>
      <c r="B31" s="174">
        <v>18.12</v>
      </c>
      <c r="C31" s="185" t="s">
        <v>346</v>
      </c>
      <c r="D31" s="177"/>
      <c r="E31" s="178"/>
      <c r="F31" s="178"/>
      <c r="G31" s="178">
        <f t="shared" si="2"/>
        <v>0</v>
      </c>
      <c r="H31" s="178"/>
    </row>
    <row r="32" spans="1:8" x14ac:dyDescent="0.25">
      <c r="A32" s="173"/>
      <c r="B32" s="174" t="s">
        <v>347</v>
      </c>
      <c r="C32" s="185" t="s">
        <v>348</v>
      </c>
      <c r="D32" s="186" t="s">
        <v>53</v>
      </c>
      <c r="E32" s="187">
        <f>'[1]Septic tank'!J63</f>
        <v>2</v>
      </c>
      <c r="F32" s="178">
        <v>1041.7</v>
      </c>
      <c r="G32" s="178">
        <f t="shared" si="2"/>
        <v>882.79661016949149</v>
      </c>
      <c r="H32" s="178">
        <f t="shared" si="3"/>
        <v>1765.593220338983</v>
      </c>
    </row>
    <row r="33" spans="1:8" x14ac:dyDescent="0.25">
      <c r="A33" s="16"/>
      <c r="B33" s="16"/>
      <c r="C33" s="159" t="s">
        <v>203</v>
      </c>
      <c r="D33" s="159"/>
      <c r="E33" s="160"/>
      <c r="F33" s="160"/>
      <c r="G33" s="160"/>
      <c r="H33" s="109">
        <f>SUM(H7:H32)</f>
        <v>146692.56687870764</v>
      </c>
    </row>
  </sheetData>
  <sheetProtection algorithmName="SHA-512" hashValue="2hvjo0RWbbtnlfgCfzYsSEw4SX0FrPJFoALX9ah6Ppb0/RCmFLJbLMXULNioi7R3VsZyy8kKOJ0hiGA8piX1QA==" saltValue="mKdgRGZ0m11MqQwpHgd6yA==" spinCount="100000" sheet="1" objects="1" scenarios="1" selectLockedCells="1" selectUnlockedCells="1"/>
  <mergeCells count="20">
    <mergeCell ref="A24:A25"/>
    <mergeCell ref="A1:H1"/>
    <mergeCell ref="A2:H2"/>
    <mergeCell ref="A4:C4"/>
    <mergeCell ref="A5:C5"/>
    <mergeCell ref="A7:A8"/>
    <mergeCell ref="A10:A11"/>
    <mergeCell ref="A13:A14"/>
    <mergeCell ref="A15:A16"/>
    <mergeCell ref="A17:A18"/>
    <mergeCell ref="A19:A20"/>
    <mergeCell ref="A21:A22"/>
    <mergeCell ref="H26:H27"/>
    <mergeCell ref="A31:A32"/>
    <mergeCell ref="A26:A27"/>
    <mergeCell ref="B26:B27"/>
    <mergeCell ref="D26:D27"/>
    <mergeCell ref="E26:E27"/>
    <mergeCell ref="F26:F27"/>
    <mergeCell ref="G26:G27"/>
  </mergeCells>
  <pageMargins left="0.31496062992125984" right="0.15748031496062992" top="0.23622047244094491" bottom="0.35433070866141736" header="0.31496062992125984" footer="0.31496062992125984"/>
  <pageSetup paperSize="9"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F43DC-5ABA-4360-B024-7A5073AE718D}">
  <dimension ref="A1:I32"/>
  <sheetViews>
    <sheetView zoomScale="145" zoomScaleNormal="145" workbookViewId="0">
      <selection activeCell="J9" sqref="J9"/>
    </sheetView>
  </sheetViews>
  <sheetFormatPr defaultRowHeight="15" x14ac:dyDescent="0.25"/>
  <cols>
    <col min="1" max="1" width="4.7109375" style="2" customWidth="1"/>
    <col min="2" max="2" width="9.5703125" style="2" customWidth="1"/>
    <col min="3" max="3" width="61.85546875" style="2" customWidth="1"/>
    <col min="4" max="4" width="5.42578125" style="2" customWidth="1"/>
    <col min="5" max="5" width="7.5703125" style="2" customWidth="1"/>
    <col min="6" max="6" width="9.85546875" style="2" hidden="1" customWidth="1"/>
    <col min="7" max="7" width="9.85546875" style="2" customWidth="1"/>
    <col min="8" max="8" width="14.140625" style="2" customWidth="1"/>
    <col min="9" max="16384" width="9.140625" style="2"/>
  </cols>
  <sheetData>
    <row r="1" spans="1:9" x14ac:dyDescent="0.25">
      <c r="A1" s="189"/>
      <c r="B1" s="190"/>
      <c r="C1" s="190"/>
      <c r="D1" s="190"/>
      <c r="E1" s="190"/>
      <c r="F1" s="191"/>
      <c r="G1" s="62" t="s">
        <v>405</v>
      </c>
      <c r="H1" s="62"/>
    </row>
    <row r="2" spans="1:9" x14ac:dyDescent="0.25">
      <c r="A2" s="148" t="s">
        <v>58</v>
      </c>
      <c r="B2" s="148"/>
      <c r="C2" s="148"/>
      <c r="D2" s="148"/>
      <c r="E2" s="148"/>
      <c r="F2" s="148"/>
      <c r="G2" s="148"/>
      <c r="H2" s="148"/>
      <c r="I2" s="163"/>
    </row>
    <row r="3" spans="1:9" x14ac:dyDescent="0.25">
      <c r="A3" s="103"/>
      <c r="B3" s="103"/>
      <c r="C3" s="103"/>
      <c r="D3" s="103"/>
      <c r="E3" s="103"/>
      <c r="F3" s="103"/>
      <c r="G3" s="103"/>
      <c r="H3" s="103"/>
    </row>
    <row r="4" spans="1:9" x14ac:dyDescent="0.25">
      <c r="A4" s="192" t="s">
        <v>349</v>
      </c>
      <c r="B4" s="192"/>
      <c r="C4" s="192"/>
      <c r="D4" s="103"/>
      <c r="E4" s="103"/>
      <c r="F4" s="103"/>
      <c r="G4" s="103"/>
      <c r="H4" s="103"/>
    </row>
    <row r="5" spans="1:9" x14ac:dyDescent="0.25">
      <c r="A5" s="12"/>
      <c r="B5" s="12"/>
      <c r="C5" s="12"/>
      <c r="D5" s="12"/>
      <c r="E5" s="12"/>
      <c r="F5" s="12"/>
      <c r="G5" s="12"/>
      <c r="H5" s="12"/>
    </row>
    <row r="6" spans="1:9" ht="25.5" x14ac:dyDescent="0.25">
      <c r="A6" s="171" t="s">
        <v>315</v>
      </c>
      <c r="B6" s="105" t="s">
        <v>350</v>
      </c>
      <c r="C6" s="171" t="s">
        <v>351</v>
      </c>
      <c r="D6" s="171" t="s">
        <v>61</v>
      </c>
      <c r="E6" s="171" t="s">
        <v>406</v>
      </c>
      <c r="F6" s="171" t="s">
        <v>352</v>
      </c>
      <c r="G6" s="105" t="s">
        <v>420</v>
      </c>
      <c r="H6" s="171" t="s">
        <v>64</v>
      </c>
    </row>
    <row r="7" spans="1:9" x14ac:dyDescent="0.25">
      <c r="A7" s="193" t="s">
        <v>353</v>
      </c>
      <c r="B7" s="193"/>
      <c r="C7" s="194"/>
      <c r="D7" s="195"/>
      <c r="E7" s="195"/>
      <c r="F7" s="195"/>
      <c r="G7" s="195"/>
      <c r="H7" s="195"/>
    </row>
    <row r="8" spans="1:9" ht="51" x14ac:dyDescent="0.25">
      <c r="A8" s="16">
        <v>1</v>
      </c>
      <c r="B8" s="16" t="s">
        <v>354</v>
      </c>
      <c r="C8" s="107" t="s">
        <v>355</v>
      </c>
      <c r="D8" s="16" t="s">
        <v>57</v>
      </c>
      <c r="E8" s="109">
        <f>[1]Electrical!H4</f>
        <v>43</v>
      </c>
      <c r="F8" s="109">
        <v>1467</v>
      </c>
      <c r="G8" s="109">
        <f>F8*100/112</f>
        <v>1309.8214285714287</v>
      </c>
      <c r="H8" s="109">
        <f>E8*G8</f>
        <v>56322.321428571435</v>
      </c>
    </row>
    <row r="9" spans="1:9" ht="51" x14ac:dyDescent="0.25">
      <c r="A9" s="16">
        <v>2</v>
      </c>
      <c r="B9" s="16">
        <v>1.31</v>
      </c>
      <c r="C9" s="107" t="s">
        <v>356</v>
      </c>
      <c r="D9" s="16" t="s">
        <v>57</v>
      </c>
      <c r="E9" s="109">
        <f>[1]Electrical!H5</f>
        <v>11</v>
      </c>
      <c r="F9" s="109">
        <v>477</v>
      </c>
      <c r="G9" s="109">
        <f t="shared" ref="G9:G25" si="0">F9*100/112</f>
        <v>425.89285714285717</v>
      </c>
      <c r="H9" s="109">
        <f t="shared" ref="H9:H29" si="1">E9*G9</f>
        <v>4684.8214285714284</v>
      </c>
    </row>
    <row r="10" spans="1:9" ht="38.25" x14ac:dyDescent="0.25">
      <c r="A10" s="16">
        <v>3</v>
      </c>
      <c r="B10" s="16" t="s">
        <v>357</v>
      </c>
      <c r="C10" s="107" t="s">
        <v>358</v>
      </c>
      <c r="D10" s="16" t="s">
        <v>359</v>
      </c>
      <c r="E10" s="109">
        <f>[1]Electrical!H6</f>
        <v>114</v>
      </c>
      <c r="F10" s="109">
        <v>233</v>
      </c>
      <c r="G10" s="109">
        <f t="shared" si="0"/>
        <v>208.03571428571428</v>
      </c>
      <c r="H10" s="109">
        <f t="shared" si="1"/>
        <v>23716.071428571428</v>
      </c>
    </row>
    <row r="11" spans="1:9" ht="38.25" x14ac:dyDescent="0.25">
      <c r="A11" s="16">
        <v>4</v>
      </c>
      <c r="B11" s="16">
        <v>1.1200000000000001</v>
      </c>
      <c r="C11" s="107" t="s">
        <v>360</v>
      </c>
      <c r="D11" s="16" t="s">
        <v>361</v>
      </c>
      <c r="E11" s="109">
        <f>[1]Electrical!H7</f>
        <v>55</v>
      </c>
      <c r="F11" s="109">
        <v>334</v>
      </c>
      <c r="G11" s="109">
        <f t="shared" si="0"/>
        <v>298.21428571428572</v>
      </c>
      <c r="H11" s="109">
        <f t="shared" si="1"/>
        <v>16401.785714285714</v>
      </c>
    </row>
    <row r="12" spans="1:9" ht="38.25" x14ac:dyDescent="0.25">
      <c r="A12" s="16">
        <v>5</v>
      </c>
      <c r="B12" s="109">
        <v>1.32</v>
      </c>
      <c r="C12" s="107" t="s">
        <v>362</v>
      </c>
      <c r="D12" s="16" t="s">
        <v>51</v>
      </c>
      <c r="E12" s="109">
        <f>[1]Electrical!H8</f>
        <v>4</v>
      </c>
      <c r="F12" s="109">
        <v>586</v>
      </c>
      <c r="G12" s="109">
        <f t="shared" si="0"/>
        <v>523.21428571428567</v>
      </c>
      <c r="H12" s="109">
        <f t="shared" si="1"/>
        <v>2092.8571428571427</v>
      </c>
    </row>
    <row r="13" spans="1:9" ht="25.5" x14ac:dyDescent="0.25">
      <c r="A13" s="137">
        <v>6</v>
      </c>
      <c r="B13" s="137" t="s">
        <v>363</v>
      </c>
      <c r="C13" s="107" t="s">
        <v>364</v>
      </c>
      <c r="D13" s="16"/>
      <c r="E13" s="109"/>
      <c r="F13" s="109"/>
      <c r="G13" s="109">
        <f t="shared" si="0"/>
        <v>0</v>
      </c>
      <c r="H13" s="109">
        <f t="shared" si="1"/>
        <v>0</v>
      </c>
    </row>
    <row r="14" spans="1:9" x14ac:dyDescent="0.25">
      <c r="A14" s="137"/>
      <c r="B14" s="137"/>
      <c r="C14" s="107" t="s">
        <v>365</v>
      </c>
      <c r="D14" s="16" t="s">
        <v>359</v>
      </c>
      <c r="E14" s="109">
        <f>[1]Electrical!H10</f>
        <v>50</v>
      </c>
      <c r="F14" s="109">
        <v>924</v>
      </c>
      <c r="G14" s="109">
        <f t="shared" si="0"/>
        <v>825</v>
      </c>
      <c r="H14" s="109">
        <f t="shared" si="1"/>
        <v>41250</v>
      </c>
    </row>
    <row r="15" spans="1:9" ht="15" customHeight="1" x14ac:dyDescent="0.25">
      <c r="A15" s="130"/>
      <c r="B15" s="130"/>
      <c r="C15" s="130" t="s">
        <v>366</v>
      </c>
      <c r="D15" s="152"/>
      <c r="E15" s="16"/>
      <c r="F15" s="196"/>
      <c r="G15" s="109">
        <f t="shared" si="0"/>
        <v>0</v>
      </c>
      <c r="H15" s="109">
        <f t="shared" si="1"/>
        <v>0</v>
      </c>
    </row>
    <row r="16" spans="1:9" ht="76.5" x14ac:dyDescent="0.25">
      <c r="A16" s="16">
        <v>7</v>
      </c>
      <c r="B16" s="16" t="s">
        <v>367</v>
      </c>
      <c r="C16" s="152" t="s">
        <v>368</v>
      </c>
      <c r="D16" s="16" t="s">
        <v>40</v>
      </c>
      <c r="E16" s="109">
        <f>[1]Electrical!H12</f>
        <v>1</v>
      </c>
      <c r="F16" s="109">
        <v>7512</v>
      </c>
      <c r="G16" s="109">
        <f t="shared" si="0"/>
        <v>6707.1428571428569</v>
      </c>
      <c r="H16" s="109">
        <f t="shared" si="1"/>
        <v>6707.1428571428569</v>
      </c>
    </row>
    <row r="17" spans="1:9" ht="38.25" x14ac:dyDescent="0.25">
      <c r="A17" s="16">
        <v>8</v>
      </c>
      <c r="B17" s="16"/>
      <c r="C17" s="107" t="s">
        <v>369</v>
      </c>
      <c r="D17" s="16"/>
      <c r="E17" s="109"/>
      <c r="F17" s="109"/>
      <c r="G17" s="109">
        <f t="shared" si="0"/>
        <v>0</v>
      </c>
      <c r="H17" s="109">
        <f t="shared" si="1"/>
        <v>0</v>
      </c>
    </row>
    <row r="18" spans="1:9" x14ac:dyDescent="0.25">
      <c r="A18" s="16" t="s">
        <v>370</v>
      </c>
      <c r="B18" s="16" t="s">
        <v>274</v>
      </c>
      <c r="C18" s="107" t="s">
        <v>371</v>
      </c>
      <c r="D18" s="16" t="s">
        <v>40</v>
      </c>
      <c r="E18" s="109">
        <f>[1]Electrical!H14</f>
        <v>12</v>
      </c>
      <c r="F18" s="109">
        <v>256</v>
      </c>
      <c r="G18" s="109">
        <f t="shared" si="0"/>
        <v>228.57142857142858</v>
      </c>
      <c r="H18" s="109">
        <f t="shared" si="1"/>
        <v>2742.8571428571431</v>
      </c>
    </row>
    <row r="19" spans="1:9" x14ac:dyDescent="0.25">
      <c r="A19" s="16" t="s">
        <v>372</v>
      </c>
      <c r="B19" s="16" t="s">
        <v>373</v>
      </c>
      <c r="C19" s="107" t="s">
        <v>374</v>
      </c>
      <c r="D19" s="16" t="s">
        <v>40</v>
      </c>
      <c r="E19" s="109">
        <f>[1]Electrical!H15</f>
        <v>1</v>
      </c>
      <c r="F19" s="109">
        <v>2586</v>
      </c>
      <c r="G19" s="109">
        <f t="shared" si="0"/>
        <v>2308.9285714285716</v>
      </c>
      <c r="H19" s="109">
        <f t="shared" si="1"/>
        <v>2308.9285714285716</v>
      </c>
    </row>
    <row r="20" spans="1:9" x14ac:dyDescent="0.25">
      <c r="A20" s="130"/>
      <c r="B20" s="130"/>
      <c r="C20" s="130" t="s">
        <v>375</v>
      </c>
      <c r="D20" s="152"/>
      <c r="E20" s="16"/>
      <c r="F20" s="197"/>
      <c r="G20" s="109">
        <f t="shared" si="0"/>
        <v>0</v>
      </c>
      <c r="H20" s="109">
        <f t="shared" si="1"/>
        <v>0</v>
      </c>
    </row>
    <row r="21" spans="1:9" ht="25.5" x14ac:dyDescent="0.25">
      <c r="A21" s="16">
        <v>9</v>
      </c>
      <c r="B21" s="16">
        <v>1.34</v>
      </c>
      <c r="C21" s="107" t="s">
        <v>376</v>
      </c>
      <c r="D21" s="16" t="s">
        <v>40</v>
      </c>
      <c r="E21" s="109">
        <f>[1]Electrical!H17</f>
        <v>3</v>
      </c>
      <c r="F21" s="109">
        <v>131</v>
      </c>
      <c r="G21" s="109">
        <f t="shared" si="0"/>
        <v>116.96428571428571</v>
      </c>
      <c r="H21" s="109">
        <f t="shared" si="1"/>
        <v>350.89285714285711</v>
      </c>
    </row>
    <row r="22" spans="1:9" ht="38.25" x14ac:dyDescent="0.25">
      <c r="A22" s="16">
        <v>10</v>
      </c>
      <c r="B22" s="16">
        <v>1.35</v>
      </c>
      <c r="C22" s="107" t="s">
        <v>377</v>
      </c>
      <c r="D22" s="16" t="s">
        <v>40</v>
      </c>
      <c r="E22" s="109">
        <f>[1]Electrical!H18</f>
        <v>9</v>
      </c>
      <c r="F22" s="198">
        <v>119</v>
      </c>
      <c r="G22" s="109">
        <f t="shared" si="0"/>
        <v>106.25</v>
      </c>
      <c r="H22" s="109">
        <f t="shared" si="1"/>
        <v>956.25</v>
      </c>
    </row>
    <row r="23" spans="1:9" ht="38.25" x14ac:dyDescent="0.25">
      <c r="A23" s="16">
        <v>11</v>
      </c>
      <c r="B23" s="16">
        <v>1.45</v>
      </c>
      <c r="C23" s="107" t="s">
        <v>378</v>
      </c>
      <c r="D23" s="16" t="s">
        <v>40</v>
      </c>
      <c r="E23" s="109">
        <v>14</v>
      </c>
      <c r="F23" s="109">
        <v>339</v>
      </c>
      <c r="G23" s="109">
        <f t="shared" si="0"/>
        <v>302.67857142857144</v>
      </c>
      <c r="H23" s="109">
        <f t="shared" si="1"/>
        <v>4237.5</v>
      </c>
    </row>
    <row r="24" spans="1:9" ht="38.25" x14ac:dyDescent="0.25">
      <c r="A24" s="16">
        <v>12</v>
      </c>
      <c r="B24" s="16" t="s">
        <v>379</v>
      </c>
      <c r="C24" s="107" t="s">
        <v>380</v>
      </c>
      <c r="D24" s="16" t="s">
        <v>40</v>
      </c>
      <c r="E24" s="109">
        <f>[1]Electrical!H20</f>
        <v>4</v>
      </c>
      <c r="F24" s="109">
        <v>450</v>
      </c>
      <c r="G24" s="109">
        <f t="shared" si="0"/>
        <v>401.78571428571428</v>
      </c>
      <c r="H24" s="109">
        <f t="shared" si="1"/>
        <v>1607.1428571428571</v>
      </c>
    </row>
    <row r="25" spans="1:9" ht="25.5" x14ac:dyDescent="0.25">
      <c r="A25" s="16">
        <v>13</v>
      </c>
      <c r="B25" s="16">
        <v>1.51</v>
      </c>
      <c r="C25" s="152" t="s">
        <v>381</v>
      </c>
      <c r="D25" s="16" t="s">
        <v>40</v>
      </c>
      <c r="E25" s="109">
        <f>[1]Electrical!H21</f>
        <v>4</v>
      </c>
      <c r="F25" s="109">
        <v>207</v>
      </c>
      <c r="G25" s="109">
        <f t="shared" si="0"/>
        <v>184.82142857142858</v>
      </c>
      <c r="H25" s="109">
        <f t="shared" si="1"/>
        <v>739.28571428571433</v>
      </c>
    </row>
    <row r="26" spans="1:9" x14ac:dyDescent="0.25">
      <c r="A26" s="130"/>
      <c r="B26" s="130"/>
      <c r="C26" s="130" t="s">
        <v>407</v>
      </c>
      <c r="D26" s="152"/>
      <c r="E26" s="152"/>
      <c r="F26" s="152"/>
      <c r="G26" s="109"/>
      <c r="H26" s="109">
        <f t="shared" si="1"/>
        <v>0</v>
      </c>
    </row>
    <row r="27" spans="1:9" ht="51" x14ac:dyDescent="0.25">
      <c r="A27" s="16">
        <v>14</v>
      </c>
      <c r="B27" s="16" t="s">
        <v>382</v>
      </c>
      <c r="C27" s="152" t="s">
        <v>408</v>
      </c>
      <c r="D27" s="16" t="s">
        <v>40</v>
      </c>
      <c r="E27" s="109">
        <f>[1]Electrical!H23</f>
        <v>12</v>
      </c>
      <c r="F27" s="197">
        <f>1585*1.15</f>
        <v>1822.7499999999998</v>
      </c>
      <c r="G27" s="109">
        <f>F27</f>
        <v>1822.7499999999998</v>
      </c>
      <c r="H27" s="109">
        <f t="shared" si="1"/>
        <v>21872.999999999996</v>
      </c>
      <c r="I27" s="2" t="s">
        <v>409</v>
      </c>
    </row>
    <row r="28" spans="1:9" ht="38.25" x14ac:dyDescent="0.25">
      <c r="A28" s="16">
        <v>15</v>
      </c>
      <c r="B28" s="16" t="s">
        <v>383</v>
      </c>
      <c r="C28" s="152" t="s">
        <v>410</v>
      </c>
      <c r="D28" s="16" t="s">
        <v>40</v>
      </c>
      <c r="E28" s="109">
        <f>[1]Electrical!H24</f>
        <v>4</v>
      </c>
      <c r="F28" s="197">
        <f>2074*1.15</f>
        <v>2385.1</v>
      </c>
      <c r="G28" s="109">
        <f>F28</f>
        <v>2385.1</v>
      </c>
      <c r="H28" s="109">
        <f t="shared" si="1"/>
        <v>9540.4</v>
      </c>
      <c r="I28" s="2" t="s">
        <v>409</v>
      </c>
    </row>
    <row r="29" spans="1:9" ht="89.25" x14ac:dyDescent="0.25">
      <c r="A29" s="16">
        <v>16</v>
      </c>
      <c r="B29" s="16" t="s">
        <v>411</v>
      </c>
      <c r="C29" s="199" t="s">
        <v>412</v>
      </c>
      <c r="D29" s="200" t="s">
        <v>40</v>
      </c>
      <c r="E29" s="120">
        <v>20</v>
      </c>
      <c r="F29" s="201">
        <v>240</v>
      </c>
      <c r="G29" s="120">
        <f>F29</f>
        <v>240</v>
      </c>
      <c r="H29" s="109">
        <f t="shared" si="1"/>
        <v>4800</v>
      </c>
    </row>
    <row r="30" spans="1:9" x14ac:dyDescent="0.25">
      <c r="A30" s="16"/>
      <c r="B30" s="107"/>
      <c r="C30" s="159" t="s">
        <v>203</v>
      </c>
      <c r="D30" s="159"/>
      <c r="E30" s="160"/>
      <c r="F30" s="160"/>
      <c r="G30" s="160"/>
      <c r="H30" s="109">
        <f>SUM(H8:H29)</f>
        <v>200331.25714285718</v>
      </c>
    </row>
    <row r="31" spans="1:9" x14ac:dyDescent="0.25">
      <c r="H31" s="202"/>
    </row>
    <row r="32" spans="1:9" x14ac:dyDescent="0.25">
      <c r="H32" s="127"/>
    </row>
  </sheetData>
  <sheetProtection algorithmName="SHA-512" hashValue="d2X2fFrsrtQdASZQv/cnGm4etXrBe4DqYquFN6ENtd9ewudWk2q7rZhVAlik2amWUA4ymGgK2gz+pNXXW8F4eQ==" saltValue="VQEgSUrOC7szKrylKGvYug==" spinCount="100000" sheet="1" objects="1" scenarios="1" selectLockedCells="1" selectUnlockedCells="1"/>
  <mergeCells count="6">
    <mergeCell ref="A1:F1"/>
    <mergeCell ref="G1:H1"/>
    <mergeCell ref="A2:H2"/>
    <mergeCell ref="A4:C4"/>
    <mergeCell ref="A13:A14"/>
    <mergeCell ref="B13:B14"/>
  </mergeCells>
  <pageMargins left="0.31496062992125984" right="0.11811023622047245" top="0.35433070866141736" bottom="0.35433070866141736"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1979-1AFF-4637-8EBB-C1EDC92B432A}">
  <dimension ref="A1:K8"/>
  <sheetViews>
    <sheetView workbookViewId="0">
      <selection activeCell="S7" sqref="S7"/>
    </sheetView>
  </sheetViews>
  <sheetFormatPr defaultRowHeight="15" x14ac:dyDescent="0.25"/>
  <cols>
    <col min="1" max="2" width="9.140625" style="2"/>
    <col min="3" max="3" width="34.7109375" style="2" customWidth="1"/>
    <col min="4" max="5" width="9.140625" style="2"/>
    <col min="6" max="6" width="0" style="2" hidden="1" customWidth="1"/>
    <col min="7" max="8" width="11.42578125" style="2" bestFit="1" customWidth="1"/>
    <col min="9" max="16384" width="9.140625" style="2"/>
  </cols>
  <sheetData>
    <row r="1" spans="1:11" x14ac:dyDescent="0.25">
      <c r="F1" s="161" t="s">
        <v>413</v>
      </c>
      <c r="G1" s="161"/>
      <c r="H1" s="161"/>
    </row>
    <row r="2" spans="1:11" x14ac:dyDescent="0.25">
      <c r="A2" s="203" t="s">
        <v>414</v>
      </c>
      <c r="B2" s="203"/>
      <c r="C2" s="203"/>
      <c r="D2" s="203"/>
      <c r="E2" s="203"/>
      <c r="F2" s="203"/>
      <c r="G2" s="203"/>
      <c r="H2" s="203"/>
    </row>
    <row r="3" spans="1:11" x14ac:dyDescent="0.25">
      <c r="A3" s="203"/>
      <c r="B3" s="203"/>
      <c r="C3" s="203"/>
      <c r="D3" s="203"/>
      <c r="E3" s="203"/>
      <c r="F3" s="203"/>
      <c r="G3" s="203"/>
      <c r="H3" s="203"/>
    </row>
    <row r="4" spans="1:11" x14ac:dyDescent="0.25">
      <c r="A4" s="204"/>
      <c r="B4" s="204"/>
      <c r="C4" s="204"/>
      <c r="D4" s="204"/>
      <c r="E4" s="204"/>
      <c r="F4" s="204"/>
      <c r="G4" s="204"/>
      <c r="H4" s="204"/>
    </row>
    <row r="5" spans="1:11" x14ac:dyDescent="0.25">
      <c r="A5" s="205" t="s">
        <v>32</v>
      </c>
      <c r="B5" s="206" t="s">
        <v>415</v>
      </c>
      <c r="C5" s="205" t="s">
        <v>391</v>
      </c>
      <c r="D5" s="205" t="s">
        <v>47</v>
      </c>
      <c r="E5" s="205" t="s">
        <v>54</v>
      </c>
      <c r="F5" s="205" t="s">
        <v>392</v>
      </c>
      <c r="G5" s="206" t="s">
        <v>420</v>
      </c>
      <c r="H5" s="205" t="s">
        <v>393</v>
      </c>
    </row>
    <row r="6" spans="1:11" x14ac:dyDescent="0.25">
      <c r="A6" s="205"/>
      <c r="B6" s="207"/>
      <c r="C6" s="205"/>
      <c r="D6" s="205"/>
      <c r="E6" s="205"/>
      <c r="F6" s="205"/>
      <c r="G6" s="207"/>
      <c r="H6" s="205"/>
    </row>
    <row r="7" spans="1:11" ht="153" x14ac:dyDescent="0.25">
      <c r="A7" s="110">
        <v>1</v>
      </c>
      <c r="B7" s="110" t="s">
        <v>416</v>
      </c>
      <c r="C7" s="208" t="s">
        <v>394</v>
      </c>
      <c r="D7" s="110" t="s">
        <v>48</v>
      </c>
      <c r="E7" s="110">
        <f>'[1]Soil Fill'!H19</f>
        <v>3847.95</v>
      </c>
      <c r="F7" s="188">
        <v>700.5</v>
      </c>
      <c r="G7" s="110">
        <f>ROUND(F7*100/118,2)</f>
        <v>593.64</v>
      </c>
      <c r="H7" s="110">
        <f>E7*G7</f>
        <v>2284297.0379999997</v>
      </c>
      <c r="K7" s="2" t="s">
        <v>72</v>
      </c>
    </row>
    <row r="8" spans="1:11" x14ac:dyDescent="0.25">
      <c r="A8" s="209"/>
      <c r="B8" s="209"/>
      <c r="C8" s="210" t="s">
        <v>421</v>
      </c>
      <c r="D8" s="210"/>
      <c r="E8" s="210"/>
      <c r="F8" s="210"/>
      <c r="G8" s="210"/>
      <c r="H8" s="210">
        <f>H7</f>
        <v>2284297.0379999997</v>
      </c>
    </row>
  </sheetData>
  <sheetProtection algorithmName="SHA-512" hashValue="Xu0JrYgDHEiZy6dNeQuqswk8vQ8Ov0bLOjp2F3A8V6EluxNF3nYsuN4lKjdx2Ak4cmRYF2WLfHdCmhzGvz+2wg==" saltValue="mlSYgRQhL+HEGhHE5W1KXA==" spinCount="100000" sheet="1" objects="1" scenarios="1"/>
  <mergeCells count="10">
    <mergeCell ref="F1:H1"/>
    <mergeCell ref="A2:H3"/>
    <mergeCell ref="A5:A6"/>
    <mergeCell ref="B5:B6"/>
    <mergeCell ref="C5:C6"/>
    <mergeCell ref="D5:D6"/>
    <mergeCell ref="E5:E6"/>
    <mergeCell ref="F5:F6"/>
    <mergeCell ref="G5:G6"/>
    <mergeCell ref="H5:H6"/>
  </mergeCells>
  <pageMargins left="0.31496062992125984" right="0.11811023622047244" top="0.3543307086614173" bottom="0.354330708661417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1"/>
  <sheetViews>
    <sheetView tabSelected="1" topLeftCell="A7" workbookViewId="0">
      <selection activeCell="E18" sqref="E18"/>
    </sheetView>
  </sheetViews>
  <sheetFormatPr defaultColWidth="9.140625" defaultRowHeight="15" x14ac:dyDescent="0.25"/>
  <cols>
    <col min="1" max="1" width="7.28515625" style="2" customWidth="1"/>
    <col min="2" max="2" width="12" style="2" customWidth="1"/>
    <col min="3" max="3" width="31.140625" style="2" customWidth="1"/>
    <col min="4" max="4" width="16.140625" style="2" customWidth="1"/>
    <col min="5" max="5" width="13.140625" style="2" customWidth="1"/>
    <col min="6" max="6" width="0.140625" style="2" hidden="1" customWidth="1"/>
    <col min="7" max="7" width="12.5703125" style="2" customWidth="1"/>
    <col min="8" max="8" width="14.42578125" style="2" customWidth="1"/>
    <col min="9" max="9" width="11.7109375" style="2" customWidth="1"/>
    <col min="10" max="10" width="14.140625" style="2" hidden="1" customWidth="1"/>
    <col min="11" max="11" width="16" style="2" customWidth="1"/>
    <col min="12" max="16384" width="9.140625" style="2"/>
  </cols>
  <sheetData>
    <row r="1" spans="1:15" x14ac:dyDescent="0.25">
      <c r="A1" s="11" t="str">
        <f>Sheet1!A2</f>
        <v>RFX. No. 5002003530 NIT-446</v>
      </c>
      <c r="B1" s="11"/>
      <c r="C1" s="11"/>
    </row>
    <row r="2" spans="1:15" ht="30.95" customHeight="1" x14ac:dyDescent="0.25">
      <c r="A2" s="69" t="str">
        <f>Sheet1!B3</f>
        <v xml:space="preserve">Construction of 20 bedded security barrack at 400/220/132 KV Saharsa Substation
</v>
      </c>
      <c r="B2" s="69"/>
      <c r="C2" s="69"/>
      <c r="D2" s="69"/>
      <c r="E2" s="69"/>
      <c r="F2" s="69"/>
      <c r="G2" s="69"/>
      <c r="H2" s="69"/>
      <c r="I2" s="69"/>
      <c r="J2" s="69"/>
      <c r="K2" s="69"/>
    </row>
    <row r="3" spans="1:15" x14ac:dyDescent="0.25">
      <c r="H3" s="70" t="s">
        <v>31</v>
      </c>
      <c r="I3" s="70"/>
      <c r="J3" s="70"/>
      <c r="K3" s="70"/>
    </row>
    <row r="4" spans="1:15" ht="36" customHeight="1" x14ac:dyDescent="0.25">
      <c r="A4" s="70" t="s">
        <v>11</v>
      </c>
      <c r="B4" s="73"/>
      <c r="C4" s="63">
        <f>Details!E6</f>
        <v>0</v>
      </c>
      <c r="D4" s="64"/>
      <c r="G4" s="7" t="s">
        <v>20</v>
      </c>
      <c r="H4" s="5"/>
      <c r="I4" s="5"/>
    </row>
    <row r="5" spans="1:15" ht="33" customHeight="1" x14ac:dyDescent="0.25">
      <c r="A5" s="70" t="s">
        <v>12</v>
      </c>
      <c r="B5" s="73"/>
      <c r="C5" s="63">
        <f>Details!E7</f>
        <v>0</v>
      </c>
      <c r="D5" s="64"/>
      <c r="G5" s="65" t="s">
        <v>21</v>
      </c>
      <c r="H5" s="65"/>
      <c r="I5" s="65"/>
    </row>
    <row r="6" spans="1:15" ht="42" customHeight="1" x14ac:dyDescent="0.25">
      <c r="A6" s="74"/>
      <c r="B6" s="75"/>
      <c r="C6" s="63">
        <f>Details!E8</f>
        <v>0</v>
      </c>
      <c r="D6" s="64"/>
      <c r="G6" s="66" t="s">
        <v>22</v>
      </c>
      <c r="H6" s="66"/>
      <c r="I6" s="66"/>
    </row>
    <row r="7" spans="1:15" ht="36.950000000000003" customHeight="1" x14ac:dyDescent="0.25">
      <c r="A7" s="70"/>
      <c r="B7" s="73"/>
      <c r="C7" s="63">
        <f>Details!E9</f>
        <v>0</v>
      </c>
      <c r="D7" s="64"/>
      <c r="G7" s="66" t="s">
        <v>23</v>
      </c>
      <c r="H7" s="66"/>
      <c r="I7" s="66"/>
    </row>
    <row r="8" spans="1:15" x14ac:dyDescent="0.25">
      <c r="L8" s="13"/>
    </row>
    <row r="9" spans="1:15" ht="24" customHeight="1" x14ac:dyDescent="0.25">
      <c r="A9" s="16" t="s">
        <v>32</v>
      </c>
      <c r="B9" s="67" t="s">
        <v>46</v>
      </c>
      <c r="C9" s="68"/>
      <c r="D9" s="67" t="s">
        <v>52</v>
      </c>
      <c r="E9" s="76"/>
      <c r="F9" s="76"/>
      <c r="G9" s="76"/>
      <c r="H9" s="76"/>
      <c r="I9" s="76"/>
      <c r="J9" s="68"/>
      <c r="K9" s="16" t="s">
        <v>44</v>
      </c>
      <c r="L9" s="17"/>
      <c r="M9" s="17"/>
      <c r="N9" s="17"/>
      <c r="O9" s="17"/>
    </row>
    <row r="10" spans="1:15" ht="58.5" customHeight="1" x14ac:dyDescent="0.25">
      <c r="A10" s="29" t="s">
        <v>41</v>
      </c>
      <c r="B10" s="61" t="s">
        <v>384</v>
      </c>
      <c r="C10" s="61"/>
      <c r="D10" s="77" t="s">
        <v>389</v>
      </c>
      <c r="E10" s="77"/>
      <c r="F10" s="77"/>
      <c r="G10" s="77"/>
      <c r="H10" s="77"/>
      <c r="I10" s="77"/>
      <c r="J10" s="77"/>
      <c r="K10" s="14">
        <f>CIVIL!H97</f>
        <v>6294021.8015065184</v>
      </c>
    </row>
    <row r="11" spans="1:15" ht="52.5" customHeight="1" x14ac:dyDescent="0.25">
      <c r="A11" s="12" t="s">
        <v>42</v>
      </c>
      <c r="B11" s="61" t="s">
        <v>384</v>
      </c>
      <c r="C11" s="61"/>
      <c r="D11" s="62" t="s">
        <v>386</v>
      </c>
      <c r="E11" s="62"/>
      <c r="F11" s="62"/>
      <c r="G11" s="62"/>
      <c r="H11" s="62"/>
      <c r="I11" s="62"/>
      <c r="J11" s="12"/>
      <c r="K11" s="28">
        <f>PHE!H82</f>
        <v>456848.07627118641</v>
      </c>
    </row>
    <row r="12" spans="1:15" ht="60.75" customHeight="1" x14ac:dyDescent="0.25">
      <c r="A12" s="12" t="s">
        <v>43</v>
      </c>
      <c r="B12" s="61" t="s">
        <v>384</v>
      </c>
      <c r="C12" s="61"/>
      <c r="D12" s="62" t="s">
        <v>387</v>
      </c>
      <c r="E12" s="62"/>
      <c r="F12" s="62"/>
      <c r="G12" s="62"/>
      <c r="H12" s="62"/>
      <c r="I12" s="62"/>
      <c r="J12" s="12"/>
      <c r="K12" s="28">
        <f>SEPTIC!H33</f>
        <v>146692.56687870764</v>
      </c>
    </row>
    <row r="13" spans="1:15" ht="60.75" customHeight="1" x14ac:dyDescent="0.25">
      <c r="A13" s="12" t="s">
        <v>385</v>
      </c>
      <c r="B13" s="61" t="s">
        <v>384</v>
      </c>
      <c r="C13" s="61"/>
      <c r="D13" s="62" t="s">
        <v>388</v>
      </c>
      <c r="E13" s="62"/>
      <c r="F13" s="62"/>
      <c r="G13" s="62"/>
      <c r="H13" s="62"/>
      <c r="I13" s="62"/>
      <c r="J13" s="12"/>
      <c r="K13" s="28">
        <f>ELECTRICAL!H30</f>
        <v>200331.25714285718</v>
      </c>
    </row>
    <row r="14" spans="1:15" ht="60.75" customHeight="1" x14ac:dyDescent="0.25">
      <c r="A14" s="12" t="s">
        <v>395</v>
      </c>
      <c r="B14" s="61" t="s">
        <v>384</v>
      </c>
      <c r="C14" s="61"/>
      <c r="D14" s="62" t="s">
        <v>396</v>
      </c>
      <c r="E14" s="62"/>
      <c r="F14" s="62"/>
      <c r="G14" s="62"/>
      <c r="H14" s="62"/>
      <c r="I14" s="62"/>
      <c r="J14" s="12"/>
      <c r="K14" s="28">
        <f>'Soil filling'!H8</f>
        <v>2284297.0379999997</v>
      </c>
    </row>
    <row r="15" spans="1:15" ht="33" customHeight="1" x14ac:dyDescent="0.25">
      <c r="A15" s="71" t="s">
        <v>390</v>
      </c>
      <c r="B15" s="72"/>
      <c r="C15" s="72"/>
      <c r="D15" s="72"/>
      <c r="E15" s="72"/>
      <c r="F15" s="72"/>
      <c r="G15" s="72"/>
      <c r="H15" s="72"/>
      <c r="I15" s="72"/>
      <c r="J15" s="72"/>
      <c r="K15" s="14">
        <f>SUM(K10:K14)</f>
        <v>9382190.7397992685</v>
      </c>
    </row>
    <row r="16" spans="1:15" ht="24" customHeight="1" x14ac:dyDescent="0.25">
      <c r="A16" s="79" t="s">
        <v>45</v>
      </c>
      <c r="B16" s="79"/>
      <c r="C16" s="79"/>
      <c r="D16" s="79"/>
      <c r="E16" s="79"/>
      <c r="F16" s="79"/>
      <c r="G16" s="79"/>
      <c r="H16" s="79"/>
      <c r="I16" s="79"/>
      <c r="J16" s="79"/>
      <c r="K16" s="30"/>
    </row>
    <row r="17" spans="1:11" ht="23.1" customHeight="1" x14ac:dyDescent="0.25">
      <c r="A17" s="80" t="s">
        <v>34</v>
      </c>
      <c r="B17" s="80"/>
      <c r="C17" s="80"/>
      <c r="D17" s="80"/>
      <c r="E17" s="80"/>
      <c r="F17" s="80"/>
      <c r="G17" s="80"/>
      <c r="H17" s="80"/>
      <c r="I17" s="80"/>
      <c r="J17" s="80"/>
      <c r="K17" s="14">
        <f>K15*(1+K16)</f>
        <v>9382190.7397992685</v>
      </c>
    </row>
    <row r="18" spans="1:11" ht="22.5" customHeight="1" x14ac:dyDescent="0.25">
      <c r="A18" s="82" t="s">
        <v>35</v>
      </c>
      <c r="B18" s="82"/>
      <c r="C18" s="82"/>
      <c r="D18" s="82"/>
      <c r="E18" s="31"/>
      <c r="F18" s="12"/>
      <c r="G18" s="81" t="s">
        <v>38</v>
      </c>
      <c r="H18" s="81"/>
      <c r="I18" s="81"/>
      <c r="J18" s="81"/>
      <c r="K18" s="14">
        <f>K17*E18</f>
        <v>0</v>
      </c>
    </row>
    <row r="19" spans="1:11" ht="18.95" customHeight="1" x14ac:dyDescent="0.25">
      <c r="A19" s="62" t="s">
        <v>36</v>
      </c>
      <c r="B19" s="62"/>
      <c r="C19" s="62"/>
      <c r="D19" s="62"/>
      <c r="E19" s="62"/>
      <c r="F19" s="62"/>
      <c r="G19" s="62"/>
      <c r="H19" s="62"/>
      <c r="I19" s="62"/>
      <c r="J19" s="62"/>
      <c r="K19" s="14">
        <f>K17+K18</f>
        <v>9382190.7397992685</v>
      </c>
    </row>
    <row r="20" spans="1:11" ht="1.5" customHeight="1" x14ac:dyDescent="0.25"/>
    <row r="21" spans="1:11" ht="14.45" hidden="1" customHeight="1" x14ac:dyDescent="0.25"/>
    <row r="22" spans="1:11" ht="39.75" customHeight="1" x14ac:dyDescent="0.25">
      <c r="B22" s="83" t="s">
        <v>50</v>
      </c>
      <c r="C22" s="83"/>
      <c r="D22" s="83"/>
      <c r="E22" s="83"/>
      <c r="F22" s="83"/>
      <c r="G22" s="83"/>
      <c r="H22" s="83"/>
      <c r="I22" s="83"/>
      <c r="J22" s="83"/>
      <c r="K22" s="83"/>
    </row>
    <row r="23" spans="1:11" ht="29.1" customHeight="1" x14ac:dyDescent="0.25">
      <c r="A23" s="2" t="s">
        <v>19</v>
      </c>
      <c r="B23" s="78">
        <f>Details!E18</f>
        <v>0</v>
      </c>
      <c r="C23" s="78"/>
      <c r="G23" s="2" t="s">
        <v>37</v>
      </c>
      <c r="H23" s="78">
        <f>Details!E13</f>
        <v>0</v>
      </c>
      <c r="I23" s="78"/>
    </row>
    <row r="25" spans="1:11" ht="27.95" customHeight="1" x14ac:dyDescent="0.25">
      <c r="A25" s="2" t="s">
        <v>18</v>
      </c>
      <c r="B25" s="78">
        <f>Details!E17</f>
        <v>0</v>
      </c>
      <c r="C25" s="78"/>
      <c r="G25" s="2" t="s">
        <v>24</v>
      </c>
      <c r="H25" s="78">
        <f>Details!E14</f>
        <v>0</v>
      </c>
      <c r="I25" s="78"/>
    </row>
    <row r="26" spans="1:11" ht="30.95" customHeight="1" x14ac:dyDescent="0.25"/>
    <row r="27" spans="1:11" ht="150" customHeight="1" x14ac:dyDescent="0.25"/>
    <row r="28" spans="1:11" ht="59.1" customHeight="1" x14ac:dyDescent="0.25"/>
    <row r="29" spans="1:11" ht="99.95" customHeight="1" x14ac:dyDescent="0.25"/>
    <row r="30" spans="1:11" ht="99.95" customHeight="1" x14ac:dyDescent="0.25"/>
    <row r="31" spans="1:11" ht="45" customHeight="1" x14ac:dyDescent="0.25"/>
    <row r="32" spans="1:11" ht="54" customHeight="1" x14ac:dyDescent="0.25"/>
    <row r="33" s="2" customFormat="1" ht="60.95" customHeight="1" x14ac:dyDescent="0.25"/>
    <row r="34" s="2" customFormat="1" ht="55.5" customHeight="1" x14ac:dyDescent="0.25"/>
    <row r="35" s="2" customFormat="1" ht="203.45" customHeight="1" x14ac:dyDescent="0.25"/>
    <row r="36" s="2" customFormat="1" ht="79.5" customHeight="1" x14ac:dyDescent="0.25"/>
    <row r="37" s="2" customFormat="1" ht="99.95" customHeight="1" x14ac:dyDescent="0.25"/>
    <row r="39" s="2" customFormat="1" ht="63" customHeight="1" x14ac:dyDescent="0.25"/>
    <row r="40" s="2" customFormat="1" ht="99.95" customHeight="1" x14ac:dyDescent="0.25"/>
    <row r="41" s="2" customFormat="1" ht="24" customHeight="1" x14ac:dyDescent="0.25"/>
    <row r="43" s="2" customFormat="1" ht="34.5" customHeight="1" x14ac:dyDescent="0.25"/>
    <row r="44" s="2" customFormat="1" ht="150.75" customHeight="1" x14ac:dyDescent="0.25"/>
    <row r="45" s="2" customFormat="1" ht="99.95" customHeight="1" x14ac:dyDescent="0.25"/>
    <row r="47" s="2" customFormat="1" ht="74.45" customHeight="1" x14ac:dyDescent="0.25"/>
    <row r="48" s="2" customFormat="1" ht="75.599999999999994" customHeight="1" x14ac:dyDescent="0.25"/>
    <row r="49" s="2" customFormat="1" ht="113.45" customHeight="1" x14ac:dyDescent="0.25"/>
    <row r="50" s="2" customFormat="1" ht="49.5" customHeight="1" x14ac:dyDescent="0.25"/>
    <row r="51" s="2" customFormat="1" ht="75" customHeight="1" x14ac:dyDescent="0.25"/>
    <row r="52" s="2" customFormat="1" ht="69.95" customHeight="1" x14ac:dyDescent="0.25"/>
    <row r="53" s="2" customFormat="1" ht="42.95" customHeight="1" x14ac:dyDescent="0.25"/>
    <row r="54" s="2" customFormat="1" ht="111.95" customHeight="1" x14ac:dyDescent="0.25"/>
    <row r="57" s="2" customFormat="1" ht="16.5" customHeight="1" x14ac:dyDescent="0.25"/>
    <row r="58" s="2" customFormat="1" ht="21" customHeight="1" x14ac:dyDescent="0.25"/>
    <row r="59" s="2" customFormat="1" ht="18.600000000000001" customHeight="1" x14ac:dyDescent="0.25"/>
    <row r="60" s="2" customFormat="1" ht="19.5" customHeight="1" x14ac:dyDescent="0.25"/>
    <row r="61" s="2" customFormat="1" ht="24.95" customHeight="1" x14ac:dyDescent="0.25"/>
  </sheetData>
  <sheetProtection algorithmName="SHA-512" hashValue="VRNe3Xy3QBsKtw6uuQY9O5FkqB1uQwDUs4V8FHBDWPoKc5nBS/Su75s2ovhvdNHArzIL9I3pf9qX+jhEHvyvLQ==" saltValue="ecSJDwg3p8jdBXdO58Cy7Q==" spinCount="100000" sheet="1" selectLockedCells="1"/>
  <mergeCells count="36">
    <mergeCell ref="H23:I23"/>
    <mergeCell ref="A16:J16"/>
    <mergeCell ref="A17:J17"/>
    <mergeCell ref="H25:I25"/>
    <mergeCell ref="G18:J18"/>
    <mergeCell ref="A19:J19"/>
    <mergeCell ref="B23:C23"/>
    <mergeCell ref="B25:C25"/>
    <mergeCell ref="A18:D18"/>
    <mergeCell ref="B22:K22"/>
    <mergeCell ref="A2:K2"/>
    <mergeCell ref="H3:K3"/>
    <mergeCell ref="A15:J15"/>
    <mergeCell ref="A5:B5"/>
    <mergeCell ref="A6:B6"/>
    <mergeCell ref="C5:D5"/>
    <mergeCell ref="C6:D6"/>
    <mergeCell ref="C7:D7"/>
    <mergeCell ref="A7:B7"/>
    <mergeCell ref="D9:J9"/>
    <mergeCell ref="D10:J10"/>
    <mergeCell ref="B11:C11"/>
    <mergeCell ref="D11:I11"/>
    <mergeCell ref="B12:C12"/>
    <mergeCell ref="D12:I12"/>
    <mergeCell ref="A4:B4"/>
    <mergeCell ref="C4:D4"/>
    <mergeCell ref="G5:I5"/>
    <mergeCell ref="G6:I6"/>
    <mergeCell ref="G7:I7"/>
    <mergeCell ref="B9:C9"/>
    <mergeCell ref="B13:C13"/>
    <mergeCell ref="D13:I13"/>
    <mergeCell ref="B14:C14"/>
    <mergeCell ref="D14:I14"/>
    <mergeCell ref="B10:C10"/>
  </mergeCell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Sheet1</vt:lpstr>
      <vt:lpstr>Basic</vt:lpstr>
      <vt:lpstr>Details</vt:lpstr>
      <vt:lpstr>CIVIL</vt:lpstr>
      <vt:lpstr>PHE</vt:lpstr>
      <vt:lpstr>SEPTIC</vt:lpstr>
      <vt:lpstr>ELECTRICAL</vt:lpstr>
      <vt:lpstr>Soil filling</vt:lpstr>
      <vt:lpstr>Schedule-I</vt:lpstr>
      <vt:lpstr>Summary</vt:lpstr>
      <vt:lpstr>CIVIL!Print_Titles</vt:lpstr>
      <vt:lpstr>PHE!Print_Titles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2024-05-06T12:04:20Z</dcterms:modified>
</cp:coreProperties>
</file>