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mc:AlternateContent xmlns:mc="http://schemas.openxmlformats.org/markup-compatibility/2006">
    <mc:Choice Requires="x15">
      <x15ac:absPath xmlns:x15ac="http://schemas.microsoft.com/office/spreadsheetml/2010/11/ac" url="https://powergrid1989-my.sharepoint.com/personal/sr1_powergrid_in/Documents/RHQ/C&amp;M/Works/2024-25/Group-1/WC-3958-AMC-2-Nizamabad/Editable-Bid-docs/"/>
    </mc:Choice>
  </mc:AlternateContent>
  <xr:revisionPtr revIDLastSave="192" documentId="8_{C925541F-3D67-4FB6-B75A-FB1AEEF0B6A0}" xr6:coauthVersionLast="47" xr6:coauthVersionMax="47" xr10:uidLastSave="{9216ED02-40DD-467E-9F25-85327D1BAEE9}"/>
  <workbookProtection workbookPassword="DCFA" lockStructure="1"/>
  <bookViews>
    <workbookView xWindow="-120" yWindow="-120" windowWidth="29040" windowHeight="15720" tabRatio="908" xr2:uid="{00000000-000D-0000-FFFF-FFFF00000000}"/>
  </bookViews>
  <sheets>
    <sheet name="Name of Bidder" sheetId="1" r:id="rId1"/>
    <sheet name="Attach 10" sheetId="2" state="hidden" r:id="rId2"/>
    <sheet name="Attach 10 IP" sheetId="3" state="hidden" r:id="rId3"/>
    <sheet name="N-W (Cr.)" sheetId="4" state="hidden" r:id="rId4"/>
    <sheet name="Schedule-I" sheetId="5" r:id="rId5"/>
    <sheet name="Schedule-II" sheetId="6" r:id="rId6"/>
    <sheet name="Schedule-III-Summary" sheetId="7" r:id="rId7"/>
    <sheet name="Bid Form" sheetId="8" r:id="rId8"/>
  </sheets>
  <externalReferences>
    <externalReference r:id="rId9"/>
    <externalReference r:id="rId10"/>
    <externalReference r:id="rId11"/>
    <externalReference r:id="rId12"/>
  </externalReferences>
  <definedNames>
    <definedName name="\A" localSheetId="0">#REF!</definedName>
    <definedName name="\A">#REF!</definedName>
    <definedName name="\aa" localSheetId="0">#REF!</definedName>
    <definedName name="\aa" localSheetId="5">#REF!</definedName>
    <definedName name="\aa">#REF!</definedName>
    <definedName name="\B" localSheetId="0">#REF!</definedName>
    <definedName name="\B">#REF!</definedName>
    <definedName name="\C" localSheetId="0">#REF!</definedName>
    <definedName name="\C">#REF!</definedName>
    <definedName name="\M" localSheetId="0">#REF!</definedName>
    <definedName name="\M">#REF!</definedName>
    <definedName name="\N" localSheetId="0">#REF!</definedName>
    <definedName name="\N">#REF!</definedName>
    <definedName name="\P" localSheetId="0">#REF!</definedName>
    <definedName name="\P">#REF!</definedName>
    <definedName name="\R" localSheetId="0">#REF!</definedName>
    <definedName name="\R">#REF!</definedName>
    <definedName name="\U" localSheetId="0">#REF!</definedName>
    <definedName name="\U">#REF!</definedName>
    <definedName name="\V" localSheetId="0">#REF!</definedName>
    <definedName name="\V">#REF!</definedName>
    <definedName name="\x" localSheetId="0">#REF!</definedName>
    <definedName name="\x" localSheetId="5">#REF!</definedName>
    <definedName name="\x">#REF!</definedName>
    <definedName name="ab" localSheetId="0">#REF!</definedName>
    <definedName name="ab">#REF!</definedName>
    <definedName name="bb">'[1]Attach-3 (QR)'!#REF!</definedName>
    <definedName name="bbbb">'[1]Attach-3 (QR)'!#REF!</definedName>
    <definedName name="biddername">#REF!</definedName>
    <definedName name="BL2A">#REF!</definedName>
    <definedName name="BL2A2">#REF!</definedName>
    <definedName name="BL2AA">#REF!</definedName>
    <definedName name="BL2AAA">#REF!</definedName>
    <definedName name="BL2B">#REF!</definedName>
    <definedName name="BL2BB">#REF!</definedName>
    <definedName name="BL2BBB">#REF!</definedName>
    <definedName name="BL2C">#REF!</definedName>
    <definedName name="BL2CC">#REF!</definedName>
    <definedName name="BL2CCC">#REF!</definedName>
    <definedName name="BL3A">#REF!</definedName>
    <definedName name="BL3AA">#REF!</definedName>
    <definedName name="BL3AAA">#REF!</definedName>
    <definedName name="BL3B">#REF!</definedName>
    <definedName name="BL3BB">#REF!</definedName>
    <definedName name="BL3BBB">#REF!</definedName>
    <definedName name="BL3C">#REF!</definedName>
    <definedName name="BL3CC">#REF!</definedName>
    <definedName name="BL3CCC">#REF!</definedName>
    <definedName name="BL4A">#REF!</definedName>
    <definedName name="BL4AA">#REF!</definedName>
    <definedName name="BL4AAA">#REF!</definedName>
    <definedName name="BL4Afsdfd">'[1]Attach-3 (QR)'!#REF!</definedName>
    <definedName name="BL4B">#REF!</definedName>
    <definedName name="BL4BB">#REF!</definedName>
    <definedName name="BL4BBB">#REF!</definedName>
    <definedName name="BL4C">#REF!</definedName>
    <definedName name="BL4CC">#REF!</definedName>
    <definedName name="BL4CCC">#REF!</definedName>
    <definedName name="BL5A">#REF!</definedName>
    <definedName name="BL5AA">#REF!</definedName>
    <definedName name="BL5AAA">#REF!</definedName>
    <definedName name="BL5B">#REF!</definedName>
    <definedName name="BL5BB">#REF!</definedName>
    <definedName name="BL5BBB">#REF!</definedName>
    <definedName name="BL5C">#REF!</definedName>
    <definedName name="BL5CC">#REF!</definedName>
    <definedName name="BL5CCC">#REF!</definedName>
    <definedName name="CAPA1">#REF!</definedName>
    <definedName name="CAPA11">#REF!</definedName>
    <definedName name="CAPA111">#REF!</definedName>
    <definedName name="CAPA2">#REF!</definedName>
    <definedName name="CAPA22">#REF!</definedName>
    <definedName name="CAPA222">#REF!</definedName>
    <definedName name="CAPA3">#REF!</definedName>
    <definedName name="CAPA33">#REF!</definedName>
    <definedName name="CAPA333">#REF!</definedName>
    <definedName name="CAPA4">#REF!</definedName>
    <definedName name="CAPA44">#REF!</definedName>
    <definedName name="CAPA444">#REF!</definedName>
    <definedName name="CAPA7">#REF!</definedName>
    <definedName name="CAPA77">#REF!</definedName>
    <definedName name="CAPA777">#REF!</definedName>
    <definedName name="COO" localSheetId="0">'[2]Sch-1a'!#REF!</definedName>
    <definedName name="COO" localSheetId="5">'[3]Sch-1a'!#REF!</definedName>
    <definedName name="COO">'[4]Sch-1a'!#REF!</definedName>
    <definedName name="date">#REF!</definedName>
    <definedName name="iii" localSheetId="5">#REF!</definedName>
    <definedName name="iii">#REF!</definedName>
    <definedName name="logo1">"Picture 7"</definedName>
    <definedName name="MANU1">#REF!</definedName>
    <definedName name="MANU11">#REF!</definedName>
    <definedName name="MANU111">#REF!</definedName>
    <definedName name="MANU2">#REF!</definedName>
    <definedName name="MANU22">#REF!</definedName>
    <definedName name="MANU222">#REF!</definedName>
    <definedName name="MANU3">#REF!</definedName>
    <definedName name="MANU33">#REF!</definedName>
    <definedName name="MANU333">#REF!</definedName>
    <definedName name="MANU4">#REF!</definedName>
    <definedName name="MANU44">#REF!</definedName>
    <definedName name="MANU444">#REF!</definedName>
    <definedName name="MANU5">#REF!</definedName>
    <definedName name="MANU55">#REF!</definedName>
    <definedName name="MANU555">#REF!</definedName>
    <definedName name="PATH1">#REF!</definedName>
    <definedName name="PATH11">#REF!</definedName>
    <definedName name="PATH111">#REF!</definedName>
    <definedName name="PATH2">#REF!</definedName>
    <definedName name="PATH22">#REF!</definedName>
    <definedName name="PATH222">#REF!</definedName>
    <definedName name="PATH3">#REF!</definedName>
    <definedName name="PATH33">#REF!</definedName>
    <definedName name="PATH333">#REF!</definedName>
    <definedName name="PATH4">#REF!</definedName>
    <definedName name="PATH44">#REF!</definedName>
    <definedName name="PATH444">#REF!</definedName>
    <definedName name="PATH5">#REF!</definedName>
    <definedName name="PATH55">#REF!</definedName>
    <definedName name="PATH555">#REF!</definedName>
    <definedName name="PATHAR1">#REF!</definedName>
    <definedName name="PATHAR2">#REF!</definedName>
    <definedName name="PATHAR3">#REF!</definedName>
    <definedName name="PATHJV1">#REF!</definedName>
    <definedName name="PATHJV11">#REF!</definedName>
    <definedName name="PATHJV111">#REF!</definedName>
    <definedName name="PATHJV2">#REF!</definedName>
    <definedName name="PATHJV22">#REF!</definedName>
    <definedName name="PATHJV222">#REF!</definedName>
    <definedName name="PATHJV3">#REF!</definedName>
    <definedName name="PATHJV33">#REF!</definedName>
    <definedName name="PATHJV333">#REF!</definedName>
    <definedName name="PATHJVPR1">#REF!</definedName>
    <definedName name="PATHJVPR11">#REF!</definedName>
    <definedName name="PATHJVPR111">#REF!</definedName>
    <definedName name="PATHJVPR2">#REF!</definedName>
    <definedName name="PATHJVPR22">#REF!</definedName>
    <definedName name="PATHJVPR222">#REF!</definedName>
    <definedName name="PATHLA1">#REF!</definedName>
    <definedName name="PATHLA2">#REF!</definedName>
    <definedName name="PATHLA3">#REF!</definedName>
    <definedName name="PATHLP1">#REF!</definedName>
    <definedName name="PATHLP2">#REF!</definedName>
    <definedName name="PATHLP3">#REF!</definedName>
    <definedName name="PATHPR1">#REF!</definedName>
    <definedName name="PATHPR2">#REF!</definedName>
    <definedName name="_xlnm.Print_Area" localSheetId="1">'Attach 10'!$A$1:$E$27</definedName>
    <definedName name="_xlnm.Print_Area" localSheetId="2">'Attach 10 IP'!$A$8:$I$223</definedName>
    <definedName name="_xlnm.Print_Area" localSheetId="7">'Bid Form'!$A$1:$F$53</definedName>
    <definedName name="_xlnm.Print_Area" localSheetId="0">'Name of Bidder'!$B$1:$D$20</definedName>
    <definedName name="_xlnm.Print_Area" localSheetId="4">'Schedule-I'!$A$1:$P$33</definedName>
    <definedName name="_xlnm.Print_Area" localSheetId="5">'Schedule-II'!$A$1:$M$20</definedName>
    <definedName name="_xlnm.Print_Area" localSheetId="6">'Schedule-III-Summary'!$A$1:$D$27</definedName>
    <definedName name="_xlnm.Print_Titles" localSheetId="4">'Schedule-I'!$10:$10</definedName>
    <definedName name="_xlnm.Print_Titles" localSheetId="5">'Schedule-II'!$8:$8</definedName>
    <definedName name="printedname">#REF!</definedName>
    <definedName name="_xlnm.Recorder" localSheetId="0">#REF!</definedName>
    <definedName name="_xlnm.Recorder">#REF!</definedName>
    <definedName name="TEST" localSheetId="0">#REF!</definedName>
    <definedName name="TEST">#REF!</definedName>
    <definedName name="ttt" localSheetId="5">#REF!</definedName>
    <definedName name="ttt">#REF!</definedName>
    <definedName name="typeofbidder">#REF!</definedName>
    <definedName name="uuu" localSheetId="5">#REF!</definedName>
    <definedName name="uuu">#REF!</definedName>
    <definedName name="yyy" localSheetId="5">#REF!</definedName>
    <definedName name="yyy">#REF!</definedName>
    <definedName name="Z_1C70608C_646A_4043_A222_6253B5006A93_.wvu.PrintArea" localSheetId="1" hidden="1">'Attach 10'!$A$1:$E$29</definedName>
    <definedName name="Z_1C70608C_646A_4043_A222_6253B5006A93_.wvu.PrintArea" localSheetId="2" hidden="1">'Attach 10 IP'!$A$8:$I$236</definedName>
    <definedName name="Z_1C70608C_646A_4043_A222_6253B5006A93_.wvu.Rows" localSheetId="2" hidden="1">'Attach 10 IP'!$42:$44</definedName>
    <definedName name="Z_237D8718_39ED_4FFE_B3B2_D1192F8D2E87_.wvu.PrintArea" localSheetId="1" hidden="1">'Attach 10'!$A$1:$E$29</definedName>
    <definedName name="Z_237D8718_39ED_4FFE_B3B2_D1192F8D2E87_.wvu.PrintArea" localSheetId="2" hidden="1">'Attach 10 IP'!$A$8:$I$236</definedName>
    <definedName name="Z_237D8718_39ED_4FFE_B3B2_D1192F8D2E87_.wvu.Rows" localSheetId="2" hidden="1">'Attach 10 IP'!$42:$44</definedName>
    <definedName name="Z_27F75044_6024_4403_9A39_D72B9CCD332B_.wvu.Cols" localSheetId="2" hidden="1">'Attach 10 IP'!$K:$P</definedName>
    <definedName name="Z_27F75044_6024_4403_9A39_D72B9CCD332B_.wvu.Cols" localSheetId="0" hidden="1">'Name of Bidder'!$A:$A,'Name of Bidder'!$E:$I</definedName>
    <definedName name="Z_27F75044_6024_4403_9A39_D72B9CCD332B_.wvu.Cols" localSheetId="3" hidden="1">'N-W (Cr.)'!$C:$C,'N-W (Cr.)'!$F:$U</definedName>
    <definedName name="Z_27F75044_6024_4403_9A39_D72B9CCD332B_.wvu.Cols" localSheetId="5" hidden="1">'Schedule-II'!$N:$O</definedName>
    <definedName name="Z_27F75044_6024_4403_9A39_D72B9CCD332B_.wvu.PrintArea" localSheetId="1" hidden="1">'Attach 10'!$A$1:$E$27</definedName>
    <definedName name="Z_27F75044_6024_4403_9A39_D72B9CCD332B_.wvu.PrintArea" localSheetId="2" hidden="1">'Attach 10 IP'!$A$8:$I$223</definedName>
    <definedName name="Z_27F75044_6024_4403_9A39_D72B9CCD332B_.wvu.PrintArea" localSheetId="7" hidden="1">'Bid Form'!$A$1:$F$53</definedName>
    <definedName name="Z_27F75044_6024_4403_9A39_D72B9CCD332B_.wvu.PrintArea" localSheetId="0" hidden="1">'Name of Bidder'!$B$1:$D$20</definedName>
    <definedName name="Z_27F75044_6024_4403_9A39_D72B9CCD332B_.wvu.PrintArea" localSheetId="4" hidden="1">'Schedule-I'!$A$1:$P$33</definedName>
    <definedName name="Z_27F75044_6024_4403_9A39_D72B9CCD332B_.wvu.PrintArea" localSheetId="5" hidden="1">'Schedule-II'!$A$1:$O$31</definedName>
    <definedName name="Z_27F75044_6024_4403_9A39_D72B9CCD332B_.wvu.PrintArea" localSheetId="6" hidden="1">'Schedule-III-Summary'!$A$1:$D$27</definedName>
    <definedName name="Z_27F75044_6024_4403_9A39_D72B9CCD332B_.wvu.PrintTitles" localSheetId="4" hidden="1">'Schedule-I'!$10:$10</definedName>
    <definedName name="Z_27F75044_6024_4403_9A39_D72B9CCD332B_.wvu.PrintTitles" localSheetId="5" hidden="1">'Schedule-II'!$8:$8</definedName>
    <definedName name="Z_27F75044_6024_4403_9A39_D72B9CCD332B_.wvu.Rows" localSheetId="2" hidden="1">'Attach 10 IP'!$42:$44</definedName>
    <definedName name="Z_27F75044_6024_4403_9A39_D72B9CCD332B_.wvu.Rows" localSheetId="0" hidden="1">'Name of Bidder'!$6:$8</definedName>
    <definedName name="Z_27F75044_6024_4403_9A39_D72B9CCD332B_.wvu.Rows" localSheetId="3" hidden="1">'N-W (Cr.)'!$1:$119</definedName>
    <definedName name="Z_3545AE1A_D3DD_4FC8_880A_180A3F66AD42_.wvu.Cols" localSheetId="2" hidden="1">'Attach 10 IP'!$K:$P</definedName>
    <definedName name="Z_3545AE1A_D3DD_4FC8_880A_180A3F66AD42_.wvu.Cols" localSheetId="0" hidden="1">'Name of Bidder'!$A:$A,'Name of Bidder'!#REF!</definedName>
    <definedName name="Z_3545AE1A_D3DD_4FC8_880A_180A3F66AD42_.wvu.Cols" localSheetId="3" hidden="1">'N-W (Cr.)'!$C:$C,'N-W (Cr.)'!$F:$U</definedName>
    <definedName name="Z_3545AE1A_D3DD_4FC8_880A_180A3F66AD42_.wvu.PrintArea" localSheetId="1" hidden="1">'Attach 10'!$A$1:$E$27</definedName>
    <definedName name="Z_3545AE1A_D3DD_4FC8_880A_180A3F66AD42_.wvu.PrintArea" localSheetId="2" hidden="1">'Attach 10 IP'!$A$8:$I$223</definedName>
    <definedName name="Z_3545AE1A_D3DD_4FC8_880A_180A3F66AD42_.wvu.PrintArea" localSheetId="0" hidden="1">'Name of Bidder'!$B$1:$D$20</definedName>
    <definedName name="Z_3545AE1A_D3DD_4FC8_880A_180A3F66AD42_.wvu.Rows" localSheetId="2" hidden="1">'Attach 10 IP'!$42:$44</definedName>
    <definedName name="Z_3545AE1A_D3DD_4FC8_880A_180A3F66AD42_.wvu.Rows" localSheetId="0" hidden="1">'Name of Bidder'!#REF!</definedName>
    <definedName name="Z_3545AE1A_D3DD_4FC8_880A_180A3F66AD42_.wvu.Rows" localSheetId="3" hidden="1">'N-W (Cr.)'!$1:$119</definedName>
    <definedName name="Z_61A8E90E_9DEC_4083_98B2_482D9678BA93_.wvu.Cols" localSheetId="2" hidden="1">'Attach 10 IP'!$K:$P</definedName>
    <definedName name="Z_61A8E90E_9DEC_4083_98B2_482D9678BA93_.wvu.Cols" localSheetId="0" hidden="1">'Name of Bidder'!$A:$A,'Name of Bidder'!#REF!</definedName>
    <definedName name="Z_61A8E90E_9DEC_4083_98B2_482D9678BA93_.wvu.Cols" localSheetId="3" hidden="1">'N-W (Cr.)'!$C:$C,'N-W (Cr.)'!$F:$U</definedName>
    <definedName name="Z_61A8E90E_9DEC_4083_98B2_482D9678BA93_.wvu.PrintArea" localSheetId="1" hidden="1">'Attach 10'!$A$1:$E$27</definedName>
    <definedName name="Z_61A8E90E_9DEC_4083_98B2_482D9678BA93_.wvu.PrintArea" localSheetId="2" hidden="1">'Attach 10 IP'!$A$8:$I$223</definedName>
    <definedName name="Z_61A8E90E_9DEC_4083_98B2_482D9678BA93_.wvu.PrintArea" localSheetId="0" hidden="1">'Name of Bidder'!$B$1:$D$20</definedName>
    <definedName name="Z_61A8E90E_9DEC_4083_98B2_482D9678BA93_.wvu.Rows" localSheetId="2" hidden="1">'Attach 10 IP'!$42:$44</definedName>
    <definedName name="Z_61A8E90E_9DEC_4083_98B2_482D9678BA93_.wvu.Rows" localSheetId="0" hidden="1">'Name of Bidder'!#REF!</definedName>
    <definedName name="Z_61A8E90E_9DEC_4083_98B2_482D9678BA93_.wvu.Rows" localSheetId="3" hidden="1">'N-W (Cr.)'!$1:$119</definedName>
    <definedName name="Z_629BDD3E_4046_451D_8D01_11325237A091_.wvu.Cols" localSheetId="2" hidden="1">'Attach 10 IP'!$K:$P</definedName>
    <definedName name="Z_629BDD3E_4046_451D_8D01_11325237A091_.wvu.Cols" localSheetId="0" hidden="1">'Name of Bidder'!$A:$A,'Name of Bidder'!#REF!</definedName>
    <definedName name="Z_629BDD3E_4046_451D_8D01_11325237A091_.wvu.Cols" localSheetId="3" hidden="1">'N-W (Cr.)'!$C:$C,'N-W (Cr.)'!$F:$U</definedName>
    <definedName name="Z_629BDD3E_4046_451D_8D01_11325237A091_.wvu.PrintArea" localSheetId="1" hidden="1">'Attach 10'!$A$1:$E$27</definedName>
    <definedName name="Z_629BDD3E_4046_451D_8D01_11325237A091_.wvu.PrintArea" localSheetId="2" hidden="1">'Attach 10 IP'!$A$8:$I$223</definedName>
    <definedName name="Z_629BDD3E_4046_451D_8D01_11325237A091_.wvu.PrintArea" localSheetId="0" hidden="1">'Name of Bidder'!$B$1:$D$20</definedName>
    <definedName name="Z_629BDD3E_4046_451D_8D01_11325237A091_.wvu.Rows" localSheetId="2" hidden="1">'Attach 10 IP'!$42:$44</definedName>
    <definedName name="Z_629BDD3E_4046_451D_8D01_11325237A091_.wvu.Rows" localSheetId="0" hidden="1">'Name of Bidder'!#REF!</definedName>
    <definedName name="Z_629BDD3E_4046_451D_8D01_11325237A091_.wvu.Rows" localSheetId="3" hidden="1">'N-W (Cr.)'!$1:$119</definedName>
    <definedName name="Z_6B2C1320_5106_401D_86E8_03FFC7419150_.wvu.Cols" localSheetId="2" hidden="1">'Attach 10 IP'!$K:$P</definedName>
    <definedName name="Z_6B2C1320_5106_401D_86E8_03FFC7419150_.wvu.Cols" localSheetId="0" hidden="1">'Name of Bidder'!$A:$A,'Name of Bidder'!#REF!</definedName>
    <definedName name="Z_6B2C1320_5106_401D_86E8_03FFC7419150_.wvu.Cols" localSheetId="3" hidden="1">'N-W (Cr.)'!$C:$C,'N-W (Cr.)'!$F:$U</definedName>
    <definedName name="Z_6B2C1320_5106_401D_86E8_03FFC7419150_.wvu.PrintArea" localSheetId="1" hidden="1">'Attach 10'!$A$1:$E$27</definedName>
    <definedName name="Z_6B2C1320_5106_401D_86E8_03FFC7419150_.wvu.PrintArea" localSheetId="2" hidden="1">'Attach 10 IP'!$A$8:$I$223</definedName>
    <definedName name="Z_6B2C1320_5106_401D_86E8_03FFC7419150_.wvu.PrintArea" localSheetId="0" hidden="1">'Name of Bidder'!$B$1:$D$20</definedName>
    <definedName name="Z_6B2C1320_5106_401D_86E8_03FFC7419150_.wvu.Rows" localSheetId="2" hidden="1">'Attach 10 IP'!$42:$44</definedName>
    <definedName name="Z_6B2C1320_5106_401D_86E8_03FFC7419150_.wvu.Rows" localSheetId="0" hidden="1">'Name of Bidder'!#REF!</definedName>
    <definedName name="Z_6B2C1320_5106_401D_86E8_03FFC7419150_.wvu.Rows" localSheetId="3" hidden="1">'N-W (Cr.)'!$1:$119</definedName>
    <definedName name="Z_6F637C86_117D_4792_B5D4_37E20B1C50B5_.wvu.Cols" localSheetId="2" hidden="1">'Attach 10 IP'!$K:$P</definedName>
    <definedName name="Z_6F637C86_117D_4792_B5D4_37E20B1C50B5_.wvu.Cols" localSheetId="0" hidden="1">'Name of Bidder'!$A:$A,'Name of Bidder'!$F:$S</definedName>
    <definedName name="Z_6F637C86_117D_4792_B5D4_37E20B1C50B5_.wvu.Cols" localSheetId="3" hidden="1">'N-W (Cr.)'!$C:$C,'N-W (Cr.)'!$F:$U</definedName>
    <definedName name="Z_6F637C86_117D_4792_B5D4_37E20B1C50B5_.wvu.PrintArea" localSheetId="1" hidden="1">'Attach 10'!$A$1:$E$27</definedName>
    <definedName name="Z_6F637C86_117D_4792_B5D4_37E20B1C50B5_.wvu.PrintArea" localSheetId="2" hidden="1">'Attach 10 IP'!$A$8:$I$223</definedName>
    <definedName name="Z_6F637C86_117D_4792_B5D4_37E20B1C50B5_.wvu.PrintArea" localSheetId="0" hidden="1">'Name of Bidder'!$B$1:$D$20</definedName>
    <definedName name="Z_6F637C86_117D_4792_B5D4_37E20B1C50B5_.wvu.Rows" localSheetId="2" hidden="1">'Attach 10 IP'!$42:$44</definedName>
    <definedName name="Z_6F637C86_117D_4792_B5D4_37E20B1C50B5_.wvu.Rows" localSheetId="0" hidden="1">'Name of Bidder'!$6:$8,'Name of Bidder'!$13:$13,'Name of Bidder'!#REF!</definedName>
    <definedName name="Z_6F637C86_117D_4792_B5D4_37E20B1C50B5_.wvu.Rows" localSheetId="3" hidden="1">'N-W (Cr.)'!$1:$119</definedName>
    <definedName name="Z_71DFD631_F0FC_4D77_B088_495FC5677788_.wvu.PrintArea" localSheetId="5" hidden="1">'Schedule-II'!$A$1:$L$30</definedName>
    <definedName name="Z_863DE73B_EDD5_4C94_B877_7C156CB081F7_.wvu.Cols" localSheetId="2" hidden="1">'Attach 10 IP'!$K:$P</definedName>
    <definedName name="Z_863DE73B_EDD5_4C94_B877_7C156CB081F7_.wvu.Cols" localSheetId="0" hidden="1">'Name of Bidder'!$A:$A,'Name of Bidder'!#REF!</definedName>
    <definedName name="Z_863DE73B_EDD5_4C94_B877_7C156CB081F7_.wvu.Cols" localSheetId="3" hidden="1">'N-W (Cr.)'!$C:$C,'N-W (Cr.)'!$F:$U</definedName>
    <definedName name="Z_863DE73B_EDD5_4C94_B877_7C156CB081F7_.wvu.PrintArea" localSheetId="1" hidden="1">'Attach 10'!$A$1:$E$27</definedName>
    <definedName name="Z_863DE73B_EDD5_4C94_B877_7C156CB081F7_.wvu.PrintArea" localSheetId="2" hidden="1">'Attach 10 IP'!$A$8:$I$223</definedName>
    <definedName name="Z_863DE73B_EDD5_4C94_B877_7C156CB081F7_.wvu.PrintArea" localSheetId="0" hidden="1">'Name of Bidder'!$B$1:$D$20</definedName>
    <definedName name="Z_863DE73B_EDD5_4C94_B877_7C156CB081F7_.wvu.Rows" localSheetId="2" hidden="1">'Attach 10 IP'!$42:$44</definedName>
    <definedName name="Z_863DE73B_EDD5_4C94_B877_7C156CB081F7_.wvu.Rows" localSheetId="0" hidden="1">'Name of Bidder'!#REF!</definedName>
    <definedName name="Z_863DE73B_EDD5_4C94_B877_7C156CB081F7_.wvu.Rows" localSheetId="3" hidden="1">'N-W (Cr.)'!$1:$119</definedName>
    <definedName name="Z_8E7B022F_1113_4BA2_B2BA_8EDBE02A2557_.wvu.PrintArea" localSheetId="1" hidden="1">'Attach 10'!$A$1:$E$29</definedName>
    <definedName name="Z_902C40DA_376E_410F_87E5_8188D8393A84_.wvu.Cols" localSheetId="0" hidden="1">'Name of Bidder'!$A:$A</definedName>
    <definedName name="Z_902C40DA_376E_410F_87E5_8188D8393A84_.wvu.PrintArea" localSheetId="0" hidden="1">'Name of Bidder'!$B$1:$D$20</definedName>
    <definedName name="Z_902C40DA_376E_410F_87E5_8188D8393A84_.wvu.Rows" localSheetId="0" hidden="1">'Name of Bidder'!#REF!</definedName>
    <definedName name="Z_9CE94B9F_4902_4B08_AE4E_74E93D8E789E_.wvu.Cols" localSheetId="2" hidden="1">'Attach 10 IP'!$K:$P</definedName>
    <definedName name="Z_9CE94B9F_4902_4B08_AE4E_74E93D8E789E_.wvu.Cols" localSheetId="0" hidden="1">'Name of Bidder'!$A:$A,'Name of Bidder'!$F:$S</definedName>
    <definedName name="Z_9CE94B9F_4902_4B08_AE4E_74E93D8E789E_.wvu.Cols" localSheetId="3" hidden="1">'N-W (Cr.)'!$C:$C,'N-W (Cr.)'!$F:$U</definedName>
    <definedName name="Z_9CE94B9F_4902_4B08_AE4E_74E93D8E789E_.wvu.PrintArea" localSheetId="1" hidden="1">'Attach 10'!$A$1:$E$27</definedName>
    <definedName name="Z_9CE94B9F_4902_4B08_AE4E_74E93D8E789E_.wvu.PrintArea" localSheetId="2" hidden="1">'Attach 10 IP'!$A$8:$I$223</definedName>
    <definedName name="Z_9CE94B9F_4902_4B08_AE4E_74E93D8E789E_.wvu.PrintArea" localSheetId="0" hidden="1">'Name of Bidder'!$B$1:$D$20</definedName>
    <definedName name="Z_9CE94B9F_4902_4B08_AE4E_74E93D8E789E_.wvu.Rows" localSheetId="2" hidden="1">'Attach 10 IP'!$42:$44</definedName>
    <definedName name="Z_9CE94B9F_4902_4B08_AE4E_74E93D8E789E_.wvu.Rows" localSheetId="0" hidden="1">'Name of Bidder'!#REF!</definedName>
    <definedName name="Z_9CE94B9F_4902_4B08_AE4E_74E93D8E789E_.wvu.Rows" localSheetId="3" hidden="1">'N-W (Cr.)'!$1:$119</definedName>
    <definedName name="Z_A3F641DF_CF1D_48E3_AFDC_E52726A449CB_.wvu.PrintArea" localSheetId="1" hidden="1">'Attach 10'!$A$1:$E$30</definedName>
    <definedName name="Z_A60C0BDD_7FB1_4EBA_A0E1_529280DA1A28_.wvu.Cols" localSheetId="2" hidden="1">'Attach 10 IP'!$K:$P</definedName>
    <definedName name="Z_A60C0BDD_7FB1_4EBA_A0E1_529280DA1A28_.wvu.Cols" localSheetId="0" hidden="1">'Name of Bidder'!$A:$A,'Name of Bidder'!$F:$S</definedName>
    <definedName name="Z_A60C0BDD_7FB1_4EBA_A0E1_529280DA1A28_.wvu.Cols" localSheetId="3" hidden="1">'N-W (Cr.)'!$C:$C,'N-W (Cr.)'!$F:$U</definedName>
    <definedName name="Z_A60C0BDD_7FB1_4EBA_A0E1_529280DA1A28_.wvu.PrintArea" localSheetId="1" hidden="1">'Attach 10'!$A$1:$E$27</definedName>
    <definedName name="Z_A60C0BDD_7FB1_4EBA_A0E1_529280DA1A28_.wvu.PrintArea" localSheetId="2" hidden="1">'Attach 10 IP'!$A$8:$I$223</definedName>
    <definedName name="Z_A60C0BDD_7FB1_4EBA_A0E1_529280DA1A28_.wvu.PrintArea" localSheetId="0" hidden="1">'Name of Bidder'!$B$1:$D$20</definedName>
    <definedName name="Z_A60C0BDD_7FB1_4EBA_A0E1_529280DA1A28_.wvu.Rows" localSheetId="2" hidden="1">'Attach 10 IP'!$42:$44</definedName>
    <definedName name="Z_A60C0BDD_7FB1_4EBA_A0E1_529280DA1A28_.wvu.Rows" localSheetId="0" hidden="1">'Name of Bidder'!$6:$8,'Name of Bidder'!$13:$13,'Name of Bidder'!#REF!</definedName>
    <definedName name="Z_A60C0BDD_7FB1_4EBA_A0E1_529280DA1A28_.wvu.Rows" localSheetId="3" hidden="1">'N-W (Cr.)'!$1:$119</definedName>
    <definedName name="Z_C0D2F720_9CF1_451B_A21B_46E9EE29F95A_.wvu.Cols" localSheetId="2" hidden="1">'Attach 10 IP'!$K:$P</definedName>
    <definedName name="Z_C0D2F720_9CF1_451B_A21B_46E9EE29F95A_.wvu.Cols" localSheetId="0" hidden="1">'Name of Bidder'!$A:$A,'Name of Bidder'!#REF!</definedName>
    <definedName name="Z_C0D2F720_9CF1_451B_A21B_46E9EE29F95A_.wvu.Cols" localSheetId="3" hidden="1">'N-W (Cr.)'!$C:$C,'N-W (Cr.)'!$F:$U</definedName>
    <definedName name="Z_C0D2F720_9CF1_451B_A21B_46E9EE29F95A_.wvu.PrintArea" localSheetId="1" hidden="1">'Attach 10'!$A$1:$E$27</definedName>
    <definedName name="Z_C0D2F720_9CF1_451B_A21B_46E9EE29F95A_.wvu.PrintArea" localSheetId="2" hidden="1">'Attach 10 IP'!$A$8:$I$223</definedName>
    <definedName name="Z_C0D2F720_9CF1_451B_A21B_46E9EE29F95A_.wvu.PrintArea" localSheetId="0" hidden="1">'Name of Bidder'!$B$1:$D$20</definedName>
    <definedName name="Z_C0D2F720_9CF1_451B_A21B_46E9EE29F95A_.wvu.Rows" localSheetId="2" hidden="1">'Attach 10 IP'!$42:$44</definedName>
    <definedName name="Z_C0D2F720_9CF1_451B_A21B_46E9EE29F95A_.wvu.Rows" localSheetId="0" hidden="1">'Name of Bidder'!#REF!</definedName>
    <definedName name="Z_C0D2F720_9CF1_451B_A21B_46E9EE29F95A_.wvu.Rows" localSheetId="3" hidden="1">'N-W (Cr.)'!$1:$119</definedName>
    <definedName name="Z_CD4CA1A8_824A_452F_BDBA_32A47C1B3013_.wvu.PrintArea" localSheetId="1" hidden="1">'Attach 10'!$A$1:$E$29</definedName>
    <definedName name="Z_CD4CA1A8_824A_452F_BDBA_32A47C1B3013_.wvu.PrintArea" localSheetId="2" hidden="1">'Attach 10 IP'!$A$8:$I$236</definedName>
    <definedName name="Z_CD4CA1A8_824A_452F_BDBA_32A47C1B3013_.wvu.Rows" localSheetId="2" hidden="1">'Attach 10 IP'!$42:$44</definedName>
    <definedName name="Z_DF819C10_7533_4A2E_B278_90B3B38A4AE6_.wvu.Cols" localSheetId="2" hidden="1">'Attach 10 IP'!$K:$P</definedName>
    <definedName name="Z_DF819C10_7533_4A2E_B278_90B3B38A4AE6_.wvu.Cols" localSheetId="0" hidden="1">'Name of Bidder'!$A:$A,'Name of Bidder'!$F:$S</definedName>
    <definedName name="Z_DF819C10_7533_4A2E_B278_90B3B38A4AE6_.wvu.Cols" localSheetId="3" hidden="1">'N-W (Cr.)'!$C:$C,'N-W (Cr.)'!$F:$U</definedName>
    <definedName name="Z_DF819C10_7533_4A2E_B278_90B3B38A4AE6_.wvu.PrintArea" localSheetId="1" hidden="1">'Attach 10'!$A$1:$E$27</definedName>
    <definedName name="Z_DF819C10_7533_4A2E_B278_90B3B38A4AE6_.wvu.PrintArea" localSheetId="2" hidden="1">'Attach 10 IP'!$A$8:$I$223</definedName>
    <definedName name="Z_DF819C10_7533_4A2E_B278_90B3B38A4AE6_.wvu.PrintArea" localSheetId="0" hidden="1">'Name of Bidder'!$B$1:$D$20</definedName>
    <definedName name="Z_DF819C10_7533_4A2E_B278_90B3B38A4AE6_.wvu.Rows" localSheetId="2" hidden="1">'Attach 10 IP'!$42:$44</definedName>
    <definedName name="Z_DF819C10_7533_4A2E_B278_90B3B38A4AE6_.wvu.Rows" localSheetId="0" hidden="1">'Name of Bidder'!#REF!</definedName>
    <definedName name="Z_DF819C10_7533_4A2E_B278_90B3B38A4AE6_.wvu.Rows" localSheetId="3" hidden="1">'N-W (Cr.)'!$1:$119</definedName>
    <definedName name="Z_E6F7301F_B7DF_4D80_9428_3CD22143194F_.wvu.Cols" localSheetId="0" hidden="1">'Name of Bidder'!$A:$A</definedName>
    <definedName name="Z_E6F7301F_B7DF_4D80_9428_3CD22143194F_.wvu.PrintArea" localSheetId="0" hidden="1">'Name of Bidder'!$B$1:$D$20</definedName>
    <definedName name="Z_E6F7301F_B7DF_4D80_9428_3CD22143194F_.wvu.Rows" localSheetId="0" hidden="1">'Name of Bidder'!#REF!</definedName>
    <definedName name="Z_ECEBABD0_566A_41C4_AA9A_38EA30EFEDA8_.wvu.PrintArea" localSheetId="1" hidden="1">'Attach 10'!$A$1:$E$29</definedName>
    <definedName name="Z_FAE469C4_CC0E_407B_871F_7B3C94956CEC_.wvu.PrintArea" localSheetId="5" hidden="1">'Schedule-II'!$A$1:$L$30</definedName>
  </definedNames>
  <calcPr calcId="191028"/>
  <customWorkbookViews>
    <customWorkbookView name="Janardhana Rao Bankuru {जनार्दन राव बांकुरू} - Personal View" guid="{6F637C86-117D-4792-B5D4-37E20B1C50B5}" mergeInterval="0" personalView="1" maximized="1" xWindow="-8" yWindow="-8" windowWidth="1382" windowHeight="754" tabRatio="908" activeSheetId="1" showComments="commIndAndComment"/>
    <customWorkbookView name="P S N Sarma {पी.एस.एन. सरमा} - Personal View" guid="{DF819C10-7533-4A2E-B278-90B3B38A4AE6}" mergeInterval="0" personalView="1" maximized="1" xWindow="-8" yWindow="-8" windowWidth="1382" windowHeight="744" tabRatio="908" activeSheetId="11"/>
    <customWorkbookView name="31094 - Personal View" guid="{863DE73B-EDD5-4C94-B877-7C156CB081F7}" mergeInterval="0" personalView="1" maximized="1" xWindow="1" yWindow="1" windowWidth="1362" windowHeight="538" tabRatio="908" activeSheetId="1"/>
    <customWorkbookView name="01290 - Personal View" guid="{6B2C1320-5106-401D-86E8-03FFC7419150}" mergeInterval="0" personalView="1" maximized="1" windowWidth="1362" windowHeight="509" tabRatio="908" activeSheetId="1"/>
    <customWorkbookView name="00398 - Personal View" guid="{CD4CA1A8-824A-452F-BDBA-32A47C1B3013}" mergeInterval="0" personalView="1" maximized="1" xWindow="1" yWindow="1" windowWidth="1366" windowHeight="538" tabRatio="779" activeSheetId="2"/>
    <customWorkbookView name="01209 - Personal View" guid="{237D8718-39ED-4FFE-B3B2-D1192F8D2E87}" mergeInterval="0" personalView="1" maximized="1" xWindow="1" yWindow="1" windowWidth="1366" windowHeight="538" tabRatio="779" activeSheetId="2"/>
    <customWorkbookView name="01009 - Personal View" guid="{ECEBABD0-566A-41C4-AA9A-38EA30EFEDA8}" mergeInterval="0" personalView="1" maximized="1" xWindow="42" yWindow="34" windowWidth="737" windowHeight="521" activeSheetId="11"/>
    <customWorkbookView name="asd - Personal View" guid="{A3F641DF-CF1D-48E3-AFDC-E52726A449CB}" mergeInterval="0" personalView="1" maximized="1" windowWidth="1276" windowHeight="597" activeSheetId="2"/>
    <customWorkbookView name="20074 - Personal View" guid="{8E7B022F-1113-4BA2-B2BA-8EDBE02A2557}" mergeInterval="0" personalView="1" maximized="1" windowWidth="1020" windowHeight="539" activeSheetId="2"/>
    <customWorkbookView name="01192 - Personal View" guid="{1C70608C-646A-4043-A222-6253B5006A93}" mergeInterval="0" personalView="1" maximized="1" xWindow="1" yWindow="1" windowWidth="1366" windowHeight="538" tabRatio="807" activeSheetId="2" showComments="commIndAndComment"/>
    <customWorkbookView name="Baijnath Singh - Personal View" guid="{3545AE1A-D3DD-4FC8-880A-180A3F66AD42}" mergeInterval="0" personalView="1" maximized="1" windowWidth="1362" windowHeight="495" tabRatio="908" activeSheetId="20"/>
    <customWorkbookView name="02345 - Personal View" guid="{C0D2F720-9CF1-451B-A21B-46E9EE29F95A}" mergeInterval="0" personalView="1" maximized="1" xWindow="1" yWindow="1" windowWidth="1366" windowHeight="538" tabRatio="908" activeSheetId="1"/>
    <customWorkbookView name="20587 - Personal View" guid="{629BDD3E-4046-451D-8D01-11325237A091}" mergeInterval="0" personalView="1" maximized="1" windowWidth="1362" windowHeight="517" tabRatio="908" activeSheetId="1"/>
    <customWorkbookView name="AGM_ONM1 - Personal View" guid="{61A8E90E-9DEC-4083-98B2-482D9678BA93}" mergeInterval="0" personalView="1" maximized="1" xWindow="1" yWindow="1" windowWidth="1167" windowHeight="587" tabRatio="908" activeSheetId="3"/>
    <customWorkbookView name="60020139 - Personal View" guid="{9CE94B9F-4902-4B08-AE4E-74E93D8E789E}" mergeInterval="0" personalView="1" maximized="1" xWindow="1" yWindow="1" windowWidth="1024" windowHeight="505" tabRatio="908" activeSheetId="3"/>
    <customWorkbookView name="Srimannarayana Gajula {श्री जी. श्रीमननारायण} - Personal View" guid="{A60C0BDD-7FB1-4EBA-A0E1-529280DA1A28}" mergeInterval="0" personalView="1" maximized="1" xWindow="-8" yWindow="-8" windowWidth="1382" windowHeight="744" tabRatio="908" activeSheetId="12"/>
    <customWorkbookView name="P Ashok Rao {पी. अशोक राव} - Personal View" guid="{27F75044-6024-4403-9A39-D72B9CCD332B}" mergeInterval="0" personalView="1" maximized="1" windowWidth="1916" windowHeight="834" tabRatio="90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7" l="1"/>
  <c r="B1" i="5"/>
  <c r="K17" i="6"/>
  <c r="L17" i="6" s="1"/>
  <c r="B2" i="5"/>
  <c r="A2" i="7" l="1"/>
  <c r="A1" i="7"/>
  <c r="P8" i="6"/>
  <c r="P9" i="6"/>
  <c r="N20" i="5" l="1"/>
  <c r="O20" i="5" s="1"/>
  <c r="P20" i="5" s="1"/>
  <c r="M20" i="5"/>
  <c r="N19" i="5"/>
  <c r="O19" i="5" s="1"/>
  <c r="P19" i="5" s="1"/>
  <c r="M19" i="5"/>
  <c r="M17" i="5"/>
  <c r="N17" i="5"/>
  <c r="O17" i="5" s="1"/>
  <c r="P17" i="5" s="1"/>
  <c r="M12" i="5"/>
  <c r="K12" i="6" l="1"/>
  <c r="O25" i="5"/>
  <c r="P25" i="5" s="1"/>
  <c r="M25" i="5"/>
  <c r="N23" i="5"/>
  <c r="O23" i="5" s="1"/>
  <c r="P23" i="5" s="1"/>
  <c r="M23" i="5"/>
  <c r="N21" i="5" l="1"/>
  <c r="O21" i="5" s="1"/>
  <c r="P21" i="5" s="1"/>
  <c r="M21" i="5"/>
  <c r="N18" i="5"/>
  <c r="O18" i="5" s="1"/>
  <c r="P18" i="5" s="1"/>
  <c r="M18" i="5"/>
  <c r="N16" i="5"/>
  <c r="O16" i="5" s="1"/>
  <c r="P16" i="5" s="1"/>
  <c r="M16" i="5"/>
  <c r="N15" i="5"/>
  <c r="O15" i="5" s="1"/>
  <c r="P15" i="5" s="1"/>
  <c r="M15" i="5"/>
  <c r="N14" i="5"/>
  <c r="O14" i="5" s="1"/>
  <c r="P14" i="5" s="1"/>
  <c r="M14" i="5"/>
  <c r="N13" i="5"/>
  <c r="O13" i="5" s="1"/>
  <c r="P13" i="5" s="1"/>
  <c r="M13" i="5"/>
  <c r="N12" i="5"/>
  <c r="K16" i="6" l="1"/>
  <c r="L16" i="6" s="1"/>
  <c r="K15" i="6"/>
  <c r="L15" i="6" l="1"/>
  <c r="K13" i="6"/>
  <c r="L13" i="6" l="1"/>
  <c r="K18" i="6"/>
  <c r="L12" i="6"/>
  <c r="L18" i="6" l="1"/>
  <c r="Q19" i="6" s="1"/>
  <c r="Q18" i="6"/>
  <c r="O12" i="5"/>
  <c r="P12" i="5" l="1"/>
  <c r="A1" i="6" l="1"/>
  <c r="D6" i="6"/>
  <c r="D5" i="6"/>
  <c r="D4" i="6"/>
  <c r="D3" i="6"/>
  <c r="N18" i="6"/>
  <c r="N21" i="6" s="1"/>
  <c r="A33" i="5"/>
  <c r="E16" i="1"/>
  <c r="E20" i="1"/>
  <c r="E19" i="1"/>
  <c r="E17" i="1"/>
  <c r="E15" i="1"/>
  <c r="E14" i="1"/>
  <c r="E11" i="1"/>
  <c r="E10" i="1"/>
  <c r="E9" i="1"/>
  <c r="D4" i="5"/>
  <c r="F37" i="8" s="1"/>
  <c r="D27" i="7"/>
  <c r="D26" i="7"/>
  <c r="B27" i="7"/>
  <c r="B26" i="7"/>
  <c r="D8" i="5"/>
  <c r="B8" i="7" s="1"/>
  <c r="D7" i="5"/>
  <c r="B7" i="7" s="1"/>
  <c r="D6" i="5"/>
  <c r="B6" i="7" s="1"/>
  <c r="D5" i="5"/>
  <c r="B6" i="8"/>
  <c r="F40" i="8"/>
  <c r="F39" i="8"/>
  <c r="B40" i="8"/>
  <c r="B39" i="8"/>
  <c r="C15" i="8"/>
  <c r="A52" i="8"/>
  <c r="B34" i="8"/>
  <c r="A1" i="8"/>
  <c r="B9" i="1"/>
  <c r="A8" i="4"/>
  <c r="B8" i="4" s="1"/>
  <c r="F8" i="4"/>
  <c r="G8" i="4" s="1"/>
  <c r="K8" i="4"/>
  <c r="L8" i="4" s="1"/>
  <c r="P8" i="4"/>
  <c r="Q8" i="4" s="1"/>
  <c r="A9" i="4"/>
  <c r="B9" i="4" s="1"/>
  <c r="D9" i="4" s="1"/>
  <c r="F9" i="4"/>
  <c r="G9" i="4" s="1"/>
  <c r="I9" i="4" s="1"/>
  <c r="K9" i="4"/>
  <c r="L9" i="4" s="1"/>
  <c r="N9" i="4" s="1"/>
  <c r="P9" i="4"/>
  <c r="Q9" i="4" s="1"/>
  <c r="S9" i="4" s="1"/>
  <c r="A10" i="4"/>
  <c r="B10" i="4"/>
  <c r="D10" i="4" s="1"/>
  <c r="F10" i="4"/>
  <c r="G10" i="4" s="1"/>
  <c r="I10" i="4" s="1"/>
  <c r="K10" i="4"/>
  <c r="L10" i="4" s="1"/>
  <c r="N10" i="4" s="1"/>
  <c r="P10" i="4"/>
  <c r="Q10" i="4" s="1"/>
  <c r="S10" i="4" s="1"/>
  <c r="Y10" i="4"/>
  <c r="T10" i="4"/>
  <c r="A11" i="4"/>
  <c r="B11" i="4" s="1"/>
  <c r="D11" i="4" s="1"/>
  <c r="F11" i="4"/>
  <c r="G11" i="4" s="1"/>
  <c r="I11" i="4" s="1"/>
  <c r="K11" i="4"/>
  <c r="L11" i="4" s="1"/>
  <c r="N11" i="4" s="1"/>
  <c r="P11" i="4"/>
  <c r="Q11" i="4" s="1"/>
  <c r="S11" i="4" s="1"/>
  <c r="Y11" i="4"/>
  <c r="T11" i="4" s="1"/>
  <c r="A12" i="4"/>
  <c r="B12" i="4"/>
  <c r="D12" i="4" s="1"/>
  <c r="F12" i="4"/>
  <c r="G12" i="4" s="1"/>
  <c r="I12" i="4" s="1"/>
  <c r="K12" i="4"/>
  <c r="L12" i="4" s="1"/>
  <c r="P12" i="4"/>
  <c r="Q12" i="4" s="1"/>
  <c r="S12" i="4" s="1"/>
  <c r="Y12" i="4"/>
  <c r="T12" i="4" s="1"/>
  <c r="A13" i="4"/>
  <c r="B13" i="4" s="1"/>
  <c r="F13" i="4"/>
  <c r="G13" i="4" s="1"/>
  <c r="I13" i="4" s="1"/>
  <c r="K13" i="4"/>
  <c r="L13" i="4"/>
  <c r="N13" i="4" s="1"/>
  <c r="P13" i="4"/>
  <c r="Q13" i="4" s="1"/>
  <c r="Y13" i="4"/>
  <c r="T13" i="4" s="1"/>
  <c r="Y14" i="4"/>
  <c r="T14" i="4" s="1"/>
  <c r="Y15" i="4"/>
  <c r="T15" i="4" s="1"/>
  <c r="Y16" i="4"/>
  <c r="T16" i="4" s="1"/>
  <c r="Y17" i="4"/>
  <c r="T17" i="4"/>
  <c r="Y18" i="4"/>
  <c r="T18" i="4" s="1"/>
  <c r="Y19" i="4"/>
  <c r="T19" i="4" s="1"/>
  <c r="Y20" i="4"/>
  <c r="T20" i="4" s="1"/>
  <c r="Y21" i="4"/>
  <c r="T21" i="4" s="1"/>
  <c r="Y22" i="4"/>
  <c r="T22" i="4" s="1"/>
  <c r="Y23" i="4"/>
  <c r="T23" i="4" s="1"/>
  <c r="Y24" i="4"/>
  <c r="T24" i="4" s="1"/>
  <c r="Y30" i="4"/>
  <c r="T30" i="4"/>
  <c r="Y31" i="4"/>
  <c r="T31" i="4" s="1"/>
  <c r="Y32" i="4"/>
  <c r="T32" i="4"/>
  <c r="Y33" i="4"/>
  <c r="T33" i="4" s="1"/>
  <c r="Y34" i="4"/>
  <c r="T34" i="4" s="1"/>
  <c r="Y35" i="4"/>
  <c r="T35" i="4" s="1"/>
  <c r="Y36" i="4"/>
  <c r="T36" i="4" s="1"/>
  <c r="Y37" i="4"/>
  <c r="T37" i="4" s="1"/>
  <c r="Y38" i="4"/>
  <c r="T38" i="4" s="1"/>
  <c r="Y39" i="4"/>
  <c r="T39" i="4" s="1"/>
  <c r="Y40" i="4"/>
  <c r="T40" i="4"/>
  <c r="Y41" i="4"/>
  <c r="T41" i="4" s="1"/>
  <c r="Y42" i="4"/>
  <c r="T42" i="4" s="1"/>
  <c r="Y43" i="4"/>
  <c r="T43" i="4" s="1"/>
  <c r="Y44" i="4"/>
  <c r="T44" i="4" s="1"/>
  <c r="Y45" i="4"/>
  <c r="T45" i="4" s="1"/>
  <c r="A122" i="4"/>
  <c r="A124" i="4"/>
  <c r="A134" i="4" s="1"/>
  <c r="B134" i="4" s="1"/>
  <c r="D134" i="4" s="1"/>
  <c r="K30" i="3"/>
  <c r="K31" i="3"/>
  <c r="K32" i="3"/>
  <c r="K33" i="3"/>
  <c r="K36" i="3"/>
  <c r="O36" i="3"/>
  <c r="K37" i="3"/>
  <c r="O37" i="3"/>
  <c r="K38" i="3"/>
  <c r="O38" i="3"/>
  <c r="K39" i="3"/>
  <c r="O39" i="3"/>
  <c r="A41" i="3"/>
  <c r="A42" i="3"/>
  <c r="A43" i="3"/>
  <c r="A44" i="3"/>
  <c r="A48" i="3"/>
  <c r="A54" i="3"/>
  <c r="F194" i="3"/>
  <c r="F195" i="3"/>
  <c r="A1" i="2"/>
  <c r="A3" i="2"/>
  <c r="E9" i="2"/>
  <c r="E10" i="2"/>
  <c r="E11" i="2"/>
  <c r="E12" i="2"/>
  <c r="B24" i="2"/>
  <c r="E24" i="2"/>
  <c r="B25" i="2"/>
  <c r="E25" i="2"/>
  <c r="A8" i="2"/>
  <c r="E8" i="2"/>
  <c r="B9" i="2"/>
  <c r="B10" i="2"/>
  <c r="B11" i="2"/>
  <c r="B12" i="2"/>
  <c r="K41" i="3"/>
  <c r="B7" i="1"/>
  <c r="A132" i="4" l="1"/>
  <c r="B132" i="4" s="1"/>
  <c r="D132" i="4" s="1"/>
  <c r="A133" i="4"/>
  <c r="B133" i="4" s="1"/>
  <c r="D133" i="4" s="1"/>
  <c r="A130" i="4"/>
  <c r="B130" i="4" s="1"/>
  <c r="D130" i="4" s="1"/>
  <c r="A129" i="4"/>
  <c r="B129" i="4" s="1"/>
  <c r="A127" i="4"/>
  <c r="A131" i="4"/>
  <c r="B131" i="4" s="1"/>
  <c r="D131" i="4" s="1"/>
  <c r="F20" i="1"/>
  <c r="D21" i="1" s="1"/>
  <c r="U6" i="4"/>
  <c r="S13" i="4"/>
  <c r="P6" i="4" s="1"/>
  <c r="D13" i="4"/>
  <c r="A6" i="4" s="1"/>
  <c r="N12" i="4"/>
  <c r="K6" i="4" s="1"/>
  <c r="F6" i="4"/>
  <c r="B5" i="7"/>
  <c r="Y25" i="4" l="1"/>
  <c r="T25" i="4" s="1"/>
  <c r="U7" i="4" s="1"/>
  <c r="D16" i="7" l="1"/>
  <c r="A19" i="6"/>
  <c r="D13" i="7"/>
  <c r="O28" i="5" l="1"/>
  <c r="S27" i="5" s="1"/>
  <c r="P28" i="5"/>
  <c r="O30" i="5" l="1"/>
  <c r="P30" i="5" s="1"/>
  <c r="P32" i="5" s="1"/>
  <c r="O31" i="5" l="1"/>
  <c r="D11" i="7" l="1"/>
  <c r="D18" i="7" s="1"/>
  <c r="D21" i="7" l="1"/>
  <c r="D23" i="7" l="1"/>
  <c r="AB17" i="8" l="1"/>
  <c r="B17"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01290</author>
  </authors>
  <commentList>
    <comment ref="D19" authorId="0" shapeId="0" xr:uid="{00000000-0006-0000-0000-000001000000}">
      <text>
        <r>
          <rPr>
            <sz val="9"/>
            <color indexed="81"/>
            <rFont val="Tahoma"/>
            <family val="2"/>
          </rPr>
          <t>Insert date in dd-MM-yyyy format</t>
        </r>
      </text>
    </comment>
  </commentList>
</comments>
</file>

<file path=xl/sharedStrings.xml><?xml version="1.0" encoding="utf-8"?>
<sst xmlns="http://schemas.openxmlformats.org/spreadsheetml/2006/main" count="887" uniqueCount="380">
  <si>
    <t>Enter the details of the bidder below:</t>
  </si>
  <si>
    <t xml:space="preserve">Specify type of Bidder                 </t>
  </si>
  <si>
    <t xml:space="preserve">Sole Bidder </t>
  </si>
  <si>
    <t>2 or more</t>
  </si>
  <si>
    <t>Address of Registered Office</t>
  </si>
  <si>
    <t>email id</t>
  </si>
  <si>
    <t>Mobile no.</t>
  </si>
  <si>
    <t xml:space="preserve">Printed Name </t>
  </si>
  <si>
    <t>Designation</t>
  </si>
  <si>
    <t xml:space="preserve">Date     </t>
  </si>
  <si>
    <t xml:space="preserve">Place     </t>
  </si>
  <si>
    <t>ATTACHMENT-10</t>
  </si>
  <si>
    <t>Integrity Pact</t>
  </si>
  <si>
    <t xml:space="preserve"> </t>
  </si>
  <si>
    <t>Name        :</t>
  </si>
  <si>
    <t>Address    :</t>
  </si>
  <si>
    <t>Dear Sir,</t>
  </si>
  <si>
    <t>Integrity Pact is annexed herewith this Volume.</t>
  </si>
  <si>
    <t>Date      :</t>
  </si>
  <si>
    <t>Printed Name :</t>
  </si>
  <si>
    <t>Place      :</t>
  </si>
  <si>
    <t>Designation :</t>
  </si>
  <si>
    <t>Instruction for printing &amp; submitting Integrity Pact</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</si>
  <si>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</si>
  <si>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</si>
  <si>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</si>
  <si>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</si>
  <si>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</si>
  <si>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</si>
  <si>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</si>
  <si>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</si>
  <si>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</si>
  <si>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For further details bidders may please refer ITB Clause 9.3 (n).</t>
  </si>
  <si>
    <t>INTEGRITY PACT</t>
  </si>
  <si>
    <t>Between</t>
  </si>
  <si>
    <t xml:space="preserve">Power Grid Corporation of India Limited </t>
  </si>
  <si>
    <t>having its Registered Office at B-9, Qutab Institutional Area, Katwaria Sarai,                           New Delhi – 110016 hereinafter referred to as</t>
  </si>
  <si>
    <r>
      <t>"POWERGRID"</t>
    </r>
    <r>
      <rPr>
        <b/>
        <sz val="12"/>
        <rFont val="Book Antiqua"/>
        <family val="1"/>
      </rPr>
      <t>,</t>
    </r>
  </si>
  <si>
    <t>and</t>
  </si>
  <si>
    <t xml:space="preserve"> having its Registered Office at</t>
  </si>
  <si>
    <t xml:space="preserve">, </t>
  </si>
  <si>
    <t xml:space="preserve">hereinafter referred to as </t>
  </si>
  <si>
    <t>"The Bidder/Contractor"</t>
  </si>
  <si>
    <t>Preamble</t>
  </si>
  <si>
    <t xml:space="preserve">(Signature) </t>
  </si>
  <si>
    <t>(For &amp; On behalf of POWERGRID)</t>
  </si>
  <si>
    <t>(For &amp; On behalf of Bidder/ Contractor)</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</si>
  <si>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</si>
  <si>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</si>
  <si>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It is hereby agreed by and between the parties as under:</t>
  </si>
  <si>
    <t>Section I - Commitments of POWERGRID</t>
  </si>
  <si>
    <t>(1)</t>
  </si>
  <si>
    <t>POWERGRID commits itself to take all measures necessary to prevent corruption and to observe the following principles :</t>
  </si>
  <si>
    <t>a)</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</si>
  <si>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</si>
  <si>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</si>
  <si>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POWERGRID will, during the tender process treat all Bidder(s) with equity and fairness.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</si>
  <si>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c)</t>
  </si>
  <si>
    <t>POWERGRID will exclude from evaluation of Bids its such employee(s) who has any personnel interest in the Companies/Agencies participating in the Bidding/Tendering process.</t>
  </si>
  <si>
    <t>(2)</t>
  </si>
  <si>
    <t>If Chairman and Managing Director obtains information on the conduct of any employee of POWERGRID which is a criminal offence under the relevant Anti-Corruption Laws of India, or if there be a substantive suspicion in this regard, he will inform its Chief Vigilance Officer and in addition can initiate disciplinary actions under its Rules.</t>
  </si>
  <si>
    <t>Section II - Commitments of the Bidder/Contractor</t>
  </si>
  <si>
    <r>
      <t>The Bidder</t>
    </r>
    <r>
      <rPr>
        <i/>
        <sz val="12"/>
        <rFont val="Book Antiqua"/>
        <family val="1"/>
      </rPr>
      <t>/</t>
    </r>
    <r>
      <rPr>
        <sz val="12"/>
        <rFont val="Book Antiqua"/>
        <family val="1"/>
      </rPr>
      <t xml:space="preserve">Contractor commits himself to take all measures necessary to prevent corruption. He commits himself to observe the following principles </t>
    </r>
  </si>
  <si>
    <t>Page 2 of 8</t>
  </si>
  <si>
    <t>during his participation in the tender process and during the contract execution :</t>
  </si>
  <si>
    <t xml:space="preserve">a) </t>
  </si>
  <si>
    <r>
      <t>The Bidder</t>
    </r>
    <r>
      <rPr>
        <i/>
        <sz val="12"/>
        <rFont val="Book Antiqua"/>
        <family val="1"/>
      </rPr>
      <t>/</t>
    </r>
    <r>
      <rPr>
        <sz val="12"/>
        <rFont val="Book Antiqua"/>
        <family val="1"/>
      </rPr>
      <t>Contractor will not, directly or through any other person or firm, offer, promise or give to POWERGRID, or to any of POWERGRID's employees involved in the tender process or the execution of the contract or to any third person any material or other benefit which he</t>
    </r>
    <r>
      <rPr>
        <i/>
        <sz val="12"/>
        <rFont val="Book Antiqua"/>
        <family val="1"/>
      </rPr>
      <t>/</t>
    </r>
    <r>
      <rPr>
        <sz val="12"/>
        <rFont val="Book Antiqua"/>
        <family val="1"/>
      </rPr>
      <t>she is not legally entitled to, in order to obtain in exchange an advantage during the tender process or the execution of the contract.</t>
    </r>
  </si>
  <si>
    <r>
      <t>The Bidder</t>
    </r>
    <r>
      <rPr>
        <i/>
        <sz val="12"/>
        <rFont val="Book Antiqua"/>
        <family val="1"/>
      </rPr>
      <t>/</t>
    </r>
    <r>
      <rPr>
        <sz val="12"/>
        <rFont val="Book Antiqua"/>
        <family val="1"/>
      </rPr>
      <t>Contractor will not enter into any illegal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</si>
  <si>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r>
      <t>The Bidder</t>
    </r>
    <r>
      <rPr>
        <i/>
        <sz val="12"/>
        <rFont val="Book Antiqua"/>
        <family val="1"/>
      </rPr>
      <t>/</t>
    </r>
    <r>
      <rPr>
        <sz val="12"/>
        <rFont val="Book Antiqua"/>
        <family val="1"/>
      </rPr>
      <t>Contractor will not commit any criminal offence under the relevant Anti-corruption Laws of India; further, the Bidder/Contractor will not use for illegitimate</t>
    </r>
    <r>
      <rPr>
        <b/>
        <sz val="12"/>
        <rFont val="Book Antiqua"/>
        <family val="1"/>
      </rPr>
      <t xml:space="preserve"> </t>
    </r>
    <r>
      <rPr>
        <sz val="12"/>
        <rFont val="Book Antiqua"/>
        <family val="1"/>
      </rPr>
      <t>purposes or for purposes of restrictive competition or personal gain, or pass on to others, any information provided by POWERGRID as part of the business relationship, regarding plans, technical proposals and business details, including information contained or transmitted electronically.</t>
    </r>
  </si>
  <si>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</si>
  <si>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</si>
  <si>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</si>
  <si>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The Bidder/Contractor will, when presenting his bid, disclose any and all payments he has made, or committed to or intends to make to agents, brokers or any other intermediaries in connection with the award of the contract and/or with the execution of the contract.</t>
  </si>
  <si>
    <t>f)</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</si>
  <si>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</si>
  <si>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</si>
  <si>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Page 3 of 8</t>
  </si>
  <si>
    <t>Section III- Disqualification from tender process and exclusion from future contracts</t>
  </si>
  <si>
    <t>If the Bidder, before contract award, has committed a serious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</si>
  <si>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serious transgression through a violation of Section II such as to put his reliability or credibility into question, POWERGRID may after following due procedures also exclude the Bidder/Contractor from future contract award processes. The imposition and duration of the exclusion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exclusion will be imposed for a minimum of 12 months and maximum of 3 years. </t>
  </si>
  <si>
    <t>(3)</t>
  </si>
  <si>
    <t>If the Bidder/Contractor can prove that he has restored/recouped the damage caused by him and has installed a suitable corruption prevention system, POWERGRID may revoke the exclusion prematurely.</t>
  </si>
  <si>
    <r>
      <t xml:space="preserve">Section IV </t>
    </r>
    <r>
      <rPr>
        <sz val="12"/>
        <rFont val="Book Antiqua"/>
        <family val="1"/>
      </rPr>
      <t xml:space="preserve">- </t>
    </r>
    <r>
      <rPr>
        <b/>
        <sz val="12"/>
        <rFont val="Book Antiqua"/>
        <family val="1"/>
      </rPr>
      <t>Liability for violation of Integrity Pact</t>
    </r>
  </si>
  <si>
    <t>If POWERGRID has disqualified the Bidder from the tender process prior to the award under Section III, POWERGRID may forfeit the Bid Guarantee under the Bid.</t>
  </si>
  <si>
    <t>If POWERGRID has terminated the contract under Section III, POWERGRID may forfeit the Contract Performance Guarantee of this contract besides resorting to other remedies under the contract.</t>
  </si>
  <si>
    <r>
      <t>Section V</t>
    </r>
    <r>
      <rPr>
        <sz val="12"/>
        <rFont val="Book Antiqua"/>
        <family val="1"/>
      </rPr>
      <t xml:space="preserve">- </t>
    </r>
    <r>
      <rPr>
        <b/>
        <sz val="12"/>
        <rFont val="Book Antiqua"/>
        <family val="1"/>
      </rPr>
      <t>Previous Transgression</t>
    </r>
  </si>
  <si>
    <r>
      <t>The Bidder shall</t>
    </r>
    <r>
      <rPr>
        <b/>
        <sz val="12"/>
        <rFont val="Book Antiqua"/>
        <family val="1"/>
      </rPr>
      <t xml:space="preserve"> </t>
    </r>
    <r>
      <rPr>
        <sz val="12"/>
        <rFont val="Book Antiqua"/>
        <family val="1"/>
      </rPr>
      <t>declare in his Bid</t>
    </r>
    <r>
      <rPr>
        <b/>
        <sz val="12"/>
        <rFont val="Book Antiqua"/>
        <family val="1"/>
      </rPr>
      <t xml:space="preserve"> </t>
    </r>
    <r>
      <rPr>
        <sz val="12"/>
        <rFont val="Book Antiqua"/>
        <family val="1"/>
      </rPr>
      <t>that no previous transgressions occurred in the last 3 years with any other Public Sector Undertaking or Government Department that could justify his exclusion from the tender process.</t>
    </r>
  </si>
  <si>
    <t>Page 4 of 8</t>
  </si>
  <si>
    <t>If the Bidder makes incorrect statement on this subject, he can be disqualified from the tender process or the contract, if already awarded, can be terminated for such reason.</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</si>
  <si>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</si>
  <si>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</si>
  <si>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</si>
  <si>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</si>
  <si>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r>
      <t>If POWERGRID obtains knowledge of conduct of a Bidder or a Contractor or his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</si>
  <si>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(*)Section VIII - Independent External Monitor/Monitors</t>
  </si>
  <si>
    <t xml:space="preserve">POWERGRID has appointed a panel of Independent External Monitors (IEMs) for this Pact with the approval of Central Vigilance Commission (CVC), Government of India, out of which one of the IEMs has been indicated in the NIT/IFB. </t>
  </si>
  <si>
    <t>The IEM is to review independently and objectively, whether and to what extent the parties comply with the obligations under this agreement. He has right of access to all project documentation.  The IEM may examine any complaint received by him and submit a report to Chairman-cum-Managing Director, POWERGRID, at the earliest.  He may also submit a report directly to the CVO and the CVC, in case of suspicion of serious irregularities attracting the provisions of the PC Act.  However, for ensuring the desired transparency and objectivity in dealing with the complaints arising out of any tendering process, the matter shall be referred to the full panel of IEMs, who would examine the records, conduct the investigations and submit report to Chairman-cum-Managing Director, POWERGRID, giving joint findings.</t>
  </si>
  <si>
    <t>Page 5 of 8</t>
  </si>
  <si>
    <t>The IEM is not subject to instructions by the representatives of the parties and performs his functions neutrally and independently. He reports to the Chairman-cum-Managing Director, POWERGRID.</t>
  </si>
  <si>
    <t>(4)</t>
  </si>
  <si>
    <t>The Bidder(s)/Contractor(s) accepts that the IEM has the right to access without restriction to all documentation of POWERGRID related to this contract including that provided by the Contractor/Bidder. The Bidder/Contractor will also grant the IEM, upon his request and demonstration of a valid interest, unrestricted and unconditional access to his documentation. The same is applicable to Subcontractors. The IEM is under contractual obligation to treat the information and documents of the Bidder(s)/Contractor(s)/Subcontractor(s) with confidentiality.</t>
  </si>
  <si>
    <t>(5)</t>
  </si>
  <si>
    <t>POWERGRID will provide to the IEM information as sought by him which could have an impact on the contractual relations between POWERGRID and the Bidder/Contractor related to this contract.</t>
  </si>
  <si>
    <t>(6)</t>
  </si>
  <si>
    <t>As soon as the IEM notices, or believes to notice, a violation of this agreement, 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</si>
  <si>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</si>
  <si>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</si>
  <si>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</si>
  <si>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If the IEM has reported to the Chairman-cum-Managing Director, POWERGRID, a substantiated suspicion of an offence under relevant Anti-Corruption Laws of India, and the Chairman-cum-Managing Director, POWERGRID has not, within the reasonable time taken visible action to proceed against such offence or reported it to the CVO, the Monitor may also transmit this information directly to the CVC, Government of India.</t>
  </si>
  <si>
    <t>Page 6 of 8</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</si>
  <si>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</si>
  <si>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</si>
  <si>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</si>
  <si>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</si>
  <si>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</si>
  <si>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</si>
  <si>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</si>
  <si>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</si>
  <si>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 xml:space="preserve">Changes and supplements as well as termination notices need to be made in writing. </t>
  </si>
  <si>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</si>
  <si>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</si>
  <si>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</si>
  <si>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</si>
  <si>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</si>
  <si>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</si>
  <si>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</si>
  <si>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</si>
  <si>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</si>
  <si>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</si>
  <si>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</si>
  <si>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Witness 2 :</t>
  </si>
  <si>
    <t>Page 8 of 8</t>
  </si>
  <si>
    <t xml:space="preserve">USD </t>
  </si>
  <si>
    <t xml:space="preserve">EURO </t>
  </si>
  <si>
    <t xml:space="preserve">RMB </t>
  </si>
  <si>
    <t xml:space="preserve">INR </t>
  </si>
  <si>
    <t xml:space="preserve"> plus </t>
  </si>
  <si>
    <t>One</t>
  </si>
  <si>
    <t>Two</t>
  </si>
  <si>
    <t>Three</t>
  </si>
  <si>
    <t>Four</t>
  </si>
  <si>
    <t>Five</t>
  </si>
  <si>
    <t>Six</t>
  </si>
  <si>
    <t>Seven</t>
  </si>
  <si>
    <t>Eight</t>
  </si>
  <si>
    <t>Nine</t>
  </si>
  <si>
    <t>Ten</t>
  </si>
  <si>
    <t>Eleven</t>
  </si>
  <si>
    <t>Twelve</t>
  </si>
  <si>
    <t>Thirteen</t>
  </si>
  <si>
    <t>Fourteen</t>
  </si>
  <si>
    <t>Fifteen</t>
  </si>
  <si>
    <t>Sixteen</t>
  </si>
  <si>
    <t xml:space="preserve"> + </t>
  </si>
  <si>
    <t>Seventeen</t>
  </si>
  <si>
    <t xml:space="preserve">/- + </t>
  </si>
  <si>
    <t>Eighteen</t>
  </si>
  <si>
    <t>/-</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</si>
  <si>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</si>
  <si>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</si>
  <si>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</si>
  <si>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</si>
  <si>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</si>
  <si>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</si>
  <si>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</si>
  <si>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</si>
  <si>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</si>
  <si>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</si>
  <si>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</si>
  <si>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</si>
  <si>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</si>
  <si>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</si>
  <si>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</si>
  <si>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</si>
  <si>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</si>
  <si>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</si>
  <si>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</si>
  <si>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</si>
  <si>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</si>
  <si>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</si>
  <si>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</si>
  <si>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</si>
  <si>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</si>
  <si>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</si>
  <si>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</si>
  <si>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</si>
  <si>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</si>
  <si>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</si>
  <si>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</si>
  <si>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</si>
  <si>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</si>
  <si>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</si>
  <si>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</si>
  <si>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</si>
  <si>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</si>
  <si>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</si>
  <si>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</si>
  <si>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</si>
  <si>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</si>
  <si>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</si>
  <si>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</si>
  <si>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</si>
  <si>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</si>
  <si>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</si>
  <si>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</si>
  <si>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</si>
  <si>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</si>
  <si>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</si>
  <si>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</si>
  <si>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</si>
  <si>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</si>
  <si>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</si>
  <si>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</si>
  <si>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</si>
  <si>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</si>
  <si>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</si>
  <si>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</si>
  <si>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</si>
  <si>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</si>
  <si>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</si>
  <si>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</si>
  <si>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</si>
  <si>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</si>
  <si>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</si>
  <si>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</si>
  <si>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</si>
  <si>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</si>
  <si>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</si>
  <si>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</si>
  <si>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</si>
  <si>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</si>
  <si>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</si>
  <si>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</si>
  <si>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</si>
  <si>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</si>
  <si>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</si>
  <si>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</si>
  <si>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</si>
  <si>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</si>
  <si>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</si>
  <si>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BG VALUE:</t>
  </si>
  <si>
    <t>Schedule-I : DSR Scheduled Items</t>
  </si>
  <si>
    <t>Bidder’s Name and Address (Sole Bidder) :</t>
  </si>
  <si>
    <t>To:</t>
  </si>
  <si>
    <t>Contract Services</t>
  </si>
  <si>
    <t>Power Grid Corporation of India Ltd.,</t>
  </si>
  <si>
    <t>Southern Region Transmission system -I</t>
  </si>
  <si>
    <t>Kavadiguda Main Raod, Secunderabad - 500080</t>
  </si>
  <si>
    <t>Sl. No.</t>
  </si>
  <si>
    <t>DSR 2023 Ref No:</t>
  </si>
  <si>
    <t>Service Code</t>
  </si>
  <si>
    <t>SAC (Service Accounting Codes)</t>
  </si>
  <si>
    <t>Whether SAC in column ‘4’ is confirmed. If not  indicate applicable the SAC #</t>
  </si>
  <si>
    <t>Rate of GST applicable ( in %)</t>
  </si>
  <si>
    <t>Whether  rate of GST in column ‘6’ is confirmed. If not  indicate applicable rate of GST #</t>
  </si>
  <si>
    <t>Description
(DSR'23 Items- Civil Works)</t>
  </si>
  <si>
    <t>Unit</t>
  </si>
  <si>
    <t>Quantity</t>
  </si>
  <si>
    <t>Unit Erection Charges including GST as per DSR 2023</t>
  </si>
  <si>
    <t>GST %  Excluded in DSR 2023</t>
  </si>
  <si>
    <t>Unit Erection Charges excluding GST</t>
  </si>
  <si>
    <t>Amount excluding GST</t>
  </si>
  <si>
    <t>Total Tax GST</t>
  </si>
  <si>
    <t>13=11/1.12</t>
  </si>
  <si>
    <t>14=13*10</t>
  </si>
  <si>
    <t>15=18% of 14</t>
  </si>
  <si>
    <t>6.1.2</t>
  </si>
  <si>
    <t>sqm</t>
  </si>
  <si>
    <t>Sqm</t>
  </si>
  <si>
    <t>13.99.1</t>
  </si>
  <si>
    <t>Painting with synthetic enamel paint of approved brand and manufacture of required colour to give an even shade : One or more coats on old work</t>
  </si>
  <si>
    <t>CuM</t>
  </si>
  <si>
    <t>Quote percentage (%) above/below +/- on total amount of DSR 2023 Rates excluding GST mentioned above  (to be quoted by Bidder)</t>
  </si>
  <si>
    <t>Amount above/below +/- on the amount for DSR Items as per bidder's quoted percentage</t>
  </si>
  <si>
    <t>Total of Schedule I excluding GST</t>
  </si>
  <si>
    <t>Total GST  forSchedule-I</t>
  </si>
  <si>
    <t>Schedule-II : Non-Scheduled Items</t>
  </si>
  <si>
    <t xml:space="preserve">Bidder’s Name </t>
  </si>
  <si>
    <t>Service Number</t>
  </si>
  <si>
    <t>SAC Code</t>
  </si>
  <si>
    <t>Whether SAC in column ‘2’ is confirmed. If not  indicate applicable the SAC #</t>
  </si>
  <si>
    <t>Whether  rate of GST in column ‘4’ is confirmed. If not  indicate applicable rate of GST #</t>
  </si>
  <si>
    <t>Description
(Non Schedule Items)</t>
  </si>
  <si>
    <t>Unit Rate without GST</t>
  </si>
  <si>
    <t>Total Amount</t>
  </si>
  <si>
    <t xml:space="preserve"> GST</t>
  </si>
  <si>
    <t>Remarks</t>
  </si>
  <si>
    <t>10= 8 x 9</t>
  </si>
  <si>
    <t>11 = Appl GST% of 10</t>
  </si>
  <si>
    <t>NON-SCHEDULE ITEMS</t>
  </si>
  <si>
    <t>PART-A</t>
  </si>
  <si>
    <t>No. of Operations (3X2 Years)</t>
  </si>
  <si>
    <t>No. of Operations (4X2 Years)</t>
  </si>
  <si>
    <t>Kg</t>
  </si>
  <si>
    <t>Total of Non-Schedule Items(Part-A+Part-B)</t>
  </si>
  <si>
    <t>(GRAND SUMMARY)</t>
  </si>
  <si>
    <t>Description</t>
  </si>
  <si>
    <t>Total Price (INR)</t>
  </si>
  <si>
    <t>TOTAL SCHEDULE NO. I</t>
  </si>
  <si>
    <t>TOTAL SCHEDULE NO. II</t>
  </si>
  <si>
    <t>GST</t>
  </si>
  <si>
    <t>GST on Schedule-I</t>
  </si>
  <si>
    <t>GST on Schedule-II</t>
  </si>
  <si>
    <t>Total of Service/Installation Charge 
(ITEMS TAB: Item 01  INSTALLATION FOR DCB (INR) : SRM ATB
for BID PRICE SUMMARY Statement )</t>
  </si>
  <si>
    <t>Total GST against Service/Installation Charge
(ITEMS TAB: Item 02 GST - SERVICES FOR SRM ATB
 for BID PRICE SUMMARY Statement )</t>
  </si>
  <si>
    <t>GRAND TOTAL</t>
  </si>
  <si>
    <t xml:space="preserve">Date : </t>
  </si>
  <si>
    <t>Printed Name   :</t>
  </si>
  <si>
    <t>Place :</t>
  </si>
  <si>
    <t>Designation   :</t>
  </si>
  <si>
    <r>
      <t>Bid Form 2</t>
    </r>
    <r>
      <rPr>
        <b/>
        <vertAlign val="superscript"/>
        <sz val="11"/>
        <rFont val="Book Antiqua"/>
        <family val="1"/>
      </rPr>
      <t>nd</t>
    </r>
    <r>
      <rPr>
        <b/>
        <sz val="11"/>
        <rFont val="Book Antiqua"/>
        <family val="1"/>
      </rPr>
      <t xml:space="preserve"> Envelope</t>
    </r>
  </si>
  <si>
    <t>BID FORM (Second Envelope)</t>
  </si>
  <si>
    <t>Bid Proposal Ref. No.</t>
  </si>
  <si>
    <t>Southern Region Transmission System-I</t>
  </si>
  <si>
    <t>Name of Contract  :</t>
  </si>
  <si>
    <t>Dear Ladies and/or Gentlemen,</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</si>
  <si>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t>
  </si>
  <si>
    <t xml:space="preserve"> /- only or such other sums as may be determined in accordance with the terms and conditions of the Bidding Documents.</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</si>
  <si>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</si>
  <si>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</si>
  <si>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</si>
  <si>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Sch-1</t>
  </si>
  <si>
    <t>Schedules Items as per DSR 2021 excluding GST</t>
  </si>
  <si>
    <t>Sch-2</t>
  </si>
  <si>
    <t>Non-Scheduled Items</t>
  </si>
  <si>
    <t>Sch-3</t>
  </si>
  <si>
    <t>Grand Summary</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</si>
  <si>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</si>
  <si>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4.6, ITB, Vol.-IA of the Bidding Documents, the prices of all the  Services to be supplied under this contract shall be FIRM and doesnot subject to any price adjustment  as per relevant clauses in bidding document.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</si>
  <si>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</si>
  <si>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</si>
  <si>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r>
      <t xml:space="preserve">100% of applicable Taxes and Duties i.e </t>
    </r>
    <r>
      <rPr>
        <b/>
        <sz val="11"/>
        <rFont val="Book Antiqua"/>
        <family val="1"/>
      </rPr>
      <t>GST</t>
    </r>
    <r>
      <rPr>
        <sz val="11"/>
        <rFont val="Book Antiqua"/>
        <family val="1"/>
      </rPr>
      <t xml:space="preserve"> , which are payable by the Employer under the Contract, shall be reimbursed by the Employer  on production of satisfactory documentary evidence by the Contractor in accordance with the provisions of the Bidding Documents.</t>
    </r>
  </si>
  <si>
    <r>
      <t>We further understand that notwithstanding 3.0 above, in case of award on us, you shall also bear and pay/reimburse to us,</t>
    </r>
    <r>
      <rPr>
        <b/>
        <sz val="11"/>
        <rFont val="Book Antiqua"/>
        <family val="1"/>
      </rPr>
      <t xml:space="preserve"> GST</t>
    </r>
    <r>
      <rPr>
        <sz val="11"/>
        <rFont val="Book Antiqua"/>
        <family val="1"/>
      </rPr>
      <t xml:space="preserve"> applicable on</t>
    </r>
    <r>
      <rPr>
        <b/>
        <sz val="11"/>
        <rFont val="Book Antiqua"/>
        <family val="1"/>
      </rPr>
      <t xml:space="preserve"> </t>
    </r>
    <r>
      <rPr>
        <sz val="11"/>
        <rFont val="Book Antiqua"/>
        <family val="1"/>
      </rPr>
      <t>Installation Services specified in Schedule No. I &amp; II of the Price Schedule in this Second Envelope, by the Indian Laws.</t>
    </r>
  </si>
  <si>
    <r>
      <t>We confirm that w</t>
    </r>
    <r>
      <rPr>
        <b/>
        <sz val="11"/>
        <rFont val="Book Antiqua"/>
        <family val="1"/>
      </rPr>
      <t>e have also registered/we shall also get registered in the GST Network with a GSTIN,</t>
    </r>
    <r>
      <rPr>
        <sz val="11"/>
        <rFont val="Book Antiqua"/>
        <family val="1"/>
      </rPr>
      <t xml:space="preserve"> in all the states where the project is located and the states from which we shall make our supply of goods.</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</si>
  <si>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</si>
  <si>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</si>
  <si>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</si>
  <si>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</si>
  <si>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Date :</t>
  </si>
  <si>
    <t>Please provide additional information of the Bidder</t>
  </si>
  <si>
    <t>Business Address                       :</t>
  </si>
  <si>
    <t>Country of Incorporation         :</t>
  </si>
  <si>
    <t>State/Province to be indicated :</t>
  </si>
  <si>
    <t>Name of Principal Officer         :</t>
  </si>
  <si>
    <t>Address of  Principal Officer    :</t>
  </si>
  <si>
    <t>* * *</t>
  </si>
  <si>
    <t>AMC-II for De-Weeding, Grass Cutting and Jungle Clearance and Civil Maintenance Works for a period of 2 Years at Nizamabad 765/400KV Substation</t>
  </si>
  <si>
    <t>Specification No: Ref: SR-I/C&amp;M/WC-3958/2024/RFx-5002004101 
        (SR1/NT/W-MISC/DOM/B00/24/16295)</t>
  </si>
  <si>
    <t>Providing and laying in position cement concrete of specified grade excluding the cost of centering and shuttering - All work up to plinth level :
1:4:8 (1 Cement : 4 coarse sand (zone-III) derived from natural sources : 8 graded stone aggregate 40 mm nominal size derived from natural sources)</t>
  </si>
  <si>
    <t>Providing and laying in position cement concrete of specified grade excluding the cost of centering and shuttering - All work up to plinth level :
1:5:10 (1 cement : 5 coarse sand (zone-III) derived from natural sources : 10 graded stone aggregate 40 mm nominal size derived from natural sources)</t>
  </si>
  <si>
    <t>Brick work with common burnt clay F.P.S. (non modular) bricks of class designation 7.5 (75kg/sq.cm)in foundation and plinth in: in Cement mortar 1:6 (1 cement : 6 coarse sand).</t>
  </si>
  <si>
    <t>Providing &amp; fixing fly proof wire gauze to windows,celrestory windows &amp; doors with M.S flat 15x3mm and nuts &amp; bolts complete.
Stainless steel (grade 304) wire gauze of 0.5mm dia wire and 1.4mm aperture on both sides.</t>
  </si>
  <si>
    <t>Providing and laying rectified Glazed Ceramic floor tiles of size 300x300 mm or more (thickness to be specified by the manufacturer), of 1st quality conforming to IS : 15622, of approved make, in all colours, shades, except White, Ivory, Grey, Fume Red Brown, laid on 20 mm thick Cement Mortar 1:4 (1 Cement : 4 Coarse sand), jointing with grey cement slurry @ 3.3 kg/ sqm  including pointing the joints with white cement and matching pigments etc., complete.</t>
  </si>
  <si>
    <t>12 mm cement plaster of mix:
1:6 (1 cement : 6 coarse sand)</t>
  </si>
  <si>
    <t xml:space="preserve">Wall painting with acrylic emulsion paint, having VOC (Volatile Organic Compound ) content less than 50 grams/ litre, of approved brand and manufacture, including applying additional coats wherever required, to achieve even shade and colour.
Two coats
</t>
  </si>
  <si>
    <t>Finishing walls with water proofing cement paint of required shade: old work (one or more coats applied @2.20kg/10sqm) over priming coat of primer applied @0.80litrs/10sqm complete including cost of priming coat.</t>
  </si>
  <si>
    <t>Finishing walls with Acrylic Smooth exterior paint of required shade :
Old work (Two or more coat applied @ 1.67 ltr/ 10 sqm) on existing cement paint surface</t>
  </si>
  <si>
    <t>Providing and fixing factory made single extruded WPC (Wood Polymer Composite) solid plain flush door shutter
of required size comprising of virgin polymer of K value 58-60 (Suspension Grade), calcium carbonate and
natural fibers (wood powder/ rice husk/wheat husk) and non toxic additives (maximum toxicity index of 12 for
100 gms) having minimum density of 650 kg/cum and screw withdrawal strength of 1800 N (Face) &amp; 900 N
(Edge), minimum compressive strength 50 N/mm2, modulus of elasticity 850 N/mm2 and resistance to spread
of flame of Class A category with property of being termite/borer proof, water/moisture proof and fire
retardant and fixing with stainless steel butt hinges of required size with necessary full body threaded star
headed counter sunk S.S screws, all as per direction of Engineer-In- Charge. (Note: stainless steel butt hinges and
necessary S.S screws shall be paid separately).</t>
  </si>
  <si>
    <t>30mm thick</t>
  </si>
  <si>
    <t>Supply and stacking of good earth (red earth) at site including royalty charges and carriage upto 5 km lead complete (earth measured in stacks will be reduced by 20% for payment)</t>
  </si>
  <si>
    <t>DSR'2020 Horticulture ITEM NO.</t>
  </si>
  <si>
    <t>4.1.8</t>
  </si>
  <si>
    <t>4.1.10</t>
  </si>
  <si>
    <t>10.29.2</t>
  </si>
  <si>
    <t>13.4.2</t>
  </si>
  <si>
    <t>13.82.2</t>
  </si>
  <si>
    <t>13.109.1</t>
  </si>
  <si>
    <t>13.111.1</t>
  </si>
  <si>
    <t>26.87.1</t>
  </si>
  <si>
    <t>cum</t>
  </si>
  <si>
    <t>Bidder’s Name</t>
  </si>
  <si>
    <t>Total of Schedule Items as per DSR 2023 /2020</t>
  </si>
  <si>
    <t>Supply and Delivery of following Organic/Chemical Fertilizers/Pesticides of approved quality with standard brand or as approved by the engineer-in-charge:</t>
  </si>
  <si>
    <t>City compost</t>
  </si>
  <si>
    <t>D.A.P.</t>
  </si>
  <si>
    <t>Urea</t>
  </si>
  <si>
    <r>
      <rPr>
        <b/>
        <sz val="12"/>
        <rFont val="Book Antiqua"/>
        <family val="1"/>
      </rPr>
      <t>In Colony,  Stores and Other areas:</t>
    </r>
    <r>
      <rPr>
        <sz val="12"/>
        <rFont val="Book Antiqua"/>
        <family val="1"/>
      </rPr>
      <t xml:space="preserve"> Clearing jungle including uprooting of rank vegetation, Grass, brush wood, saplings etc., </t>
    </r>
    <r>
      <rPr>
        <b/>
        <sz val="12"/>
        <rFont val="Book Antiqua"/>
        <family val="1"/>
      </rPr>
      <t>by MANUAL or MECHANICAL</t>
    </r>
    <r>
      <rPr>
        <sz val="12"/>
        <rFont val="Book Antiqua"/>
        <family val="1"/>
      </rPr>
      <t xml:space="preserve"> means  and disposal of rubbish outside the periphery of substation including transportation as directed by the Engineer-in-charge. The area for disposal of rubbis / grass etc outside the substation premises shall be arranged by the bidder at his own cost   (Other areas= 85946 Sqm per Opeartion x 3 operations per year x 2 years = 515676 Sqm) ( Total 6 operations in 2 years)</t>
    </r>
  </si>
  <si>
    <r>
      <rPr>
        <b/>
        <sz val="12"/>
        <rFont val="Book Antiqua"/>
        <family val="1"/>
      </rPr>
      <t xml:space="preserve">In Switch yard Non Metal Area: </t>
    </r>
    <r>
      <rPr>
        <sz val="12"/>
        <rFont val="Book Antiqua"/>
        <family val="1"/>
      </rPr>
      <t xml:space="preserve">Clearing jungle including uprooting of rank vegetation, Grass, brush wood, saplings etc., by </t>
    </r>
    <r>
      <rPr>
        <b/>
        <sz val="12"/>
        <rFont val="Book Antiqua"/>
        <family val="1"/>
      </rPr>
      <t xml:space="preserve">MANUAL or </t>
    </r>
    <r>
      <rPr>
        <b/>
        <sz val="12"/>
        <color theme="9" tint="-0.499984740745262"/>
        <rFont val="Book Antiqua"/>
        <family val="1"/>
      </rPr>
      <t>MECHANICAL means</t>
    </r>
    <r>
      <rPr>
        <sz val="12"/>
        <rFont val="Book Antiqua"/>
        <family val="1"/>
      </rPr>
      <t xml:space="preserve"> </t>
    </r>
    <r>
      <rPr>
        <u/>
        <sz val="12"/>
        <color theme="9" tint="-0.499984740745262"/>
        <rFont val="Book Antiqua"/>
        <family val="1"/>
      </rPr>
      <t xml:space="preserve">as per available clearance to charged portion </t>
    </r>
    <r>
      <rPr>
        <sz val="12"/>
        <rFont val="Book Antiqua"/>
        <family val="1"/>
      </rPr>
      <t>and disposal of rubbish outside the periphery of substation including transportation as directed by the Engineer-in-charge. The area for disposal of rubbish/grass etc. outside the substation premises shall be arranged by the contractor at his own cost. 
(i) Non-metal (open road and road side berms in switchyard).  road sides, other open grounds / spaces in the substation premises including road berms and around the buildings inside the switchyard fence.)  (Other areas= 14964 Sqm per Operation x 3 operations per year x 2 years = 89784 Sqm) ( Total 6 operations in 2 years)</t>
    </r>
  </si>
  <si>
    <r>
      <t xml:space="preserve">Supply &amp; Installation Charges- </t>
    </r>
    <r>
      <rPr>
        <b/>
        <sz val="10"/>
        <color rgb="FF000000"/>
        <rFont val="Book Antiqua"/>
        <family val="1"/>
      </rPr>
      <t>Schedule Civil Items</t>
    </r>
    <r>
      <rPr>
        <sz val="10"/>
        <color rgb="FF000000"/>
        <rFont val="Book Antiqua"/>
        <family val="1"/>
      </rPr>
      <t xml:space="preserve"> for AMC-II Package for de-weeding, grass cutting and jungle clearance &amp; civil Maintenance works at Hyderabad Station</t>
    </r>
  </si>
  <si>
    <r>
      <t xml:space="preserve">Supply &amp; Installation Charges- </t>
    </r>
    <r>
      <rPr>
        <b/>
        <sz val="10"/>
        <color rgb="FF000000"/>
        <rFont val="Book Antiqua"/>
        <family val="1"/>
      </rPr>
      <t>Non-Schedule Civil Items</t>
    </r>
    <r>
      <rPr>
        <sz val="10"/>
        <color rgb="FF000000"/>
        <rFont val="Book Antiqua"/>
        <family val="1"/>
      </rPr>
      <t xml:space="preserve"> for AMC-II Package for de-weeding, grass cutting and jungle clearance &amp; civil Maintenance works at Hyderabad Station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</si>
</sst>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_);_(* \(#,##0.00\);_(* &quot;-&quot;??_);_(@_)"/>
    <numFmt numFmtId="165" formatCode="_-&quot;£&quot;* #,##0.00_-;\-&quot;£&quot;* #,##0.00_-;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mmm\-yyyy;@"/>
    <numFmt numFmtId="175" formatCode="[$-409]d/mmm/yyyy;@"/>
  </numFmts>
  <fonts count="53">
    <font>
      <sz val="10"/>
      <name val="Book Antiqua"/>
    </font>
    <font>
      <sz val="10"/>
      <name val="Book Antiqua"/>
      <family val="1"/>
    </font>
    <font>
      <b/>
      <sz val="14"/>
      <name val="Book Antiqua"/>
      <family val="1"/>
    </font>
    <font>
      <sz val="12"/>
      <name val="Book Antiqua"/>
      <family val="1"/>
    </font>
    <font>
      <b/>
      <sz val="12"/>
      <name val="Arial"/>
      <family val="2"/>
    </font>
    <font>
      <b/>
      <sz val="12"/>
      <name val="Book Antiqua"/>
      <family val="1"/>
    </font>
    <font>
      <sz val="11"/>
      <name val="Book Antiqua"/>
      <family val="1"/>
    </font>
    <font>
      <b/>
      <sz val="11"/>
      <name val="Book Antiqua"/>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0"/>
      <name val="Book Antiqua"/>
      <family val="1"/>
    </font>
    <font>
      <sz val="12"/>
      <name val="Arial"/>
      <family val="2"/>
    </font>
    <font>
      <i/>
      <sz val="12"/>
      <name val="Book Antiqua"/>
      <family val="1"/>
    </font>
    <font>
      <b/>
      <i/>
      <sz val="12"/>
      <name val="Book Antiqua"/>
      <family val="1"/>
    </font>
    <font>
      <vertAlign val="superscript"/>
      <sz val="12"/>
      <name val="Book Antiqua"/>
      <family val="1"/>
    </font>
    <font>
      <sz val="12"/>
      <color indexed="12"/>
      <name val="Book Antiqua"/>
      <family val="1"/>
    </font>
    <font>
      <sz val="8"/>
      <name val="Book Antiqua"/>
      <family val="1"/>
    </font>
    <font>
      <sz val="11"/>
      <name val="Arial"/>
      <family val="2"/>
    </font>
    <font>
      <b/>
      <sz val="11"/>
      <name val="Arial"/>
      <family val="2"/>
    </font>
    <font>
      <sz val="11"/>
      <color indexed="8"/>
      <name val="Calibri"/>
      <family val="2"/>
    </font>
    <font>
      <sz val="10"/>
      <name val="Arial"/>
      <family val="2"/>
    </font>
    <font>
      <b/>
      <sz val="10"/>
      <name val="Arial"/>
      <family val="2"/>
    </font>
    <font>
      <b/>
      <u/>
      <sz val="10"/>
      <name val="Arial"/>
      <family val="2"/>
    </font>
    <font>
      <b/>
      <sz val="11"/>
      <color indexed="12"/>
      <name val="Arial"/>
      <family val="2"/>
    </font>
    <font>
      <b/>
      <sz val="10"/>
      <name val="Book Antiqua"/>
      <family val="1"/>
    </font>
    <font>
      <sz val="11"/>
      <color indexed="9"/>
      <name val="Book Antiqua"/>
      <family val="1"/>
    </font>
    <font>
      <b/>
      <sz val="11"/>
      <color indexed="9"/>
      <name val="Book Antiqua"/>
      <family val="1"/>
    </font>
    <font>
      <i/>
      <sz val="9"/>
      <name val="Book Antiqua"/>
      <family val="1"/>
    </font>
    <font>
      <sz val="9"/>
      <color indexed="81"/>
      <name val="Tahoma"/>
      <family val="2"/>
    </font>
    <font>
      <b/>
      <vertAlign val="superscript"/>
      <sz val="11"/>
      <name val="Book Antiqua"/>
      <family val="1"/>
    </font>
    <font>
      <sz val="10"/>
      <name val="Book Antiqua"/>
      <family val="1"/>
    </font>
    <font>
      <sz val="11"/>
      <color theme="1"/>
      <name val="Calibri"/>
      <family val="2"/>
      <scheme val="minor"/>
    </font>
    <font>
      <b/>
      <sz val="12"/>
      <color rgb="FFFF0000"/>
      <name val="Book Antiqua"/>
      <family val="1"/>
    </font>
    <font>
      <sz val="10"/>
      <color theme="1"/>
      <name val="Consolas"/>
      <family val="3"/>
    </font>
    <font>
      <sz val="22"/>
      <color theme="1"/>
      <name val="Calibri"/>
      <family val="2"/>
      <scheme val="minor"/>
    </font>
    <font>
      <b/>
      <sz val="12"/>
      <color theme="1"/>
      <name val="Book Antiqua"/>
      <family val="1"/>
    </font>
    <font>
      <sz val="10"/>
      <name val="Book Antiqua"/>
    </font>
    <font>
      <sz val="12"/>
      <color theme="1"/>
      <name val="Book Antiqua"/>
      <family val="1"/>
    </font>
    <font>
      <sz val="12"/>
      <color rgb="FF000000"/>
      <name val="Book Antiqua"/>
      <family val="1"/>
    </font>
    <font>
      <sz val="12"/>
      <color rgb="FF03074A"/>
      <name val="Book Antiqua"/>
      <family val="1"/>
    </font>
    <font>
      <sz val="12"/>
      <color rgb="FFFF0000"/>
      <name val="Book Antiqua"/>
      <family val="1"/>
    </font>
    <font>
      <b/>
      <sz val="12"/>
      <color theme="9" tint="-0.499984740745262"/>
      <name val="Book Antiqua"/>
      <family val="1"/>
    </font>
    <font>
      <u/>
      <sz val="12"/>
      <color theme="9" tint="-0.499984740745262"/>
      <name val="Book Antiqua"/>
      <family val="1"/>
    </font>
    <font>
      <b/>
      <sz val="14"/>
      <color theme="1"/>
      <name val="Book Antiqua"/>
      <family val="1"/>
    </font>
    <font>
      <sz val="10"/>
      <color rgb="FF000000"/>
      <name val="Book Antiqua"/>
      <family val="1"/>
    </font>
    <font>
      <b/>
      <sz val="10"/>
      <color rgb="FF000000"/>
      <name val="Book Antiqua"/>
      <family val="1"/>
    </font>
  </fonts>
  <fills count="8">
    <fill>
      <patternFill patternType="none"/>
    </fill>
    <fill>
      <patternFill patternType="gray125"/>
    </fill>
    <fill>
      <patternFill patternType="solid">
        <fgColor indexed="42"/>
        <bgColor indexed="64"/>
      </patternFill>
    </fill>
    <fill>
      <patternFill patternType="solid">
        <fgColor indexed="12"/>
        <bgColor indexed="64"/>
      </patternFill>
    </fill>
    <fill>
      <patternFill patternType="solid">
        <fgColor indexed="22"/>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s>
  <borders count="55">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hair">
        <color indexed="64"/>
      </top>
      <bottom/>
      <diagonal/>
    </border>
    <border>
      <left/>
      <right/>
      <top/>
      <bottom style="hair">
        <color indexed="64"/>
      </bottom>
      <diagonal/>
    </border>
    <border>
      <left style="thin">
        <color rgb="FF000000"/>
      </left>
      <right style="thin">
        <color rgb="FF000000"/>
      </right>
      <top style="thin">
        <color rgb="FF000000"/>
      </top>
      <bottom style="thin">
        <color rgb="FF000000"/>
      </bottom>
      <diagonal/>
    </border>
  </borders>
  <cellStyleXfs count="54">
    <xf numFmtId="0" fontId="0" fillId="0" borderId="0"/>
    <xf numFmtId="9" fontId="8" fillId="0" borderId="0"/>
    <xf numFmtId="165" fontId="9" fillId="0" borderId="0" applyFont="0" applyFill="0" applyBorder="0" applyAlignment="0" applyProtection="0"/>
    <xf numFmtId="166" fontId="9" fillId="0" borderId="0" applyFont="0" applyFill="0" applyBorder="0" applyAlignment="0" applyProtection="0"/>
    <xf numFmtId="167" fontId="9" fillId="0" borderId="0" applyFont="0" applyFill="0" applyBorder="0" applyAlignment="0" applyProtection="0"/>
    <xf numFmtId="168" fontId="9" fillId="0" borderId="0" applyFont="0" applyFill="0" applyBorder="0" applyAlignment="0" applyProtection="0"/>
    <xf numFmtId="0" fontId="10" fillId="0" borderId="0"/>
    <xf numFmtId="164" fontId="1" fillId="0" borderId="0" applyFont="0" applyFill="0" applyBorder="0" applyAlignment="0" applyProtection="0"/>
    <xf numFmtId="169"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164" fontId="27" fillId="0" borderId="0" applyFont="0" applyFill="0" applyBorder="0" applyAlignment="0" applyProtection="0"/>
    <xf numFmtId="164" fontId="9" fillId="0" borderId="0" applyFont="0" applyFill="0" applyBorder="0" applyAlignment="0" applyProtection="0"/>
    <xf numFmtId="164" fontId="37" fillId="0" borderId="0" applyFont="0" applyFill="0" applyBorder="0" applyAlignment="0" applyProtection="0"/>
    <xf numFmtId="170" fontId="11" fillId="0" borderId="1">
      <alignment horizontal="right"/>
    </xf>
    <xf numFmtId="0" fontId="4" fillId="0" borderId="2" applyNumberFormat="0" applyAlignment="0" applyProtection="0">
      <alignment horizontal="left" vertical="center"/>
    </xf>
    <xf numFmtId="0" fontId="4" fillId="0" borderId="3">
      <alignment horizontal="left" vertical="center"/>
    </xf>
    <xf numFmtId="0" fontId="12" fillId="0" borderId="0" applyNumberFormat="0" applyFill="0" applyBorder="0" applyAlignment="0" applyProtection="0">
      <alignment vertical="top"/>
      <protection locked="0"/>
    </xf>
    <xf numFmtId="37" fontId="13" fillId="0" borderId="0"/>
    <xf numFmtId="171" fontId="9" fillId="0" borderId="0"/>
    <xf numFmtId="0" fontId="9" fillId="0" borderId="0"/>
    <xf numFmtId="0" fontId="38" fillId="0" borderId="0"/>
    <xf numFmtId="0" fontId="17" fillId="0" borderId="0"/>
    <xf numFmtId="0" fontId="9" fillId="0" borderId="0"/>
    <xf numFmtId="0" fontId="9" fillId="0" borderId="0"/>
    <xf numFmtId="0" fontId="9" fillId="0" borderId="0"/>
    <xf numFmtId="0" fontId="27" fillId="0" borderId="0"/>
    <xf numFmtId="0" fontId="6" fillId="0" borderId="0"/>
    <xf numFmtId="0" fontId="9" fillId="0" borderId="0"/>
    <xf numFmtId="0" fontId="9" fillId="0" borderId="0"/>
    <xf numFmtId="0" fontId="26" fillId="0" borderId="0"/>
    <xf numFmtId="0" fontId="6" fillId="0" borderId="0"/>
    <xf numFmtId="0" fontId="9" fillId="0" borderId="0"/>
    <xf numFmtId="0" fontId="38" fillId="0" borderId="0"/>
    <xf numFmtId="0" fontId="38" fillId="0" borderId="0"/>
    <xf numFmtId="0" fontId="17" fillId="0" borderId="0"/>
    <xf numFmtId="0" fontId="6" fillId="0" borderId="0"/>
    <xf numFmtId="0" fontId="17" fillId="0" borderId="0"/>
    <xf numFmtId="0" fontId="27" fillId="0" borderId="0"/>
    <xf numFmtId="0" fontId="9" fillId="0" borderId="0"/>
    <xf numFmtId="0" fontId="6" fillId="0" borderId="0"/>
    <xf numFmtId="0" fontId="6" fillId="0" borderId="0"/>
    <xf numFmtId="0" fontId="27" fillId="0" borderId="0"/>
    <xf numFmtId="0" fontId="27" fillId="0" borderId="0"/>
    <xf numFmtId="9" fontId="9" fillId="0" borderId="0" applyFont="0" applyFill="0" applyBorder="0" applyAlignment="0" applyProtection="0"/>
    <xf numFmtId="0" fontId="14" fillId="0" borderId="0" applyFont="0"/>
    <xf numFmtId="0" fontId="15" fillId="0" borderId="0" applyNumberFormat="0" applyFill="0" applyBorder="0" applyAlignment="0" applyProtection="0">
      <alignment vertical="top"/>
      <protection locked="0"/>
    </xf>
    <xf numFmtId="0" fontId="16" fillId="0" borderId="0"/>
    <xf numFmtId="9" fontId="43" fillId="0" borderId="0" applyFont="0" applyFill="0" applyBorder="0" applyAlignment="0" applyProtection="0"/>
  </cellStyleXfs>
  <cellXfs count="367">
    <xf numFmtId="0" fontId="0" fillId="0" borderId="0" xfId="0"/>
    <xf numFmtId="0" fontId="17" fillId="0" borderId="0" xfId="27" applyAlignment="1" applyProtection="1">
      <alignment vertical="top"/>
      <protection hidden="1"/>
    </xf>
    <xf numFmtId="0" fontId="17" fillId="0" borderId="0" xfId="27" applyProtection="1">
      <protection hidden="1"/>
    </xf>
    <xf numFmtId="0" fontId="3" fillId="0" borderId="0" xfId="27" applyFont="1" applyAlignment="1" applyProtection="1">
      <alignment horizontal="justify" vertical="top"/>
      <protection hidden="1"/>
    </xf>
    <xf numFmtId="0" fontId="3" fillId="0" borderId="0" xfId="27" applyFont="1" applyAlignment="1" applyProtection="1">
      <alignment horizontal="justify" vertical="top" wrapText="1"/>
      <protection hidden="1"/>
    </xf>
    <xf numFmtId="0" fontId="3" fillId="0" borderId="0" xfId="27" applyFont="1" applyAlignment="1" applyProtection="1">
      <alignment vertical="top"/>
      <protection hidden="1"/>
    </xf>
    <xf numFmtId="0" fontId="3" fillId="0" borderId="0" xfId="27" applyFont="1" applyAlignment="1" applyProtection="1">
      <alignment horizontal="right" vertical="top"/>
      <protection hidden="1"/>
    </xf>
    <xf numFmtId="0" fontId="19" fillId="0" borderId="0" xfId="27" applyFont="1" applyProtection="1">
      <protection hidden="1"/>
    </xf>
    <xf numFmtId="0" fontId="3" fillId="0" borderId="0" xfId="27" applyFont="1" applyProtection="1">
      <protection hidden="1"/>
    </xf>
    <xf numFmtId="0" fontId="3" fillId="0" borderId="0" xfId="27" applyFont="1" applyAlignment="1" applyProtection="1">
      <alignment horizontal="justify"/>
      <protection hidden="1"/>
    </xf>
    <xf numFmtId="0" fontId="5" fillId="0" borderId="0" xfId="27" applyFont="1" applyAlignment="1" applyProtection="1">
      <alignment horizontal="justify"/>
      <protection hidden="1"/>
    </xf>
    <xf numFmtId="0" fontId="3" fillId="0" borderId="0" xfId="27" quotePrefix="1" applyFont="1" applyAlignment="1" applyProtection="1">
      <alignment vertical="top"/>
      <protection hidden="1"/>
    </xf>
    <xf numFmtId="0" fontId="3" fillId="0" borderId="0" xfId="27" applyFont="1" applyAlignment="1" applyProtection="1">
      <alignment horizontal="center" vertical="center"/>
      <protection hidden="1"/>
    </xf>
    <xf numFmtId="0" fontId="3" fillId="0" borderId="0" xfId="27" applyFont="1" applyAlignment="1" applyProtection="1">
      <alignment horizontal="left"/>
      <protection hidden="1"/>
    </xf>
    <xf numFmtId="0" fontId="3" fillId="0" borderId="0" xfId="27" applyFont="1" applyAlignment="1" applyProtection="1">
      <alignment vertical="top" wrapText="1"/>
      <protection hidden="1"/>
    </xf>
    <xf numFmtId="0" fontId="5" fillId="0" borderId="0" xfId="27" applyFont="1" applyAlignment="1" applyProtection="1">
      <alignment horizontal="justify" vertical="top" wrapText="1"/>
      <protection hidden="1"/>
    </xf>
    <xf numFmtId="0" fontId="5" fillId="0" borderId="0" xfId="27" applyFont="1" applyAlignment="1" applyProtection="1">
      <alignment vertical="top" wrapText="1"/>
      <protection hidden="1"/>
    </xf>
    <xf numFmtId="15" fontId="3" fillId="0" borderId="0" xfId="27" applyNumberFormat="1" applyFont="1" applyAlignment="1" applyProtection="1">
      <alignment vertical="top"/>
      <protection hidden="1"/>
    </xf>
    <xf numFmtId="0" fontId="3" fillId="0" borderId="4" xfId="27" quotePrefix="1" applyFont="1" applyBorder="1" applyAlignment="1" applyProtection="1">
      <alignment horizontal="center" vertical="top"/>
      <protection hidden="1"/>
    </xf>
    <xf numFmtId="0" fontId="3" fillId="0" borderId="5" xfId="27" quotePrefix="1" applyFont="1" applyBorder="1" applyAlignment="1" applyProtection="1">
      <alignment horizontal="center" vertical="top"/>
      <protection hidden="1"/>
    </xf>
    <xf numFmtId="0" fontId="24" fillId="0" borderId="0" xfId="0" applyFont="1" applyProtection="1">
      <protection hidden="1"/>
    </xf>
    <xf numFmtId="0" fontId="24" fillId="0" borderId="0" xfId="0" applyFont="1" applyAlignment="1" applyProtection="1">
      <alignment vertical="center"/>
      <protection hidden="1"/>
    </xf>
    <xf numFmtId="0" fontId="24" fillId="0" borderId="0" xfId="41" applyFont="1" applyAlignment="1" applyProtection="1">
      <alignment vertical="center"/>
      <protection hidden="1"/>
    </xf>
    <xf numFmtId="0" fontId="24" fillId="0" borderId="0" xfId="45" applyFont="1" applyAlignment="1" applyProtection="1">
      <alignment vertical="center"/>
      <protection hidden="1"/>
    </xf>
    <xf numFmtId="0" fontId="25" fillId="0" borderId="0" xfId="0" applyFont="1" applyAlignment="1" applyProtection="1">
      <alignment vertical="center"/>
      <protection hidden="1"/>
    </xf>
    <xf numFmtId="0" fontId="27" fillId="0" borderId="0" xfId="31" applyProtection="1">
      <protection hidden="1"/>
    </xf>
    <xf numFmtId="0" fontId="27" fillId="0" borderId="6" xfId="31" applyBorder="1" applyProtection="1">
      <protection hidden="1"/>
    </xf>
    <xf numFmtId="0" fontId="27" fillId="0" borderId="7" xfId="31" applyBorder="1" applyProtection="1">
      <protection hidden="1"/>
    </xf>
    <xf numFmtId="0" fontId="27" fillId="0" borderId="8" xfId="31" applyBorder="1" applyProtection="1">
      <protection hidden="1"/>
    </xf>
    <xf numFmtId="0" fontId="27" fillId="0" borderId="9" xfId="31" applyBorder="1" applyProtection="1">
      <protection hidden="1"/>
    </xf>
    <xf numFmtId="0" fontId="27" fillId="0" borderId="10" xfId="31" applyBorder="1" applyProtection="1">
      <protection hidden="1"/>
    </xf>
    <xf numFmtId="0" fontId="28" fillId="0" borderId="0" xfId="31" applyFont="1" applyAlignment="1" applyProtection="1">
      <alignment horizontal="center"/>
      <protection hidden="1"/>
    </xf>
    <xf numFmtId="0" fontId="27" fillId="0" borderId="0" xfId="43" applyAlignment="1" applyProtection="1">
      <alignment vertical="center"/>
      <protection hidden="1"/>
    </xf>
    <xf numFmtId="0" fontId="27" fillId="0" borderId="10" xfId="43" applyBorder="1" applyAlignment="1" applyProtection="1">
      <alignment vertical="center"/>
      <protection hidden="1"/>
    </xf>
    <xf numFmtId="0" fontId="9" fillId="0" borderId="9" xfId="43" applyFont="1" applyBorder="1" applyAlignment="1" applyProtection="1">
      <alignment vertical="center"/>
      <protection hidden="1"/>
    </xf>
    <xf numFmtId="0" fontId="27" fillId="0" borderId="0" xfId="43" applyProtection="1">
      <protection hidden="1"/>
    </xf>
    <xf numFmtId="0" fontId="27" fillId="0" borderId="10" xfId="43" applyBorder="1" applyProtection="1">
      <protection hidden="1"/>
    </xf>
    <xf numFmtId="0" fontId="9" fillId="0" borderId="0" xfId="43" applyFont="1" applyAlignment="1" applyProtection="1">
      <alignment vertical="center"/>
      <protection hidden="1"/>
    </xf>
    <xf numFmtId="0" fontId="9" fillId="0" borderId="9" xfId="43" applyFont="1" applyBorder="1" applyAlignment="1" applyProtection="1">
      <alignment horizontal="center" vertical="center"/>
      <protection hidden="1"/>
    </xf>
    <xf numFmtId="0" fontId="9" fillId="0" borderId="10" xfId="43" applyFont="1" applyBorder="1" applyAlignment="1" applyProtection="1">
      <alignment horizontal="left" vertical="center"/>
      <protection hidden="1"/>
    </xf>
    <xf numFmtId="0" fontId="27" fillId="0" borderId="11" xfId="31" applyBorder="1" applyProtection="1">
      <protection hidden="1"/>
    </xf>
    <xf numFmtId="0" fontId="27" fillId="0" borderId="12" xfId="31" applyBorder="1" applyProtection="1">
      <protection hidden="1"/>
    </xf>
    <xf numFmtId="0" fontId="27" fillId="0" borderId="13" xfId="31" applyBorder="1" applyProtection="1">
      <protection hidden="1"/>
    </xf>
    <xf numFmtId="0" fontId="27" fillId="0" borderId="0" xfId="43" applyAlignment="1" applyProtection="1">
      <alignment horizontal="left"/>
      <protection hidden="1"/>
    </xf>
    <xf numFmtId="0" fontId="27" fillId="0" borderId="9" xfId="43" applyBorder="1" applyAlignment="1" applyProtection="1">
      <alignment horizontal="center"/>
      <protection hidden="1"/>
    </xf>
    <xf numFmtId="0" fontId="27" fillId="0" borderId="9" xfId="43" applyBorder="1" applyProtection="1">
      <protection hidden="1"/>
    </xf>
    <xf numFmtId="0" fontId="27" fillId="0" borderId="9" xfId="48" applyBorder="1" applyAlignment="1" applyProtection="1">
      <alignment horizontal="center"/>
      <protection hidden="1"/>
    </xf>
    <xf numFmtId="0" fontId="27" fillId="0" borderId="0" xfId="48" applyProtection="1">
      <protection hidden="1"/>
    </xf>
    <xf numFmtId="0" fontId="27" fillId="0" borderId="14" xfId="31" applyBorder="1" applyProtection="1">
      <protection hidden="1"/>
    </xf>
    <xf numFmtId="0" fontId="27" fillId="0" borderId="15" xfId="48" applyBorder="1" applyAlignment="1" applyProtection="1">
      <alignment horizontal="center"/>
      <protection hidden="1"/>
    </xf>
    <xf numFmtId="0" fontId="27" fillId="0" borderId="16" xfId="48" applyBorder="1" applyProtection="1">
      <protection hidden="1"/>
    </xf>
    <xf numFmtId="0" fontId="27" fillId="0" borderId="16" xfId="43" applyBorder="1" applyProtection="1">
      <protection hidden="1"/>
    </xf>
    <xf numFmtId="0" fontId="27" fillId="0" borderId="17" xfId="43" applyBorder="1" applyProtection="1">
      <protection hidden="1"/>
    </xf>
    <xf numFmtId="0" fontId="29" fillId="0" borderId="0" xfId="31" applyFont="1" applyProtection="1">
      <protection hidden="1"/>
    </xf>
    <xf numFmtId="0" fontId="30" fillId="0" borderId="0" xfId="0" applyFont="1" applyAlignment="1" applyProtection="1">
      <alignment vertical="center"/>
      <protection hidden="1"/>
    </xf>
    <xf numFmtId="0" fontId="17" fillId="0" borderId="18" xfId="27" applyBorder="1" applyProtection="1">
      <protection hidden="1"/>
    </xf>
    <xf numFmtId="0" fontId="20" fillId="0" borderId="0" xfId="27" applyFont="1" applyAlignment="1" applyProtection="1">
      <alignment vertical="top"/>
      <protection hidden="1"/>
    </xf>
    <xf numFmtId="0" fontId="20" fillId="0" borderId="0" xfId="27" applyFont="1" applyAlignment="1" applyProtection="1">
      <alignment horizontal="right" vertical="top"/>
      <protection hidden="1"/>
    </xf>
    <xf numFmtId="0" fontId="31" fillId="0" borderId="18" xfId="27" applyFont="1" applyBorder="1" applyProtection="1">
      <protection hidden="1"/>
    </xf>
    <xf numFmtId="0" fontId="5" fillId="0" borderId="18" xfId="27" applyFont="1" applyBorder="1" applyAlignment="1" applyProtection="1">
      <alignment horizontal="center"/>
      <protection hidden="1"/>
    </xf>
    <xf numFmtId="0" fontId="5" fillId="0" borderId="19" xfId="0" applyFont="1" applyBorder="1" applyAlignment="1" applyProtection="1">
      <alignment horizontal="right"/>
      <protection hidden="1"/>
    </xf>
    <xf numFmtId="0" fontId="5" fillId="0" borderId="19" xfId="0" applyFont="1" applyBorder="1" applyAlignment="1" applyProtection="1">
      <alignment vertical="center"/>
      <protection hidden="1"/>
    </xf>
    <xf numFmtId="0" fontId="6" fillId="0" borderId="0" xfId="0" applyFont="1" applyProtection="1">
      <protection hidden="1"/>
    </xf>
    <xf numFmtId="0" fontId="7"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7" fillId="0" borderId="0" xfId="41" applyFont="1" applyAlignment="1" applyProtection="1">
      <alignment horizontal="left" vertical="center" indent="1"/>
      <protection hidden="1"/>
    </xf>
    <xf numFmtId="0" fontId="6" fillId="0" borderId="0" xfId="41" applyAlignment="1" applyProtection="1">
      <alignment horizontal="left" vertical="center" indent="1"/>
      <protection hidden="1"/>
    </xf>
    <xf numFmtId="0" fontId="6" fillId="0" borderId="0" xfId="0" applyFont="1" applyAlignment="1" applyProtection="1">
      <alignment vertical="center"/>
      <protection hidden="1"/>
    </xf>
    <xf numFmtId="0" fontId="7" fillId="0" borderId="0" xfId="0" applyFont="1" applyAlignment="1" applyProtection="1">
      <alignment horizontal="left" vertical="center"/>
      <protection hidden="1"/>
    </xf>
    <xf numFmtId="0" fontId="7" fillId="0" borderId="0" xfId="0" applyFont="1" applyAlignment="1" applyProtection="1">
      <alignment horizontal="right" vertical="center" indent="1"/>
      <protection hidden="1"/>
    </xf>
    <xf numFmtId="0" fontId="3" fillId="0" borderId="19" xfId="27" applyFont="1" applyBorder="1" applyProtection="1">
      <protection hidden="1"/>
    </xf>
    <xf numFmtId="0" fontId="3" fillId="0" borderId="19" xfId="27" applyFont="1" applyBorder="1" applyAlignment="1" applyProtection="1">
      <alignment vertical="top"/>
      <protection hidden="1"/>
    </xf>
    <xf numFmtId="0" fontId="7" fillId="0" borderId="0" xfId="0" applyFont="1" applyAlignment="1" applyProtection="1">
      <alignment horizontal="center" vertical="center"/>
      <protection hidden="1"/>
    </xf>
    <xf numFmtId="0" fontId="6" fillId="0" borderId="0" xfId="27" applyFont="1" applyAlignment="1" applyProtection="1">
      <alignment horizontal="justify" vertical="top" wrapText="1"/>
      <protection hidden="1"/>
    </xf>
    <xf numFmtId="0" fontId="3" fillId="0" borderId="19" xfId="0" applyFont="1" applyBorder="1" applyAlignment="1" applyProtection="1">
      <alignment vertical="center"/>
      <protection hidden="1"/>
    </xf>
    <xf numFmtId="0" fontId="3" fillId="0" borderId="0" xfId="0" applyFont="1" applyAlignment="1" applyProtection="1">
      <alignment vertical="center"/>
      <protection hidden="1"/>
    </xf>
    <xf numFmtId="0" fontId="6" fillId="0" borderId="0" xfId="0" applyFont="1" applyAlignment="1" applyProtection="1">
      <alignment horizontal="justify" vertical="center"/>
      <protection hidden="1"/>
    </xf>
    <xf numFmtId="0" fontId="7" fillId="0" borderId="0" xfId="45" applyFont="1" applyAlignment="1" applyProtection="1">
      <alignment vertical="center"/>
      <protection hidden="1"/>
    </xf>
    <xf numFmtId="0" fontId="6" fillId="0" borderId="0" xfId="45" applyAlignment="1" applyProtection="1">
      <alignment horizontal="left" vertical="center" indent="1"/>
      <protection hidden="1"/>
    </xf>
    <xf numFmtId="0" fontId="7" fillId="0" borderId="0" xfId="45" applyFont="1" applyAlignment="1" applyProtection="1">
      <alignment vertical="top"/>
      <protection hidden="1"/>
    </xf>
    <xf numFmtId="0" fontId="7" fillId="0" borderId="0" xfId="0" applyFont="1" applyAlignment="1" applyProtection="1">
      <alignment horizontal="justify" vertical="center"/>
      <protection hidden="1"/>
    </xf>
    <xf numFmtId="173" fontId="7" fillId="0" borderId="0" xfId="0" applyNumberFormat="1" applyFont="1" applyAlignment="1" applyProtection="1">
      <alignment horizontal="left" vertical="center" indent="1"/>
      <protection hidden="1"/>
    </xf>
    <xf numFmtId="0" fontId="6" fillId="0" borderId="0" xfId="0" applyFont="1" applyAlignment="1" applyProtection="1">
      <alignment horizontal="left" vertical="center" indent="1"/>
      <protection hidden="1"/>
    </xf>
    <xf numFmtId="0" fontId="7" fillId="0" borderId="0" xfId="0" applyFont="1" applyAlignment="1" applyProtection="1">
      <alignment horizontal="left" vertical="center" indent="1"/>
      <protection hidden="1"/>
    </xf>
    <xf numFmtId="0" fontId="24" fillId="0" borderId="0" xfId="47" applyFont="1"/>
    <xf numFmtId="0" fontId="6" fillId="0" borderId="0" xfId="42" applyFont="1" applyAlignment="1">
      <alignment horizontal="justify" vertical="center"/>
    </xf>
    <xf numFmtId="0" fontId="6" fillId="0" borderId="0" xfId="42" applyFont="1" applyAlignment="1">
      <alignment vertical="center"/>
    </xf>
    <xf numFmtId="0" fontId="6" fillId="0" borderId="20" xfId="42" applyFont="1" applyBorder="1" applyAlignment="1">
      <alignment vertical="center" wrapText="1"/>
    </xf>
    <xf numFmtId="0" fontId="6" fillId="0" borderId="21" xfId="42" applyFont="1" applyBorder="1" applyAlignment="1">
      <alignment vertical="center" wrapText="1"/>
    </xf>
    <xf numFmtId="0" fontId="6" fillId="0" borderId="22" xfId="42" applyFont="1" applyBorder="1" applyAlignment="1">
      <alignment vertical="center" wrapText="1"/>
    </xf>
    <xf numFmtId="0" fontId="6" fillId="0" borderId="3" xfId="42" applyFont="1" applyBorder="1" applyAlignment="1">
      <alignment vertical="center" wrapText="1"/>
    </xf>
    <xf numFmtId="0" fontId="17" fillId="0" borderId="22" xfId="42" applyBorder="1" applyAlignment="1">
      <alignment horizontal="left" vertical="center" wrapText="1"/>
    </xf>
    <xf numFmtId="0" fontId="6" fillId="0" borderId="3" xfId="42" applyFont="1" applyBorder="1" applyAlignment="1">
      <alignment horizontal="center" vertical="center" wrapText="1"/>
    </xf>
    <xf numFmtId="0" fontId="6" fillId="0" borderId="9" xfId="42" applyFont="1" applyBorder="1" applyAlignment="1">
      <alignment vertical="center" wrapText="1"/>
    </xf>
    <xf numFmtId="0" fontId="6" fillId="0" borderId="0" xfId="42" applyFont="1" applyAlignment="1">
      <alignment vertical="center" wrapText="1"/>
    </xf>
    <xf numFmtId="0" fontId="6" fillId="0" borderId="23" xfId="42" applyFont="1" applyBorder="1" applyAlignment="1">
      <alignment vertical="center"/>
    </xf>
    <xf numFmtId="0" fontId="6" fillId="0" borderId="24" xfId="42" applyFont="1" applyBorder="1" applyAlignment="1">
      <alignment vertical="center"/>
    </xf>
    <xf numFmtId="0" fontId="6" fillId="0" borderId="25" xfId="42" applyFont="1" applyBorder="1" applyAlignment="1">
      <alignment vertical="center"/>
    </xf>
    <xf numFmtId="0" fontId="6" fillId="0" borderId="26" xfId="42" applyFont="1" applyBorder="1" applyAlignment="1">
      <alignment vertical="center"/>
    </xf>
    <xf numFmtId="0" fontId="6" fillId="0" borderId="27" xfId="42" applyFont="1" applyBorder="1" applyAlignment="1">
      <alignment vertical="center"/>
    </xf>
    <xf numFmtId="0" fontId="6" fillId="0" borderId="28" xfId="42" applyFont="1" applyBorder="1" applyAlignment="1">
      <alignment vertical="center"/>
    </xf>
    <xf numFmtId="0" fontId="6" fillId="0" borderId="29" xfId="42" applyFont="1" applyBorder="1" applyAlignment="1">
      <alignment vertical="center"/>
    </xf>
    <xf numFmtId="0" fontId="6" fillId="0" borderId="30" xfId="42" applyFont="1" applyBorder="1" applyAlignment="1">
      <alignment vertical="center"/>
    </xf>
    <xf numFmtId="0" fontId="6" fillId="0" borderId="9" xfId="42" applyFont="1" applyBorder="1" applyAlignment="1">
      <alignment vertical="center"/>
    </xf>
    <xf numFmtId="0" fontId="6" fillId="0" borderId="10" xfId="42" applyFont="1" applyBorder="1" applyAlignment="1">
      <alignment vertical="center" wrapText="1"/>
    </xf>
    <xf numFmtId="0" fontId="6" fillId="0" borderId="22" xfId="42" applyFont="1" applyBorder="1" applyAlignment="1">
      <alignment horizontal="left" vertical="center"/>
    </xf>
    <xf numFmtId="0" fontId="6" fillId="0" borderId="11" xfId="42" applyFont="1" applyBorder="1" applyAlignment="1">
      <alignment horizontal="left" vertical="center"/>
    </xf>
    <xf numFmtId="0" fontId="6" fillId="0" borderId="9" xfId="42" applyFont="1" applyBorder="1" applyAlignment="1">
      <alignment horizontal="left" vertical="center"/>
    </xf>
    <xf numFmtId="0" fontId="6" fillId="0" borderId="0" xfId="42" applyFont="1" applyAlignment="1">
      <alignment horizontal="left" vertical="center"/>
    </xf>
    <xf numFmtId="0" fontId="6" fillId="0" borderId="10" xfId="42" applyFont="1" applyBorder="1" applyAlignment="1">
      <alignment horizontal="left" vertical="center"/>
    </xf>
    <xf numFmtId="0" fontId="6" fillId="0" borderId="31" xfId="42" applyFont="1" applyBorder="1" applyAlignment="1">
      <alignment horizontal="left" vertical="center"/>
    </xf>
    <xf numFmtId="0" fontId="6" fillId="0" borderId="32" xfId="42" applyFont="1" applyBorder="1" applyAlignment="1">
      <alignment horizontal="left" vertical="center"/>
    </xf>
    <xf numFmtId="0" fontId="6" fillId="0" borderId="0" xfId="47" applyFont="1"/>
    <xf numFmtId="0" fontId="7" fillId="2" borderId="33" xfId="42" applyFont="1" applyFill="1" applyBorder="1" applyAlignment="1" applyProtection="1">
      <alignment horizontal="left" vertical="center" wrapText="1"/>
      <protection locked="0"/>
    </xf>
    <xf numFmtId="0" fontId="6" fillId="2" borderId="33" xfId="42" applyFont="1" applyFill="1" applyBorder="1" applyAlignment="1" applyProtection="1">
      <alignment horizontal="left" vertical="center" wrapText="1"/>
      <protection locked="0"/>
    </xf>
    <xf numFmtId="0" fontId="6" fillId="2" borderId="34" xfId="42" applyFont="1" applyFill="1" applyBorder="1" applyAlignment="1" applyProtection="1">
      <alignment horizontal="left" vertical="center" wrapText="1"/>
      <protection locked="0"/>
    </xf>
    <xf numFmtId="0" fontId="6" fillId="2" borderId="33" xfId="42" applyFont="1" applyFill="1" applyBorder="1" applyAlignment="1" applyProtection="1">
      <alignment vertical="center" wrapText="1"/>
      <protection locked="0"/>
    </xf>
    <xf numFmtId="0" fontId="6" fillId="2" borderId="34" xfId="42" applyFont="1" applyFill="1" applyBorder="1" applyAlignment="1" applyProtection="1">
      <alignment vertical="center" wrapText="1"/>
      <protection locked="0"/>
    </xf>
    <xf numFmtId="0" fontId="6" fillId="2" borderId="35" xfId="42" applyFont="1" applyFill="1" applyBorder="1" applyAlignment="1" applyProtection="1">
      <alignment vertical="center" wrapText="1"/>
      <protection locked="0"/>
    </xf>
    <xf numFmtId="0" fontId="34" fillId="0" borderId="36" xfId="42" applyFont="1" applyBorder="1" applyAlignment="1" applyProtection="1">
      <alignment horizontal="left" vertical="center" wrapText="1"/>
      <protection locked="0"/>
    </xf>
    <xf numFmtId="0" fontId="32" fillId="0" borderId="36" xfId="47" applyFont="1" applyBorder="1" applyAlignment="1" applyProtection="1">
      <alignment horizontal="center" vertical="center"/>
      <protection locked="0"/>
    </xf>
    <xf numFmtId="0" fontId="6" fillId="0" borderId="10" xfId="42" applyFont="1" applyBorder="1" applyAlignment="1" applyProtection="1">
      <alignment horizontal="center" vertical="center"/>
      <protection locked="0"/>
    </xf>
    <xf numFmtId="175" fontId="6" fillId="2" borderId="33" xfId="42" applyNumberFormat="1" applyFont="1" applyFill="1" applyBorder="1" applyAlignment="1" applyProtection="1">
      <alignment horizontal="left" vertical="center" wrapText="1"/>
      <protection locked="0"/>
    </xf>
    <xf numFmtId="0" fontId="39" fillId="0" borderId="0" xfId="44" applyFont="1" applyAlignment="1">
      <alignment horizontal="center" vertical="center" wrapText="1"/>
    </xf>
    <xf numFmtId="0" fontId="39" fillId="0" borderId="0" xfId="44" applyFont="1" applyAlignment="1">
      <alignment vertical="center" wrapText="1"/>
    </xf>
    <xf numFmtId="0" fontId="7" fillId="0" borderId="19" xfId="40" applyFont="1" applyBorder="1" applyAlignment="1">
      <alignment vertical="center"/>
    </xf>
    <xf numFmtId="0" fontId="6" fillId="0" borderId="19" xfId="40" applyFont="1" applyBorder="1" applyAlignment="1">
      <alignment vertical="center"/>
    </xf>
    <xf numFmtId="0" fontId="7" fillId="0" borderId="19" xfId="40" applyFont="1" applyBorder="1" applyAlignment="1">
      <alignment horizontal="right" vertical="center"/>
    </xf>
    <xf numFmtId="0" fontId="9" fillId="0" borderId="0" xfId="25"/>
    <xf numFmtId="0" fontId="6" fillId="0" borderId="0" xfId="40" applyFont="1" applyAlignment="1">
      <alignment vertical="center"/>
    </xf>
    <xf numFmtId="0" fontId="7" fillId="0" borderId="0" xfId="40" applyFont="1" applyAlignment="1">
      <alignment horizontal="center" vertical="center"/>
    </xf>
    <xf numFmtId="0" fontId="6" fillId="0" borderId="0" xfId="40" applyFont="1" applyAlignment="1">
      <alignment horizontal="left" vertical="center"/>
    </xf>
    <xf numFmtId="173" fontId="6" fillId="0" borderId="0" xfId="40" applyNumberFormat="1" applyFont="1" applyAlignment="1">
      <alignment horizontal="left" vertical="center"/>
    </xf>
    <xf numFmtId="0" fontId="6" fillId="0" borderId="0" xfId="41" applyAlignment="1">
      <alignment horizontal="left" vertical="center"/>
    </xf>
    <xf numFmtId="0" fontId="7" fillId="0" borderId="0" xfId="41" applyFont="1" applyAlignment="1">
      <alignment horizontal="left" vertical="center"/>
    </xf>
    <xf numFmtId="0" fontId="6" fillId="0" borderId="0" xfId="40" applyFont="1" applyAlignment="1">
      <alignment horizontal="justify" vertical="center"/>
    </xf>
    <xf numFmtId="0" fontId="6" fillId="0" borderId="0" xfId="46" applyAlignment="1">
      <alignment horizontal="left" vertical="center"/>
    </xf>
    <xf numFmtId="0" fontId="6" fillId="0" borderId="0" xfId="40" applyFont="1" applyAlignment="1">
      <alignment vertical="top"/>
    </xf>
    <xf numFmtId="172" fontId="6" fillId="0" borderId="0" xfId="40" applyNumberFormat="1" applyFont="1" applyAlignment="1">
      <alignment horizontal="center" vertical="top"/>
    </xf>
    <xf numFmtId="0" fontId="6" fillId="0" borderId="0" xfId="40" applyFont="1" applyAlignment="1">
      <alignment horizontal="justify" vertical="top"/>
    </xf>
    <xf numFmtId="0" fontId="6" fillId="0" borderId="0" xfId="40" applyFont="1" applyAlignment="1">
      <alignment horizontal="justify"/>
    </xf>
    <xf numFmtId="0" fontId="6" fillId="0" borderId="0" xfId="40" quotePrefix="1" applyFont="1" applyAlignment="1">
      <alignment horizontal="justify"/>
    </xf>
    <xf numFmtId="4" fontId="5" fillId="0" borderId="0" xfId="40" quotePrefix="1" applyNumberFormat="1" applyFont="1" applyAlignment="1">
      <alignment vertical="center"/>
    </xf>
    <xf numFmtId="172" fontId="6" fillId="0" borderId="0" xfId="40" applyNumberFormat="1" applyFont="1" applyAlignment="1">
      <alignment horizontal="center" vertical="center"/>
    </xf>
    <xf numFmtId="0" fontId="6" fillId="0" borderId="0" xfId="40" applyFont="1" applyAlignment="1">
      <alignment horizontal="center" vertical="top"/>
    </xf>
    <xf numFmtId="0" fontId="6" fillId="0" borderId="0" xfId="36" applyAlignment="1">
      <alignment vertical="center"/>
    </xf>
    <xf numFmtId="0" fontId="6" fillId="0" borderId="0" xfId="36" applyAlignment="1">
      <alignment horizontal="center" vertical="center" wrapText="1"/>
    </xf>
    <xf numFmtId="0" fontId="6" fillId="0" borderId="0" xfId="36"/>
    <xf numFmtId="0" fontId="6" fillId="0" borderId="0" xfId="36" applyAlignment="1">
      <alignment horizontal="justify" vertical="center"/>
    </xf>
    <xf numFmtId="172" fontId="6" fillId="0" borderId="0" xfId="36" applyNumberFormat="1" applyAlignment="1">
      <alignment horizontal="center" vertical="center"/>
    </xf>
    <xf numFmtId="0" fontId="6" fillId="0" borderId="0" xfId="36" applyAlignment="1">
      <alignment horizontal="right" vertical="center"/>
    </xf>
    <xf numFmtId="0" fontId="6" fillId="0" borderId="0" xfId="40" applyFont="1"/>
    <xf numFmtId="173" fontId="7" fillId="0" borderId="0" xfId="40" applyNumberFormat="1" applyFont="1" applyAlignment="1">
      <alignment vertical="center"/>
    </xf>
    <xf numFmtId="0" fontId="7" fillId="0" borderId="0" xfId="40" applyFont="1" applyAlignment="1">
      <alignment horizontal="right" vertical="center"/>
    </xf>
    <xf numFmtId="0" fontId="7" fillId="0" borderId="0" xfId="40" applyFont="1" applyAlignment="1">
      <alignment horizontal="left" vertical="center" indent="2"/>
    </xf>
    <xf numFmtId="0" fontId="7" fillId="0" borderId="0" xfId="40" applyFont="1" applyAlignment="1">
      <alignment horizontal="left" vertical="center" indent="1"/>
    </xf>
    <xf numFmtId="0" fontId="6" fillId="0" borderId="0" xfId="40" applyFont="1" applyAlignment="1">
      <alignment horizontal="left" vertical="center" indent="1"/>
    </xf>
    <xf numFmtId="0" fontId="6" fillId="0" borderId="0" xfId="36" applyAlignment="1">
      <alignment horizontal="left" vertical="center" indent="2"/>
    </xf>
    <xf numFmtId="0" fontId="7" fillId="0" borderId="0" xfId="36" applyFont="1" applyAlignment="1">
      <alignment horizontal="left" vertical="center"/>
    </xf>
    <xf numFmtId="173" fontId="7" fillId="0" borderId="0" xfId="36" applyNumberFormat="1" applyFont="1" applyAlignment="1">
      <alignment horizontal="left" vertical="center" indent="1"/>
    </xf>
    <xf numFmtId="0" fontId="6" fillId="2" borderId="44" xfId="36" applyFill="1" applyBorder="1" applyAlignment="1" applyProtection="1">
      <alignment horizontal="left" vertical="center"/>
      <protection locked="0"/>
    </xf>
    <xf numFmtId="0" fontId="40" fillId="0" borderId="0" xfId="0" applyFont="1" applyAlignment="1">
      <alignment horizontal="left" vertical="center"/>
    </xf>
    <xf numFmtId="0" fontId="41" fillId="6" borderId="0" xfId="0" applyFont="1" applyFill="1" applyAlignment="1">
      <alignment horizontal="center" vertical="center"/>
    </xf>
    <xf numFmtId="0" fontId="3" fillId="0" borderId="41" xfId="0" applyFont="1" applyBorder="1" applyAlignment="1" applyProtection="1">
      <alignment horizontal="center" vertical="center" wrapText="1"/>
      <protection hidden="1"/>
    </xf>
    <xf numFmtId="0" fontId="3" fillId="0" borderId="14" xfId="0" applyFont="1" applyBorder="1" applyAlignment="1" applyProtection="1">
      <alignment horizontal="center" vertical="center" wrapText="1"/>
      <protection hidden="1"/>
    </xf>
    <xf numFmtId="0" fontId="3" fillId="5" borderId="14" xfId="0" applyFont="1" applyFill="1" applyBorder="1" applyAlignment="1" applyProtection="1">
      <alignment horizontal="center" vertical="center" wrapText="1"/>
      <protection locked="0"/>
    </xf>
    <xf numFmtId="0" fontId="3" fillId="0" borderId="14" xfId="0" applyFont="1" applyBorder="1" applyAlignment="1" applyProtection="1">
      <alignment horizontal="center" vertical="center"/>
      <protection hidden="1"/>
    </xf>
    <xf numFmtId="0" fontId="3" fillId="0" borderId="18" xfId="0" applyFont="1" applyBorder="1" applyAlignment="1" applyProtection="1">
      <alignment vertical="center"/>
      <protection hidden="1"/>
    </xf>
    <xf numFmtId="0" fontId="5" fillId="0" borderId="18" xfId="0" applyFont="1" applyBorder="1" applyAlignment="1" applyProtection="1">
      <alignment horizontal="center" vertical="center" wrapText="1"/>
      <protection hidden="1"/>
    </xf>
    <xf numFmtId="0" fontId="42" fillId="0" borderId="18" xfId="0" applyFont="1" applyBorder="1" applyAlignment="1" applyProtection="1">
      <alignment horizontal="center" vertical="center" wrapText="1"/>
      <protection hidden="1"/>
    </xf>
    <xf numFmtId="0" fontId="42" fillId="0" borderId="14" xfId="0" applyFont="1" applyBorder="1" applyAlignment="1" applyProtection="1">
      <alignment horizontal="center" vertical="center" wrapText="1"/>
      <protection hidden="1"/>
    </xf>
    <xf numFmtId="0" fontId="42" fillId="0" borderId="41" xfId="0" applyFont="1" applyBorder="1" applyAlignment="1" applyProtection="1">
      <alignment horizontal="center" vertical="center" wrapText="1"/>
      <protection hidden="1"/>
    </xf>
    <xf numFmtId="164" fontId="5" fillId="0" borderId="18" xfId="18" applyFont="1" applyBorder="1" applyAlignment="1" applyProtection="1">
      <alignment vertical="center"/>
      <protection hidden="1"/>
    </xf>
    <xf numFmtId="9" fontId="42" fillId="5" borderId="41" xfId="0" applyNumberFormat="1" applyFont="1" applyFill="1" applyBorder="1" applyAlignment="1" applyProtection="1">
      <alignment horizontal="center" vertical="center" wrapText="1"/>
      <protection locked="0"/>
    </xf>
    <xf numFmtId="9" fontId="42" fillId="0" borderId="41" xfId="0" applyNumberFormat="1" applyFont="1" applyBorder="1" applyAlignment="1" applyProtection="1">
      <alignment horizontal="center" vertical="center" wrapText="1"/>
      <protection locked="0"/>
    </xf>
    <xf numFmtId="0" fontId="42" fillId="0" borderId="0" xfId="0" applyFont="1" applyAlignment="1" applyProtection="1">
      <alignment horizontal="center" vertical="center" wrapText="1"/>
      <protection hidden="1"/>
    </xf>
    <xf numFmtId="2" fontId="3" fillId="5" borderId="14" xfId="0" applyNumberFormat="1" applyFont="1" applyFill="1" applyBorder="1" applyAlignment="1" applyProtection="1">
      <alignment horizontal="center" vertical="center"/>
      <protection locked="0"/>
    </xf>
    <xf numFmtId="2" fontId="3" fillId="0" borderId="18" xfId="0" applyNumberFormat="1" applyFont="1" applyBorder="1" applyAlignment="1">
      <alignment horizontal="center" vertical="center"/>
    </xf>
    <xf numFmtId="0" fontId="5" fillId="0" borderId="14" xfId="0" applyFont="1" applyBorder="1" applyAlignment="1" applyProtection="1">
      <alignment horizontal="left" vertical="center"/>
      <protection hidden="1"/>
    </xf>
    <xf numFmtId="0" fontId="1" fillId="0" borderId="0" xfId="0" applyFont="1"/>
    <xf numFmtId="0" fontId="3" fillId="0" borderId="18" xfId="0" applyFont="1" applyBorder="1" applyAlignment="1" applyProtection="1">
      <alignment horizontal="center" vertical="center" wrapText="1"/>
      <protection hidden="1"/>
    </xf>
    <xf numFmtId="0" fontId="44" fillId="5" borderId="18" xfId="0" applyFont="1" applyFill="1" applyBorder="1" applyAlignment="1" applyProtection="1">
      <alignment horizontal="center"/>
      <protection locked="0"/>
    </xf>
    <xf numFmtId="9" fontId="3" fillId="0" borderId="18" xfId="53" applyFont="1" applyFill="1" applyBorder="1" applyAlignment="1">
      <alignment horizontal="center" vertical="center"/>
    </xf>
    <xf numFmtId="0" fontId="44" fillId="5" borderId="18" xfId="0" applyFont="1" applyFill="1" applyBorder="1" applyProtection="1">
      <protection locked="0"/>
    </xf>
    <xf numFmtId="164" fontId="3" fillId="0" borderId="18" xfId="7" applyFont="1" applyBorder="1" applyAlignment="1">
      <alignment horizontal="center" vertical="center" readingOrder="1"/>
    </xf>
    <xf numFmtId="0" fontId="44" fillId="0" borderId="0" xfId="0" applyFont="1"/>
    <xf numFmtId="0" fontId="3" fillId="0" borderId="0" xfId="0" applyFont="1"/>
    <xf numFmtId="0" fontId="3" fillId="0" borderId="18" xfId="0" applyFont="1" applyBorder="1" applyAlignment="1" applyProtection="1">
      <alignment vertical="top"/>
      <protection hidden="1"/>
    </xf>
    <xf numFmtId="0" fontId="3" fillId="0" borderId="18" xfId="0" applyFont="1" applyBorder="1" applyProtection="1">
      <protection hidden="1"/>
    </xf>
    <xf numFmtId="0" fontId="5" fillId="0" borderId="18" xfId="0" applyFont="1" applyBorder="1" applyAlignment="1" applyProtection="1">
      <alignment horizontal="center" vertical="center"/>
      <protection hidden="1"/>
    </xf>
    <xf numFmtId="0" fontId="5" fillId="0" borderId="18" xfId="0" applyFont="1" applyBorder="1" applyAlignment="1" applyProtection="1">
      <alignment horizontal="center"/>
      <protection hidden="1"/>
    </xf>
    <xf numFmtId="0" fontId="3" fillId="0" borderId="18" xfId="0" applyFont="1" applyBorder="1" applyAlignment="1">
      <alignment horizontal="center" vertical="center" wrapText="1"/>
    </xf>
    <xf numFmtId="0" fontId="3" fillId="0" borderId="18" xfId="0" applyFont="1" applyBorder="1" applyAlignment="1">
      <alignment horizontal="left" vertical="top" wrapText="1"/>
    </xf>
    <xf numFmtId="0" fontId="45" fillId="0" borderId="18" xfId="0" applyFont="1" applyBorder="1" applyAlignment="1">
      <alignment horizontal="center" vertical="center" wrapText="1"/>
    </xf>
    <xf numFmtId="164" fontId="45" fillId="0" borderId="18" xfId="7" applyFont="1" applyBorder="1" applyAlignment="1">
      <alignment horizontal="center" vertical="center" wrapText="1"/>
    </xf>
    <xf numFmtId="164" fontId="44" fillId="0" borderId="18" xfId="7" applyFont="1" applyBorder="1" applyAlignment="1">
      <alignment vertical="center"/>
    </xf>
    <xf numFmtId="164" fontId="44" fillId="0" borderId="18" xfId="7" applyFont="1" applyBorder="1" applyAlignment="1">
      <alignment horizontal="right" vertical="center"/>
    </xf>
    <xf numFmtId="0" fontId="3" fillId="0" borderId="18" xfId="0" applyFont="1" applyBorder="1" applyAlignment="1">
      <alignment horizontal="justify" vertical="top" wrapText="1"/>
    </xf>
    <xf numFmtId="164" fontId="46" fillId="0" borderId="18" xfId="7" applyFont="1" applyBorder="1" applyAlignment="1">
      <alignment horizontal="center" vertical="center" wrapText="1"/>
    </xf>
    <xf numFmtId="2" fontId="3" fillId="0" borderId="18" xfId="0" applyNumberFormat="1" applyFont="1" applyBorder="1" applyAlignment="1">
      <alignment horizontal="center" vertical="center" wrapText="1"/>
    </xf>
    <xf numFmtId="0" fontId="3" fillId="0" borderId="18" xfId="0" applyFont="1" applyBorder="1" applyAlignment="1">
      <alignment horizontal="center" vertical="center"/>
    </xf>
    <xf numFmtId="49" fontId="3" fillId="0" borderId="18" xfId="0" applyNumberFormat="1" applyFont="1" applyBorder="1" applyAlignment="1">
      <alignment horizontal="center" vertical="center" wrapText="1"/>
    </xf>
    <xf numFmtId="0" fontId="3" fillId="0" borderId="18" xfId="0" applyFont="1" applyBorder="1" applyAlignment="1">
      <alignment horizontal="left" vertical="center" wrapText="1"/>
    </xf>
    <xf numFmtId="0" fontId="3" fillId="7" borderId="18" xfId="0" applyFont="1" applyFill="1" applyBorder="1" applyAlignment="1">
      <alignment horizontal="center" vertical="center"/>
    </xf>
    <xf numFmtId="0" fontId="3" fillId="7" borderId="18" xfId="0" applyFont="1" applyFill="1" applyBorder="1" applyAlignment="1">
      <alignment horizontal="left" vertical="top" wrapText="1"/>
    </xf>
    <xf numFmtId="0" fontId="3" fillId="7" borderId="18" xfId="0" applyFont="1" applyFill="1" applyBorder="1" applyAlignment="1">
      <alignment horizontal="left" vertical="center" wrapText="1"/>
    </xf>
    <xf numFmtId="2" fontId="42" fillId="0" borderId="18" xfId="0" applyNumberFormat="1" applyFont="1" applyBorder="1" applyAlignment="1">
      <alignment horizontal="center" vertical="center" wrapText="1"/>
    </xf>
    <xf numFmtId="4" fontId="3" fillId="0" borderId="18" xfId="0" applyNumberFormat="1" applyFont="1" applyBorder="1" applyAlignment="1">
      <alignment horizontal="center" vertical="center" wrapText="1"/>
    </xf>
    <xf numFmtId="0" fontId="44" fillId="0" borderId="0" xfId="0" applyFont="1" applyAlignment="1">
      <alignment horizontal="center" vertical="top"/>
    </xf>
    <xf numFmtId="0" fontId="44" fillId="0" borderId="0" xfId="0" applyFont="1" applyAlignment="1">
      <alignment horizontal="center"/>
    </xf>
    <xf numFmtId="2" fontId="44" fillId="0" borderId="0" xfId="0" applyNumberFormat="1" applyFont="1"/>
    <xf numFmtId="0" fontId="44" fillId="0" borderId="0" xfId="0" applyFont="1" applyAlignment="1">
      <alignment vertical="top"/>
    </xf>
    <xf numFmtId="2" fontId="44" fillId="0" borderId="0" xfId="0" applyNumberFormat="1" applyFont="1" applyAlignment="1">
      <alignment vertical="top"/>
    </xf>
    <xf numFmtId="10" fontId="3" fillId="5" borderId="18" xfId="0" applyNumberFormat="1" applyFont="1" applyFill="1" applyBorder="1" applyAlignment="1" applyProtection="1">
      <alignment vertical="center" wrapText="1"/>
      <protection locked="0" hidden="1"/>
    </xf>
    <xf numFmtId="10" fontId="3" fillId="0" borderId="18" xfId="0" applyNumberFormat="1" applyFont="1" applyBorder="1" applyAlignment="1" applyProtection="1">
      <alignment horizontal="right" vertical="center"/>
      <protection hidden="1"/>
    </xf>
    <xf numFmtId="164" fontId="5" fillId="0" borderId="18" xfId="7" applyFont="1" applyBorder="1" applyAlignment="1" applyProtection="1">
      <alignment vertical="center" wrapText="1"/>
      <protection hidden="1"/>
    </xf>
    <xf numFmtId="0" fontId="3" fillId="0" borderId="18" xfId="0" applyFont="1" applyBorder="1" applyAlignment="1" applyProtection="1">
      <alignment vertical="center" wrapText="1"/>
      <protection hidden="1"/>
    </xf>
    <xf numFmtId="164" fontId="44" fillId="0" borderId="0" xfId="0" applyNumberFormat="1" applyFont="1"/>
    <xf numFmtId="2" fontId="5" fillId="0" borderId="0" xfId="0" applyNumberFormat="1" applyFont="1" applyAlignment="1">
      <alignment horizontal="center" vertical="center"/>
    </xf>
    <xf numFmtId="164" fontId="44" fillId="0" borderId="18" xfId="7" applyFont="1" applyBorder="1" applyAlignment="1">
      <alignment horizontal="center" vertical="center" wrapText="1"/>
    </xf>
    <xf numFmtId="0" fontId="44" fillId="0" borderId="0" xfId="0" applyFont="1" applyAlignment="1" applyProtection="1">
      <alignment vertical="center"/>
      <protection hidden="1"/>
    </xf>
    <xf numFmtId="1" fontId="3" fillId="0" borderId="0" xfId="0" applyNumberFormat="1" applyFont="1" applyProtection="1">
      <protection hidden="1"/>
    </xf>
    <xf numFmtId="3" fontId="3" fillId="0" borderId="18" xfId="17" applyNumberFormat="1" applyFont="1" applyBorder="1" applyAlignment="1">
      <alignment horizontal="center" vertical="center" readingOrder="1"/>
    </xf>
    <xf numFmtId="0" fontId="5" fillId="0" borderId="18" xfId="0" applyFont="1" applyBorder="1" applyAlignment="1" applyProtection="1">
      <alignment vertical="center" wrapText="1"/>
      <protection hidden="1"/>
    </xf>
    <xf numFmtId="0" fontId="44" fillId="0" borderId="0" xfId="0" applyFont="1" applyAlignment="1" applyProtection="1">
      <alignment horizontal="left" vertical="center"/>
      <protection hidden="1"/>
    </xf>
    <xf numFmtId="2" fontId="3" fillId="0" borderId="0" xfId="0" applyNumberFormat="1" applyFont="1" applyAlignment="1" applyProtection="1">
      <alignment vertical="center"/>
      <protection hidden="1"/>
    </xf>
    <xf numFmtId="164" fontId="3" fillId="0" borderId="18" xfId="7" applyFont="1" applyBorder="1" applyAlignment="1">
      <alignment horizontal="right" vertical="center" readingOrder="1"/>
    </xf>
    <xf numFmtId="164" fontId="3" fillId="0" borderId="18" xfId="7" applyFont="1" applyBorder="1" applyAlignment="1" applyProtection="1">
      <alignment horizontal="right" vertical="center"/>
      <protection hidden="1"/>
    </xf>
    <xf numFmtId="164" fontId="50" fillId="0" borderId="18" xfId="7" applyFont="1" applyBorder="1" applyAlignment="1" applyProtection="1">
      <alignment horizontal="right" vertical="center" wrapText="1"/>
      <protection hidden="1"/>
    </xf>
    <xf numFmtId="0" fontId="1" fillId="0" borderId="18" xfId="0" applyFont="1" applyBorder="1" applyAlignment="1">
      <alignment vertical="center"/>
    </xf>
    <xf numFmtId="0" fontId="1" fillId="0" borderId="37" xfId="0" applyFont="1" applyBorder="1" applyAlignment="1">
      <alignment horizontal="left"/>
    </xf>
    <xf numFmtId="164" fontId="1" fillId="0" borderId="54" xfId="7" applyFont="1" applyBorder="1" applyAlignment="1">
      <alignment horizontal="center" vertical="center"/>
    </xf>
    <xf numFmtId="0" fontId="6" fillId="0" borderId="54" xfId="0" applyFont="1" applyBorder="1" applyAlignment="1" applyProtection="1">
      <alignment vertical="center"/>
      <protection hidden="1"/>
    </xf>
    <xf numFmtId="0" fontId="1" fillId="0" borderId="18" xfId="0" applyFont="1" applyBorder="1" applyAlignment="1">
      <alignment vertical="top"/>
    </xf>
    <xf numFmtId="164" fontId="6" fillId="0" borderId="54" xfId="7" applyFont="1" applyBorder="1" applyProtection="1">
      <protection hidden="1"/>
    </xf>
    <xf numFmtId="0" fontId="31" fillId="0" borderId="18" xfId="0" applyFont="1" applyBorder="1" applyAlignment="1">
      <alignment horizontal="center" vertical="center" wrapText="1"/>
    </xf>
    <xf numFmtId="164" fontId="31" fillId="0" borderId="14" xfId="7" applyFont="1" applyBorder="1" applyAlignment="1">
      <alignment horizontal="center" vertical="center" wrapText="1"/>
    </xf>
    <xf numFmtId="0" fontId="1" fillId="0" borderId="18" xfId="0" applyFont="1" applyBorder="1" applyAlignment="1">
      <alignment horizontal="justify" vertical="center"/>
    </xf>
    <xf numFmtId="164" fontId="1" fillId="0" borderId="18" xfId="7" applyFont="1" applyBorder="1" applyAlignment="1">
      <alignment horizontal="center" vertical="top"/>
    </xf>
    <xf numFmtId="164" fontId="1" fillId="0" borderId="0" xfId="0" applyNumberFormat="1" applyFont="1"/>
    <xf numFmtId="0" fontId="1" fillId="0" borderId="38" xfId="0" applyFont="1" applyBorder="1" applyAlignment="1">
      <alignment vertical="center" wrapText="1"/>
    </xf>
    <xf numFmtId="0" fontId="1" fillId="0" borderId="39" xfId="0" applyFont="1" applyBorder="1" applyAlignment="1">
      <alignment vertical="center" wrapText="1"/>
    </xf>
    <xf numFmtId="164" fontId="1" fillId="0" borderId="42" xfId="7" applyFont="1" applyBorder="1" applyAlignment="1">
      <alignment horizontal="center" vertical="center" wrapText="1"/>
    </xf>
    <xf numFmtId="0" fontId="1" fillId="0" borderId="40" xfId="0" applyFont="1" applyBorder="1" applyAlignment="1">
      <alignment horizontal="justify" vertical="center"/>
    </xf>
    <xf numFmtId="164" fontId="1" fillId="0" borderId="43" xfId="7" applyFont="1" applyBorder="1" applyAlignment="1">
      <alignment horizontal="center"/>
    </xf>
    <xf numFmtId="0" fontId="1" fillId="0" borderId="40" xfId="0" applyFont="1" applyBorder="1" applyAlignment="1">
      <alignment vertical="center"/>
    </xf>
    <xf numFmtId="174" fontId="1" fillId="0" borderId="0" xfId="0" applyNumberFormat="1" applyFont="1" applyAlignment="1">
      <alignment horizontal="left"/>
    </xf>
    <xf numFmtId="0" fontId="1" fillId="0" borderId="0" xfId="0" applyFont="1" applyAlignment="1">
      <alignment vertical="center"/>
    </xf>
    <xf numFmtId="0" fontId="1" fillId="0" borderId="41" xfId="0" applyFont="1" applyBorder="1" applyAlignment="1">
      <alignment vertical="center"/>
    </xf>
    <xf numFmtId="0" fontId="1" fillId="0" borderId="19" xfId="0" applyFont="1" applyBorder="1" applyAlignment="1">
      <alignment horizontal="left"/>
    </xf>
    <xf numFmtId="0" fontId="1" fillId="0" borderId="19" xfId="0" applyFont="1" applyBorder="1" applyAlignment="1">
      <alignment vertical="center"/>
    </xf>
    <xf numFmtId="164" fontId="1" fillId="0" borderId="30" xfId="7" applyFont="1" applyBorder="1" applyAlignment="1">
      <alignment horizontal="center"/>
    </xf>
    <xf numFmtId="164" fontId="1" fillId="0" borderId="0" xfId="7" applyFont="1"/>
    <xf numFmtId="164" fontId="3" fillId="0" borderId="18" xfId="7" applyFont="1" applyBorder="1" applyAlignment="1">
      <alignment horizontal="center" vertical="center"/>
    </xf>
    <xf numFmtId="164" fontId="5" fillId="6" borderId="18" xfId="7" applyFont="1" applyFill="1" applyBorder="1" applyAlignment="1">
      <alignment horizontal="center" vertical="center"/>
    </xf>
    <xf numFmtId="164" fontId="5" fillId="7" borderId="18" xfId="7" applyFont="1" applyFill="1" applyBorder="1" applyAlignment="1">
      <alignment horizontal="center" vertical="center"/>
    </xf>
    <xf numFmtId="164" fontId="5" fillId="6" borderId="18" xfId="7" applyFont="1" applyFill="1" applyBorder="1" applyAlignment="1">
      <alignment horizontal="center" vertical="center" wrapText="1"/>
    </xf>
    <xf numFmtId="164" fontId="5" fillId="0" borderId="18" xfId="7" applyFont="1" applyBorder="1" applyAlignment="1">
      <alignment horizontal="center" vertical="center" wrapText="1"/>
    </xf>
    <xf numFmtId="0" fontId="1" fillId="0" borderId="54" xfId="0" applyFont="1" applyBorder="1" applyAlignment="1">
      <alignment horizontal="left" vertical="center"/>
    </xf>
    <xf numFmtId="0" fontId="6" fillId="0" borderId="54" xfId="0" applyFont="1" applyBorder="1" applyAlignment="1" applyProtection="1">
      <alignment horizontal="left" vertical="center"/>
      <protection hidden="1"/>
    </xf>
    <xf numFmtId="0" fontId="6" fillId="0" borderId="54" xfId="0" applyFont="1" applyBorder="1" applyAlignment="1" applyProtection="1">
      <alignment horizontal="left"/>
      <protection hidden="1"/>
    </xf>
    <xf numFmtId="164" fontId="44" fillId="0" borderId="18" xfId="7" applyFont="1" applyBorder="1" applyAlignment="1">
      <alignment horizontal="right" vertical="top"/>
    </xf>
    <xf numFmtId="0" fontId="39" fillId="0" borderId="0" xfId="44" applyFont="1" applyAlignment="1">
      <alignment horizontal="center" vertical="center" wrapText="1"/>
    </xf>
    <xf numFmtId="0" fontId="33" fillId="3" borderId="0" xfId="42" applyFont="1" applyFill="1" applyAlignment="1">
      <alignment horizontal="center" vertical="center"/>
    </xf>
    <xf numFmtId="0" fontId="6" fillId="0" borderId="0" xfId="45" applyAlignment="1" applyProtection="1">
      <alignment horizontal="left" vertical="center" wrapText="1"/>
      <protection hidden="1"/>
    </xf>
    <xf numFmtId="0" fontId="6" fillId="0" borderId="0" xfId="0" applyFont="1" applyAlignment="1" applyProtection="1">
      <alignment horizontal="center" vertical="center"/>
      <protection hidden="1"/>
    </xf>
    <xf numFmtId="0" fontId="5" fillId="0" borderId="0" xfId="0" applyFont="1" applyAlignment="1" applyProtection="1">
      <alignment horizontal="center" vertical="center" wrapText="1"/>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justify" vertical="center" wrapText="1"/>
      <protection hidden="1"/>
    </xf>
    <xf numFmtId="0" fontId="7" fillId="0" borderId="0" xfId="45" applyFont="1" applyAlignment="1" applyProtection="1">
      <alignment horizontal="left" vertical="center" wrapText="1"/>
      <protection hidden="1"/>
    </xf>
    <xf numFmtId="0" fontId="3" fillId="0" borderId="44" xfId="27" applyFont="1" applyBorder="1" applyAlignment="1" applyProtection="1">
      <alignment horizontal="justify" vertical="top" wrapText="1"/>
      <protection hidden="1"/>
    </xf>
    <xf numFmtId="0" fontId="3" fillId="0" borderId="26" xfId="27" applyFont="1" applyBorder="1" applyAlignment="1" applyProtection="1">
      <alignment horizontal="justify" vertical="top" wrapText="1"/>
      <protection hidden="1"/>
    </xf>
    <xf numFmtId="0" fontId="3" fillId="0" borderId="45" xfId="27" applyFont="1" applyBorder="1" applyAlignment="1" applyProtection="1">
      <alignment horizontal="justify" vertical="top" wrapText="1"/>
      <protection hidden="1"/>
    </xf>
    <xf numFmtId="0" fontId="3" fillId="0" borderId="46" xfId="27" applyFont="1" applyBorder="1" applyAlignment="1" applyProtection="1">
      <alignment horizontal="justify" vertical="top" wrapText="1"/>
      <protection hidden="1"/>
    </xf>
    <xf numFmtId="0" fontId="22" fillId="0" borderId="47" xfId="27" applyFont="1" applyBorder="1" applyAlignment="1" applyProtection="1">
      <alignment horizontal="center" vertical="center"/>
      <protection hidden="1"/>
    </xf>
    <xf numFmtId="0" fontId="22" fillId="0" borderId="48" xfId="27" applyFont="1" applyBorder="1" applyAlignment="1" applyProtection="1">
      <alignment horizontal="center" vertical="center"/>
      <protection hidden="1"/>
    </xf>
    <xf numFmtId="0" fontId="22" fillId="0" borderId="24" xfId="27" applyFont="1" applyBorder="1" applyAlignment="1" applyProtection="1">
      <alignment horizontal="center" vertical="center"/>
      <protection hidden="1"/>
    </xf>
    <xf numFmtId="0" fontId="3" fillId="0" borderId="0" xfId="27" applyFont="1" applyAlignment="1" applyProtection="1">
      <alignment horizontal="justify" vertical="top" wrapText="1"/>
      <protection hidden="1"/>
    </xf>
    <xf numFmtId="0" fontId="3" fillId="0" borderId="0" xfId="27" applyFont="1" applyAlignment="1" applyProtection="1">
      <alignment horizontal="justify" vertical="top"/>
      <protection hidden="1"/>
    </xf>
    <xf numFmtId="0" fontId="5" fillId="0" borderId="0" xfId="27" applyFont="1" applyAlignment="1" applyProtection="1">
      <alignment horizontal="justify" vertical="top" wrapText="1"/>
      <protection hidden="1"/>
    </xf>
    <xf numFmtId="0" fontId="5" fillId="0" borderId="0" xfId="27" quotePrefix="1" applyFont="1" applyAlignment="1" applyProtection="1">
      <alignment horizontal="left" vertical="top" wrapText="1"/>
      <protection hidden="1"/>
    </xf>
    <xf numFmtId="0" fontId="3" fillId="0" borderId="0" xfId="27" applyFont="1" applyAlignment="1" applyProtection="1">
      <alignment horizontal="left" vertical="top"/>
      <protection hidden="1"/>
    </xf>
    <xf numFmtId="0" fontId="3" fillId="0" borderId="19" xfId="27" applyFont="1" applyBorder="1" applyAlignment="1" applyProtection="1">
      <alignment horizontal="justify" vertical="top" wrapText="1"/>
      <protection hidden="1"/>
    </xf>
    <xf numFmtId="0" fontId="3" fillId="0" borderId="19" xfId="27" applyFont="1" applyBorder="1" applyAlignment="1" applyProtection="1">
      <alignment horizontal="left" vertical="top" wrapText="1" indent="5"/>
      <protection hidden="1"/>
    </xf>
    <xf numFmtId="0" fontId="3" fillId="0" borderId="0" xfId="27" applyFont="1" applyAlignment="1" applyProtection="1">
      <alignment horizontal="left" vertical="top" wrapText="1" indent="5"/>
      <protection hidden="1"/>
    </xf>
    <xf numFmtId="0" fontId="5" fillId="0" borderId="0" xfId="27" applyFont="1" applyAlignment="1" applyProtection="1">
      <alignment horizontal="justify"/>
      <protection hidden="1"/>
    </xf>
    <xf numFmtId="0" fontId="3" fillId="0" borderId="0" xfId="27" applyFont="1" applyAlignment="1" applyProtection="1">
      <alignment horizontal="center" vertical="top"/>
      <protection hidden="1"/>
    </xf>
    <xf numFmtId="0" fontId="2" fillId="0" borderId="0" xfId="27" applyFont="1" applyAlignment="1" applyProtection="1">
      <alignment horizontal="center" vertical="top"/>
      <protection hidden="1"/>
    </xf>
    <xf numFmtId="0" fontId="3" fillId="0" borderId="0" xfId="27" applyFont="1" applyAlignment="1" applyProtection="1">
      <alignment horizontal="center" vertical="top" wrapText="1"/>
      <protection hidden="1"/>
    </xf>
    <xf numFmtId="0" fontId="3" fillId="0" borderId="0" xfId="27" applyFont="1" applyAlignment="1" applyProtection="1">
      <alignment horizontal="justify"/>
      <protection hidden="1"/>
    </xf>
    <xf numFmtId="0" fontId="6" fillId="0" borderId="0" xfId="27" applyFont="1" applyAlignment="1" applyProtection="1">
      <alignment horizontal="justify" vertical="top" wrapText="1"/>
      <protection hidden="1"/>
    </xf>
    <xf numFmtId="0" fontId="6" fillId="0" borderId="0" xfId="27" applyFont="1" applyAlignment="1" applyProtection="1">
      <alignment horizontal="justify" vertical="top"/>
      <protection hidden="1"/>
    </xf>
    <xf numFmtId="0" fontId="5" fillId="0" borderId="0" xfId="27" applyFont="1" applyAlignment="1" applyProtection="1">
      <alignment horizontal="center" vertical="top"/>
      <protection hidden="1"/>
    </xf>
    <xf numFmtId="0" fontId="2" fillId="4" borderId="0" xfId="27" applyFont="1" applyFill="1" applyAlignment="1" applyProtection="1">
      <alignment horizontal="center" vertical="top"/>
      <protection hidden="1"/>
    </xf>
    <xf numFmtId="0" fontId="25" fillId="0" borderId="16" xfId="31" applyFont="1" applyBorder="1" applyAlignment="1" applyProtection="1">
      <alignment horizontal="left" vertical="top" wrapText="1"/>
      <protection hidden="1"/>
    </xf>
    <xf numFmtId="0" fontId="27" fillId="0" borderId="49" xfId="31" applyBorder="1" applyAlignment="1" applyProtection="1">
      <alignment horizontal="left" vertical="top" wrapText="1"/>
      <protection hidden="1"/>
    </xf>
    <xf numFmtId="0" fontId="27" fillId="0" borderId="2" xfId="31" applyBorder="1" applyAlignment="1" applyProtection="1">
      <alignment horizontal="left" vertical="top" wrapText="1"/>
      <protection hidden="1"/>
    </xf>
    <xf numFmtId="0" fontId="27" fillId="0" borderId="50" xfId="31" applyBorder="1" applyAlignment="1" applyProtection="1">
      <alignment horizontal="left" vertical="top" wrapText="1"/>
      <protection hidden="1"/>
    </xf>
    <xf numFmtId="164" fontId="9" fillId="2" borderId="49" xfId="16" applyFont="1" applyFill="1" applyBorder="1" applyAlignment="1" applyProtection="1">
      <alignment horizontal="right" vertical="center"/>
      <protection hidden="1"/>
    </xf>
    <xf numFmtId="164" fontId="9" fillId="2" borderId="50" xfId="16" applyFont="1" applyFill="1" applyBorder="1" applyAlignment="1" applyProtection="1">
      <alignment horizontal="right" vertical="center"/>
      <protection hidden="1"/>
    </xf>
    <xf numFmtId="0" fontId="9" fillId="0" borderId="9" xfId="43" applyFont="1" applyBorder="1" applyAlignment="1" applyProtection="1">
      <alignment horizontal="left" vertical="top" wrapText="1"/>
      <protection hidden="1"/>
    </xf>
    <xf numFmtId="0" fontId="9" fillId="0" borderId="0" xfId="43" applyFont="1" applyAlignment="1" applyProtection="1">
      <alignment horizontal="left" vertical="top" wrapText="1"/>
      <protection hidden="1"/>
    </xf>
    <xf numFmtId="0" fontId="9" fillId="0" borderId="10" xfId="43" applyFont="1" applyBorder="1" applyAlignment="1" applyProtection="1">
      <alignment horizontal="left" vertical="top" wrapText="1"/>
      <protection hidden="1"/>
    </xf>
    <xf numFmtId="2" fontId="18" fillId="2" borderId="49" xfId="43" applyNumberFormat="1" applyFont="1" applyFill="1" applyBorder="1" applyAlignment="1" applyProtection="1">
      <alignment horizontal="right" vertical="center"/>
      <protection hidden="1"/>
    </xf>
    <xf numFmtId="2" fontId="18" fillId="2" borderId="50" xfId="43" applyNumberFormat="1" applyFont="1" applyFill="1" applyBorder="1" applyAlignment="1" applyProtection="1">
      <alignment horizontal="right" vertical="center"/>
      <protection hidden="1"/>
    </xf>
    <xf numFmtId="0" fontId="9" fillId="0" borderId="51" xfId="43" applyFont="1" applyBorder="1" applyAlignment="1" applyProtection="1">
      <alignment horizontal="left" vertical="center"/>
      <protection hidden="1"/>
    </xf>
    <xf numFmtId="0" fontId="9" fillId="0" borderId="7" xfId="43" applyFont="1" applyBorder="1" applyAlignment="1" applyProtection="1">
      <alignment horizontal="left" vertical="center"/>
      <protection hidden="1"/>
    </xf>
    <xf numFmtId="0" fontId="42" fillId="0" borderId="0" xfId="0" applyFont="1" applyAlignment="1">
      <alignment horizontal="center" vertical="center" wrapText="1"/>
    </xf>
    <xf numFmtId="0" fontId="42" fillId="0" borderId="18" xfId="0" applyFont="1" applyBorder="1" applyAlignment="1">
      <alignment horizontal="left" vertical="center" wrapText="1"/>
    </xf>
    <xf numFmtId="0" fontId="3" fillId="0" borderId="18" xfId="0" applyFont="1" applyBorder="1" applyAlignment="1" applyProtection="1">
      <alignment horizontal="left" vertical="center"/>
      <protection hidden="1"/>
    </xf>
    <xf numFmtId="0" fontId="47" fillId="6" borderId="0" xfId="0" applyFont="1" applyFill="1" applyAlignment="1">
      <alignment horizontal="center" vertical="top"/>
    </xf>
    <xf numFmtId="0" fontId="3" fillId="0" borderId="18" xfId="0" applyFont="1" applyBorder="1" applyAlignment="1">
      <alignment horizontal="left" vertical="center"/>
    </xf>
    <xf numFmtId="0" fontId="5" fillId="0" borderId="18" xfId="0" applyFont="1" applyBorder="1" applyAlignment="1" applyProtection="1">
      <alignment horizontal="right" vertical="center" wrapText="1"/>
      <protection hidden="1"/>
    </xf>
    <xf numFmtId="0" fontId="3" fillId="0" borderId="18" xfId="0" applyFont="1" applyBorder="1" applyAlignment="1" applyProtection="1">
      <alignment vertical="center"/>
      <protection hidden="1"/>
    </xf>
    <xf numFmtId="0" fontId="42" fillId="0" borderId="18" xfId="0" applyFont="1" applyBorder="1" applyAlignment="1" applyProtection="1">
      <alignment horizontal="right" vertical="center"/>
      <protection hidden="1"/>
    </xf>
    <xf numFmtId="0" fontId="42" fillId="0" borderId="37" xfId="0" applyFont="1" applyBorder="1" applyAlignment="1" applyProtection="1">
      <alignment horizontal="right" vertical="center" wrapText="1"/>
      <protection hidden="1"/>
    </xf>
    <xf numFmtId="0" fontId="42" fillId="0" borderId="3" xfId="0" applyFont="1" applyBorder="1" applyAlignment="1" applyProtection="1">
      <alignment horizontal="right" vertical="center" wrapText="1"/>
      <protection hidden="1"/>
    </xf>
    <xf numFmtId="0" fontId="42" fillId="0" borderId="11" xfId="0" applyFont="1" applyBorder="1" applyAlignment="1" applyProtection="1">
      <alignment horizontal="right" vertical="center" wrapText="1"/>
      <protection hidden="1"/>
    </xf>
    <xf numFmtId="0" fontId="3" fillId="0" borderId="37" xfId="0" applyFont="1" applyBorder="1" applyAlignment="1" applyProtection="1">
      <alignment horizontal="left" vertical="center" wrapText="1"/>
      <protection hidden="1"/>
    </xf>
    <xf numFmtId="0" fontId="3" fillId="0" borderId="3" xfId="0" applyFont="1" applyBorder="1" applyAlignment="1" applyProtection="1">
      <alignment horizontal="left" vertical="center" wrapText="1"/>
      <protection hidden="1"/>
    </xf>
    <xf numFmtId="0" fontId="3" fillId="0" borderId="11" xfId="0" applyFont="1" applyBorder="1" applyAlignment="1" applyProtection="1">
      <alignment horizontal="left" vertical="center" wrapText="1"/>
      <protection hidden="1"/>
    </xf>
    <xf numFmtId="0" fontId="5" fillId="0" borderId="37" xfId="0" applyFont="1" applyBorder="1" applyAlignment="1" applyProtection="1">
      <alignment horizontal="right" vertical="center"/>
      <protection hidden="1"/>
    </xf>
    <xf numFmtId="0" fontId="5" fillId="0" borderId="3" xfId="0" applyFont="1" applyBorder="1" applyAlignment="1" applyProtection="1">
      <alignment horizontal="right" vertical="center"/>
      <protection hidden="1"/>
    </xf>
    <xf numFmtId="0" fontId="5" fillId="0" borderId="11" xfId="0" applyFont="1" applyBorder="1" applyAlignment="1" applyProtection="1">
      <alignment horizontal="right" vertical="center"/>
      <protection hidden="1"/>
    </xf>
    <xf numFmtId="0" fontId="42" fillId="0" borderId="0" xfId="0" applyFont="1" applyAlignment="1" applyProtection="1">
      <alignment horizontal="center" vertical="center" wrapText="1"/>
      <protection hidden="1"/>
    </xf>
    <xf numFmtId="0" fontId="3" fillId="0" borderId="0" xfId="0" applyFont="1" applyAlignment="1" applyProtection="1">
      <alignment horizontal="left" vertical="center"/>
      <protection hidden="1"/>
    </xf>
    <xf numFmtId="0" fontId="3" fillId="0" borderId="0" xfId="0" applyFont="1" applyAlignment="1" applyProtection="1">
      <alignment vertical="center"/>
      <protection hidden="1"/>
    </xf>
    <xf numFmtId="0" fontId="44" fillId="6" borderId="39" xfId="0" applyFont="1" applyFill="1" applyBorder="1" applyAlignment="1" applyProtection="1">
      <alignment horizontal="center" vertical="center"/>
      <protection hidden="1"/>
    </xf>
    <xf numFmtId="0" fontId="5" fillId="0" borderId="18" xfId="0" applyFont="1" applyBorder="1" applyAlignment="1" applyProtection="1">
      <alignment horizontal="right" vertical="center"/>
      <protection hidden="1"/>
    </xf>
    <xf numFmtId="0" fontId="31" fillId="0" borderId="37" xfId="0" applyFont="1" applyBorder="1" applyAlignment="1">
      <alignment horizontal="left" vertical="center" wrapText="1"/>
    </xf>
    <xf numFmtId="0" fontId="31" fillId="0" borderId="11" xfId="0" applyFont="1" applyBorder="1" applyAlignment="1">
      <alignment horizontal="left" vertical="center" wrapText="1"/>
    </xf>
    <xf numFmtId="0" fontId="31" fillId="0" borderId="18" xfId="0" applyFont="1" applyBorder="1" applyAlignment="1">
      <alignment horizontal="left" vertical="center" wrapText="1"/>
    </xf>
    <xf numFmtId="0" fontId="5" fillId="0" borderId="18" xfId="0" applyFont="1" applyBorder="1" applyAlignment="1">
      <alignment horizontal="left" vertical="center" wrapText="1"/>
    </xf>
    <xf numFmtId="0" fontId="3" fillId="0" borderId="37" xfId="0" applyFont="1" applyBorder="1" applyAlignment="1">
      <alignment horizontal="left" vertical="center" wrapText="1"/>
    </xf>
    <xf numFmtId="0" fontId="3" fillId="0" borderId="11" xfId="0" applyFont="1" applyBorder="1" applyAlignment="1">
      <alignment horizontal="left" vertical="center" wrapText="1"/>
    </xf>
    <xf numFmtId="0" fontId="1" fillId="0" borderId="18" xfId="0" applyFont="1" applyBorder="1" applyAlignment="1">
      <alignment horizontal="justify" vertical="center" wrapText="1"/>
    </xf>
    <xf numFmtId="0" fontId="1" fillId="0" borderId="37" xfId="0" applyFont="1" applyBorder="1" applyAlignment="1">
      <alignment horizontal="center" vertical="center" wrapText="1"/>
    </xf>
    <xf numFmtId="0" fontId="1" fillId="0" borderId="11" xfId="0" applyFont="1" applyBorder="1" applyAlignment="1">
      <alignment horizontal="center" vertical="center" wrapText="1"/>
    </xf>
    <xf numFmtId="0" fontId="5" fillId="0" borderId="37" xfId="0" applyFont="1" applyBorder="1" applyAlignment="1">
      <alignment horizontal="left" vertical="center" wrapText="1"/>
    </xf>
    <xf numFmtId="0" fontId="5" fillId="0" borderId="11" xfId="0" applyFont="1" applyBorder="1" applyAlignment="1">
      <alignment horizontal="left" vertical="center" wrapText="1"/>
    </xf>
    <xf numFmtId="0" fontId="31" fillId="0" borderId="18" xfId="0" applyFont="1" applyBorder="1" applyAlignment="1">
      <alignment horizontal="justify" vertical="center" wrapText="1"/>
    </xf>
    <xf numFmtId="0" fontId="51" fillId="0" borderId="18" xfId="0" applyFont="1" applyBorder="1" applyAlignment="1" applyProtection="1">
      <alignment horizontal="justify" vertical="center" wrapText="1"/>
      <protection hidden="1"/>
    </xf>
    <xf numFmtId="0" fontId="1" fillId="0" borderId="18" xfId="0" applyFont="1" applyBorder="1" applyAlignment="1" applyProtection="1">
      <alignment horizontal="justify" vertical="center" wrapText="1"/>
      <protection hidden="1"/>
    </xf>
    <xf numFmtId="0" fontId="3" fillId="0" borderId="18" xfId="0" applyFont="1" applyBorder="1" applyAlignment="1" applyProtection="1">
      <alignment horizontal="center" vertical="center" wrapText="1"/>
      <protection hidden="1"/>
    </xf>
    <xf numFmtId="0" fontId="5" fillId="0" borderId="18" xfId="0" applyFont="1" applyBorder="1" applyAlignment="1">
      <alignment horizontal="center" vertical="center" wrapText="1"/>
    </xf>
    <xf numFmtId="0" fontId="1" fillId="0" borderId="18" xfId="0" applyFont="1" applyBorder="1" applyAlignment="1">
      <alignment vertical="center"/>
    </xf>
    <xf numFmtId="0" fontId="1" fillId="0" borderId="12" xfId="0" applyFont="1" applyBorder="1" applyAlignment="1">
      <alignment vertical="center"/>
    </xf>
    <xf numFmtId="0" fontId="31" fillId="0" borderId="18" xfId="0" applyFont="1" applyBorder="1" applyAlignment="1">
      <alignment horizontal="center" vertical="center" wrapText="1"/>
    </xf>
    <xf numFmtId="0" fontId="31" fillId="0" borderId="14" xfId="0" applyFont="1" applyBorder="1" applyAlignment="1">
      <alignment horizontal="center" vertical="center" wrapText="1"/>
    </xf>
    <xf numFmtId="0" fontId="3" fillId="0" borderId="18" xfId="0" applyFont="1" applyBorder="1" applyAlignment="1" applyProtection="1">
      <alignment horizontal="left" vertical="center" wrapText="1"/>
      <protection hidden="1"/>
    </xf>
    <xf numFmtId="0" fontId="2" fillId="0" borderId="0" xfId="40" quotePrefix="1" applyFont="1" applyAlignment="1">
      <alignment horizontal="center" vertical="center"/>
    </xf>
    <xf numFmtId="0" fontId="6" fillId="0" borderId="53" xfId="36" applyBorder="1" applyAlignment="1">
      <alignment horizontal="left" vertical="center" indent="2"/>
    </xf>
    <xf numFmtId="0" fontId="6" fillId="0" borderId="44" xfId="36" applyBorder="1" applyAlignment="1">
      <alignment horizontal="left" vertical="center" indent="2"/>
    </xf>
    <xf numFmtId="0" fontId="6" fillId="2" borderId="44" xfId="36" applyFill="1" applyBorder="1" applyAlignment="1" applyProtection="1">
      <alignment horizontal="left" vertical="center"/>
      <protection locked="0"/>
    </xf>
    <xf numFmtId="0" fontId="6" fillId="0" borderId="52" xfId="36" applyBorder="1" applyAlignment="1">
      <alignment horizontal="left" vertical="center" indent="2"/>
    </xf>
    <xf numFmtId="0" fontId="6" fillId="0" borderId="0" xfId="36" applyAlignment="1">
      <alignment horizontal="left" vertical="center" indent="2"/>
    </xf>
    <xf numFmtId="0" fontId="6" fillId="0" borderId="52" xfId="36" applyBorder="1" applyAlignment="1">
      <alignment horizontal="justify" vertical="center" wrapText="1"/>
    </xf>
    <xf numFmtId="0" fontId="6" fillId="0" borderId="0" xfId="40" applyFont="1" applyAlignment="1">
      <alignment horizontal="justify" vertical="top"/>
    </xf>
    <xf numFmtId="173" fontId="7" fillId="0" borderId="0" xfId="40" applyNumberFormat="1" applyFont="1" applyAlignment="1">
      <alignment horizontal="left" vertical="center" indent="1"/>
    </xf>
    <xf numFmtId="0" fontId="6" fillId="0" borderId="0" xfId="40" applyFont="1" applyAlignment="1">
      <alignment horizontal="left" vertical="top" wrapText="1"/>
    </xf>
    <xf numFmtId="0" fontId="6" fillId="0" borderId="0" xfId="40" applyFont="1" applyAlignment="1">
      <alignment horizontal="center" vertical="top"/>
    </xf>
    <xf numFmtId="0" fontId="7" fillId="0" borderId="0" xfId="40" applyFont="1" applyAlignment="1">
      <alignment horizontal="justify" vertical="center"/>
    </xf>
    <xf numFmtId="0" fontId="6" fillId="0" borderId="0" xfId="40" applyFont="1" applyAlignment="1">
      <alignment horizontal="justify" vertical="center"/>
    </xf>
    <xf numFmtId="0" fontId="7" fillId="0" borderId="0" xfId="40" applyFont="1" applyAlignment="1">
      <alignment horizontal="center" vertical="center"/>
    </xf>
    <xf numFmtId="0" fontId="6" fillId="2" borderId="0" xfId="40" applyFont="1" applyFill="1" applyAlignment="1" applyProtection="1">
      <alignment horizontal="left" vertical="center"/>
      <protection locked="0"/>
    </xf>
    <xf numFmtId="173" fontId="6" fillId="0" borderId="0" xfId="40" applyNumberFormat="1" applyFont="1" applyAlignment="1">
      <alignment horizontal="left" vertical="center"/>
    </xf>
    <xf numFmtId="0" fontId="7" fillId="0" borderId="0" xfId="40" applyFont="1" applyAlignment="1">
      <alignment horizontal="justify" vertical="top"/>
    </xf>
  </cellXfs>
  <cellStyles count="54">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xfId="7" builtinId="3"/>
    <cellStyle name="Comma  - Style1" xfId="8" xr:uid="{00000000-0005-0000-0000-000007000000}"/>
    <cellStyle name="Comma  - Style2" xfId="9" xr:uid="{00000000-0005-0000-0000-000008000000}"/>
    <cellStyle name="Comma  - Style3" xfId="10" xr:uid="{00000000-0005-0000-0000-000009000000}"/>
    <cellStyle name="Comma  - Style4" xfId="11" xr:uid="{00000000-0005-0000-0000-00000A000000}"/>
    <cellStyle name="Comma  - Style5" xfId="12" xr:uid="{00000000-0005-0000-0000-00000B000000}"/>
    <cellStyle name="Comma  - Style6" xfId="13" xr:uid="{00000000-0005-0000-0000-00000C000000}"/>
    <cellStyle name="Comma  - Style7" xfId="14" xr:uid="{00000000-0005-0000-0000-00000D000000}"/>
    <cellStyle name="Comma  - Style8" xfId="15" xr:uid="{00000000-0005-0000-0000-00000E000000}"/>
    <cellStyle name="Comma 2" xfId="16" xr:uid="{00000000-0005-0000-0000-00000F000000}"/>
    <cellStyle name="Comma 2 2" xfId="17" xr:uid="{00000000-0005-0000-0000-000010000000}"/>
    <cellStyle name="Comma 3" xfId="18" xr:uid="{00000000-0005-0000-0000-000011000000}"/>
    <cellStyle name="Formula" xfId="19" xr:uid="{00000000-0005-0000-0000-000012000000}"/>
    <cellStyle name="Header1" xfId="20" xr:uid="{00000000-0005-0000-0000-000013000000}"/>
    <cellStyle name="Header2" xfId="21" xr:uid="{00000000-0005-0000-0000-000014000000}"/>
    <cellStyle name="Hypertextový odkaz" xfId="22" xr:uid="{00000000-0005-0000-0000-000015000000}"/>
    <cellStyle name="no dec" xfId="23" xr:uid="{00000000-0005-0000-0000-000016000000}"/>
    <cellStyle name="Normal" xfId="0" builtinId="0"/>
    <cellStyle name="Normal - Style1" xfId="24" xr:uid="{00000000-0005-0000-0000-000018000000}"/>
    <cellStyle name="Normal 10" xfId="25" xr:uid="{00000000-0005-0000-0000-000019000000}"/>
    <cellStyle name="Normal 13" xfId="26" xr:uid="{00000000-0005-0000-0000-00001A000000}"/>
    <cellStyle name="Normal 2" xfId="27" xr:uid="{00000000-0005-0000-0000-00001B000000}"/>
    <cellStyle name="Normal 2 2" xfId="28" xr:uid="{00000000-0005-0000-0000-00001C000000}"/>
    <cellStyle name="Normal 2 3" xfId="29" xr:uid="{00000000-0005-0000-0000-00001D000000}"/>
    <cellStyle name="Normal 2_20 Price Schedule VOL III Rev-2" xfId="30" xr:uid="{00000000-0005-0000-0000-00001E000000}"/>
    <cellStyle name="Normal 3" xfId="31" xr:uid="{00000000-0005-0000-0000-00001F000000}"/>
    <cellStyle name="Normal 3 2" xfId="32" xr:uid="{00000000-0005-0000-0000-000020000000}"/>
    <cellStyle name="Normal 3 3" xfId="33" xr:uid="{00000000-0005-0000-0000-000021000000}"/>
    <cellStyle name="Normal 3_First Envelope - R2" xfId="34" xr:uid="{00000000-0005-0000-0000-000022000000}"/>
    <cellStyle name="Normal 4" xfId="35" xr:uid="{00000000-0005-0000-0000-000023000000}"/>
    <cellStyle name="Normal 4 2" xfId="36" xr:uid="{00000000-0005-0000-0000-000024000000}"/>
    <cellStyle name="Normal 5" xfId="37" xr:uid="{00000000-0005-0000-0000-000025000000}"/>
    <cellStyle name="Normal 7" xfId="38" xr:uid="{00000000-0005-0000-0000-000026000000}"/>
    <cellStyle name="Normal 8" xfId="39" xr:uid="{00000000-0005-0000-0000-000027000000}"/>
    <cellStyle name="Normal_Annexures TW 04 2" xfId="40" xr:uid="{00000000-0005-0000-0000-000028000000}"/>
    <cellStyle name="Normal_Attach 3(JV)" xfId="41" xr:uid="{00000000-0005-0000-0000-000029000000}"/>
    <cellStyle name="Normal_Attacments TW 04_SE-Vol-III" xfId="42" xr:uid="{00000000-0005-0000-0000-00002A000000}"/>
    <cellStyle name="Normal_Entertainment Form 2" xfId="43" xr:uid="{00000000-0005-0000-0000-00002B000000}"/>
    <cellStyle name="Normal_Price_Schedules for Insulator Package Rev-01" xfId="44" xr:uid="{00000000-0005-0000-0000-00002C000000}"/>
    <cellStyle name="Normal_PRICE-SCHE Bihar-Rev-2-corrections" xfId="45" xr:uid="{00000000-0005-0000-0000-00002D000000}"/>
    <cellStyle name="Normal_PRICE-SCHE Bihar-Rev-2-corrections_Annexures TW 04" xfId="46" xr:uid="{00000000-0005-0000-0000-00002E000000}"/>
    <cellStyle name="Normal_SE-Vol-III" xfId="47" xr:uid="{00000000-0005-0000-0000-00002F000000}"/>
    <cellStyle name="Normal_Sheet1 2" xfId="48" xr:uid="{00000000-0005-0000-0000-000030000000}"/>
    <cellStyle name="Percent" xfId="53" builtinId="5"/>
    <cellStyle name="Percent 2" xfId="49" xr:uid="{00000000-0005-0000-0000-000032000000}"/>
    <cellStyle name="Popis" xfId="50" xr:uid="{00000000-0005-0000-0000-000033000000}"/>
    <cellStyle name="Sledovaný hypertextový odkaz" xfId="51" xr:uid="{00000000-0005-0000-0000-000034000000}"/>
    <cellStyle name="Standard_BS14" xfId="52" xr:uid="{00000000-0005-0000-0000-000035000000}"/>
  </cellStyles>
  <dxfs count="7">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ont>
        <condense val="0"/>
        <extend val="0"/>
        <color indexed="9"/>
      </font>
    </dxf>
    <dxf>
      <font>
        <color indexed="8"/>
        <name val="Cambria"/>
        <scheme val="none"/>
      </font>
      <fill>
        <patternFill patternType="solid">
          <bgColor indexed="42"/>
        </patternFill>
      </fill>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Attach 14 IP'!A1"/></Relationships>
</file>

<file path=xl/drawings/_rels/drawing2.xml.rels><?xml version="1.0" encoding="UTF-8" standalone="yes"?>
<Relationships xmlns="http://schemas.openxmlformats.org/package/2006/relationships"><Relationship Id="rId1" Type="http://schemas.openxmlformats.org/officeDocument/2006/relationships/hyperlink" Target="#'Attach 15'!A1"/></Relationships>
</file>

<file path=xl/drawings/drawing1.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400050</xdr:rowOff>
    </xdr:to>
    <xdr:grpSp>
      <xdr:nvGrpSpPr>
        <xdr:cNvPr id="125003" name="Group 857">
          <a:extLst>
            <a:ext uri="{FF2B5EF4-FFF2-40B4-BE49-F238E27FC236}">
              <a16:creationId xmlns:a16="http://schemas.microsoft.com/office/drawing/2014/main" id="{00000000-0008-0000-0100-00004BE80100}"/>
            </a:ext>
          </a:extLst>
        </xdr:cNvPr>
        <xdr:cNvGrpSpPr>
          <a:grpSpLocks/>
        </xdr:cNvGrpSpPr>
      </xdr:nvGrpSpPr>
      <xdr:grpSpPr bwMode="auto">
        <a:xfrm>
          <a:off x="7248525" y="47625"/>
          <a:ext cx="1104900" cy="828675"/>
          <a:chOff x="761" y="5"/>
          <a:chExt cx="116" cy="86"/>
        </a:xfrm>
      </xdr:grpSpPr>
      <xdr:sp macro="" textlink="">
        <xdr:nvSpPr>
          <xdr:cNvPr id="125004" name="AutoShape 2">
            <a:hlinkClick xmlns:r="http://schemas.openxmlformats.org/officeDocument/2006/relationships" r:id="rId1" tooltip="Click here for next Attachment"/>
            <a:extLst>
              <a:ext uri="{FF2B5EF4-FFF2-40B4-BE49-F238E27FC236}">
                <a16:creationId xmlns:a16="http://schemas.microsoft.com/office/drawing/2014/main" id="{00000000-0008-0000-0100-00004CE80100}"/>
              </a:ext>
            </a:extLst>
          </xdr:cNvPr>
          <xdr:cNvSpPr>
            <a:spLocks noChangeArrowheads="1"/>
          </xdr:cNvSpPr>
        </xdr:nvSpPr>
        <xdr:spPr bwMode="auto">
          <a:xfrm>
            <a:off x="761" y="5"/>
            <a:ext cx="116" cy="86"/>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274 h 21600"/>
              <a:gd name="T14" fmla="*/ 18807 w 21600"/>
              <a:gd name="T15" fmla="*/ 1632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0100-000004000000}"/>
              </a:ext>
            </a:extLst>
          </xdr:cNvPr>
          <xdr:cNvSpPr txBox="1">
            <a:spLocks noChangeArrowheads="1"/>
          </xdr:cNvSpPr>
        </xdr:nvSpPr>
        <xdr:spPr bwMode="auto">
          <a:xfrm>
            <a:off x="776" y="26"/>
            <a:ext cx="98" cy="46"/>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295275</xdr:colOff>
      <xdr:row>0</xdr:row>
      <xdr:rowOff>209550</xdr:rowOff>
    </xdr:from>
    <xdr:to>
      <xdr:col>17</xdr:col>
      <xdr:colOff>400050</xdr:colOff>
      <xdr:row>2</xdr:row>
      <xdr:rowOff>161925</xdr:rowOff>
    </xdr:to>
    <xdr:grpSp>
      <xdr:nvGrpSpPr>
        <xdr:cNvPr id="126027" name="Group 1">
          <a:hlinkClick xmlns:r="http://schemas.openxmlformats.org/officeDocument/2006/relationships" r:id="rId1" tooltip="Click for Next Attachment"/>
          <a:extLst>
            <a:ext uri="{FF2B5EF4-FFF2-40B4-BE49-F238E27FC236}">
              <a16:creationId xmlns:a16="http://schemas.microsoft.com/office/drawing/2014/main" id="{00000000-0008-0000-0200-00004BEC0100}"/>
            </a:ext>
          </a:extLst>
        </xdr:cNvPr>
        <xdr:cNvGrpSpPr>
          <a:grpSpLocks/>
        </xdr:cNvGrpSpPr>
      </xdr:nvGrpSpPr>
      <xdr:grpSpPr bwMode="auto">
        <a:xfrm>
          <a:off x="6686550" y="209550"/>
          <a:ext cx="1323975" cy="695325"/>
          <a:chOff x="738" y="5"/>
          <a:chExt cx="116" cy="73"/>
        </a:xfrm>
      </xdr:grpSpPr>
      <xdr:sp macro="" textlink="">
        <xdr:nvSpPr>
          <xdr:cNvPr id="126028" name="AutoShape 2">
            <a:extLst>
              <a:ext uri="{FF2B5EF4-FFF2-40B4-BE49-F238E27FC236}">
                <a16:creationId xmlns:a16="http://schemas.microsoft.com/office/drawing/2014/main" id="{00000000-0008-0000-0200-00004CE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8.0.82\sr1-dept\C%20&amp;%20M\Site%20packages\Procurement\RHQ%20&amp;%20Sites\2017-18\I-1891%20Retrofit%20of%20PLCC%20panels%20of%20RCR-RTPS%201%20n%202\e-LTE%20Bid%20Docs%20PLCC\01%20First%20Env%20Bid%20Form-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endrive%20CS1\ann\dhramjagrah\tri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ite%20packages/Works/RHQ%20&amp;%20Sites/2020-21/WC-2466%20AMC%20II%20at%20Kurnool%20SS/pendrive%20CS1/ann/dhramjagrah/tri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18.0.84\cnm\Site%20packages\Works\RHQ%20&amp;%20Sites\Price%20Schedule%20review\pendrive%20CS1\ann\dhramjagrah\tri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3 (QR)"/>
      <sheetName val="Attach 3A"/>
      <sheetName val="Attach 5"/>
      <sheetName val="Attach 5A"/>
      <sheetName val="Attach 6"/>
      <sheetName val="Attach 9"/>
      <sheetName val="Attach 10"/>
      <sheetName val="Attach 11"/>
      <sheetName val="Attach 13"/>
      <sheetName val="Attach 14"/>
      <sheetName val="Attach 14 IP"/>
      <sheetName val="Attach 16"/>
      <sheetName val="Attach 19"/>
      <sheetName val="Bid Form 1st Env."/>
      <sheetName val="N-W (Cr.)"/>
      <sheetName val="Names of Bidder"/>
      <sheetName val="Attach-3 "/>
      <sheetName val="Attach 4"/>
      <sheetName val="Attach-5"/>
      <sheetName val="Attach 7"/>
      <sheetName val="Attach 8"/>
      <sheetName val="Sch-1"/>
      <sheetName val="Sch-2"/>
      <sheetName val="N to W"/>
      <sheetName val="Bid Form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vmlDrawing" Target="../drawings/vmlDrawing1.v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0.bin"/><Relationship Id="rId13" Type="http://schemas.openxmlformats.org/officeDocument/2006/relationships/printerSettings" Target="../printerSettings/printerSettings25.bin"/><Relationship Id="rId3" Type="http://schemas.openxmlformats.org/officeDocument/2006/relationships/printerSettings" Target="../printerSettings/printerSettings15.bin"/><Relationship Id="rId7" Type="http://schemas.openxmlformats.org/officeDocument/2006/relationships/printerSettings" Target="../printerSettings/printerSettings19.bin"/><Relationship Id="rId12" Type="http://schemas.openxmlformats.org/officeDocument/2006/relationships/printerSettings" Target="../printerSettings/printerSettings24.bin"/><Relationship Id="rId2" Type="http://schemas.openxmlformats.org/officeDocument/2006/relationships/printerSettings" Target="../printerSettings/printerSettings14.bin"/><Relationship Id="rId16" Type="http://schemas.openxmlformats.org/officeDocument/2006/relationships/drawing" Target="../drawings/drawing1.xml"/><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11" Type="http://schemas.openxmlformats.org/officeDocument/2006/relationships/printerSettings" Target="../printerSettings/printerSettings23.bin"/><Relationship Id="rId5" Type="http://schemas.openxmlformats.org/officeDocument/2006/relationships/printerSettings" Target="../printerSettings/printerSettings17.bin"/><Relationship Id="rId15" Type="http://schemas.openxmlformats.org/officeDocument/2006/relationships/printerSettings" Target="../printerSettings/printerSettings27.bin"/><Relationship Id="rId10" Type="http://schemas.openxmlformats.org/officeDocument/2006/relationships/printerSettings" Target="../printerSettings/printerSettings22.bin"/><Relationship Id="rId4" Type="http://schemas.openxmlformats.org/officeDocument/2006/relationships/printerSettings" Target="../printerSettings/printerSettings16.bin"/><Relationship Id="rId9" Type="http://schemas.openxmlformats.org/officeDocument/2006/relationships/printerSettings" Target="../printerSettings/printerSettings21.bin"/><Relationship Id="rId14" Type="http://schemas.openxmlformats.org/officeDocument/2006/relationships/printerSettings" Target="../printerSettings/printerSettings26.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5.bin"/><Relationship Id="rId13" Type="http://schemas.openxmlformats.org/officeDocument/2006/relationships/printerSettings" Target="../printerSettings/printerSettings40.bin"/><Relationship Id="rId3" Type="http://schemas.openxmlformats.org/officeDocument/2006/relationships/printerSettings" Target="../printerSettings/printerSettings30.bin"/><Relationship Id="rId7" Type="http://schemas.openxmlformats.org/officeDocument/2006/relationships/printerSettings" Target="../printerSettings/printerSettings34.bin"/><Relationship Id="rId12" Type="http://schemas.openxmlformats.org/officeDocument/2006/relationships/printerSettings" Target="../printerSettings/printerSettings39.bin"/><Relationship Id="rId2" Type="http://schemas.openxmlformats.org/officeDocument/2006/relationships/printerSettings" Target="../printerSettings/printerSettings29.bin"/><Relationship Id="rId16" Type="http://schemas.openxmlformats.org/officeDocument/2006/relationships/drawing" Target="../drawings/drawing2.xml"/><Relationship Id="rId1" Type="http://schemas.openxmlformats.org/officeDocument/2006/relationships/printerSettings" Target="../printerSettings/printerSettings28.bin"/><Relationship Id="rId6" Type="http://schemas.openxmlformats.org/officeDocument/2006/relationships/printerSettings" Target="../printerSettings/printerSettings33.bin"/><Relationship Id="rId11" Type="http://schemas.openxmlformats.org/officeDocument/2006/relationships/printerSettings" Target="../printerSettings/printerSettings38.bin"/><Relationship Id="rId5" Type="http://schemas.openxmlformats.org/officeDocument/2006/relationships/printerSettings" Target="../printerSettings/printerSettings32.bin"/><Relationship Id="rId15" Type="http://schemas.openxmlformats.org/officeDocument/2006/relationships/printerSettings" Target="../printerSettings/printerSettings42.bin"/><Relationship Id="rId10" Type="http://schemas.openxmlformats.org/officeDocument/2006/relationships/printerSettings" Target="../printerSettings/printerSettings37.bin"/><Relationship Id="rId4" Type="http://schemas.openxmlformats.org/officeDocument/2006/relationships/printerSettings" Target="../printerSettings/printerSettings31.bin"/><Relationship Id="rId9" Type="http://schemas.openxmlformats.org/officeDocument/2006/relationships/printerSettings" Target="../printerSettings/printerSettings36.bin"/><Relationship Id="rId14" Type="http://schemas.openxmlformats.org/officeDocument/2006/relationships/printerSettings" Target="../printerSettings/printerSettings41.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0.bin"/><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12" Type="http://schemas.openxmlformats.org/officeDocument/2006/relationships/printerSettings" Target="../printerSettings/printerSettings54.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11" Type="http://schemas.openxmlformats.org/officeDocument/2006/relationships/printerSettings" Target="../printerSettings/printerSettings53.bin"/><Relationship Id="rId5" Type="http://schemas.openxmlformats.org/officeDocument/2006/relationships/printerSettings" Target="../printerSettings/printerSettings47.bin"/><Relationship Id="rId10" Type="http://schemas.openxmlformats.org/officeDocument/2006/relationships/printerSettings" Target="../printerSettings/printerSettings52.bin"/><Relationship Id="rId4" Type="http://schemas.openxmlformats.org/officeDocument/2006/relationships/printerSettings" Target="../printerSettings/printerSettings46.bin"/><Relationship Id="rId9" Type="http://schemas.openxmlformats.org/officeDocument/2006/relationships/printerSettings" Target="../printerSettings/printerSettings51.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6"/>
  </sheetPr>
  <dimension ref="A1:I21"/>
  <sheetViews>
    <sheetView tabSelected="1" topLeftCell="B1" zoomScaleNormal="100" zoomScaleSheetLayoutView="100" workbookViewId="0">
      <selection activeCell="D5" sqref="D5"/>
    </sheetView>
  </sheetViews>
  <sheetFormatPr defaultColWidth="9.140625" defaultRowHeight="16.5"/>
  <cols>
    <col min="1" max="1" width="9.140625" style="84" hidden="1" customWidth="1"/>
    <col min="2" max="2" width="38" style="112" customWidth="1"/>
    <col min="3" max="3" width="10.28515625" style="112" customWidth="1"/>
    <col min="4" max="4" width="44.85546875" style="112" customWidth="1"/>
    <col min="5" max="5" width="0" style="84" hidden="1" customWidth="1"/>
    <col min="6" max="9" width="9.140625" style="84" hidden="1" customWidth="1"/>
    <col min="10" max="19" width="9.140625" style="84" customWidth="1"/>
    <col min="20" max="20" width="7.140625" style="84" customWidth="1"/>
    <col min="21" max="21" width="4.28515625" style="84" customWidth="1"/>
    <col min="22" max="16384" width="9.140625" style="84"/>
  </cols>
  <sheetData>
    <row r="1" spans="2:5" ht="46.5" customHeight="1">
      <c r="B1" s="262" t="s">
        <v>346</v>
      </c>
      <c r="C1" s="262"/>
      <c r="D1" s="262"/>
      <c r="E1" s="124"/>
    </row>
    <row r="2" spans="2:5" ht="32.25" customHeight="1">
      <c r="B2" s="262" t="s">
        <v>347</v>
      </c>
      <c r="C2" s="262"/>
      <c r="D2" s="262"/>
      <c r="E2" s="123"/>
    </row>
    <row r="3" spans="2:5" ht="20.25" customHeight="1">
      <c r="B3" s="263" t="s">
        <v>0</v>
      </c>
      <c r="C3" s="263"/>
      <c r="D3" s="263"/>
    </row>
    <row r="4" spans="2:5" ht="17.25" thickBot="1">
      <c r="B4" s="85"/>
      <c r="C4" s="85"/>
      <c r="D4" s="86"/>
    </row>
    <row r="5" spans="2:5" ht="32.25" customHeight="1">
      <c r="B5" s="87" t="s">
        <v>1</v>
      </c>
      <c r="C5" s="88"/>
      <c r="D5" s="113" t="s">
        <v>2</v>
      </c>
    </row>
    <row r="6" spans="2:5" ht="36" hidden="1" customHeight="1">
      <c r="B6" s="89"/>
      <c r="C6" s="90"/>
      <c r="D6" s="119"/>
    </row>
    <row r="7" spans="2:5" ht="31.5" hidden="1" customHeight="1">
      <c r="B7" s="91" t="str">
        <f>IF(D5= "Joint Venture Bid", "Total Nos. of  Partners in the JV [excluding the Lead Partner]", "")</f>
        <v/>
      </c>
      <c r="C7" s="92"/>
      <c r="D7" s="120" t="s">
        <v>3</v>
      </c>
    </row>
    <row r="8" spans="2:5" ht="16.5" hidden="1" customHeight="1">
      <c r="B8" s="93"/>
      <c r="C8" s="94"/>
      <c r="D8" s="121"/>
    </row>
    <row r="9" spans="2:5" ht="25.5" customHeight="1">
      <c r="B9" s="95" t="str">
        <f>IF(G5=3, "Name of the Lead Partner", "Name of the Bidder")</f>
        <v>Name of the Bidder</v>
      </c>
      <c r="C9" s="96"/>
      <c r="D9" s="113"/>
      <c r="E9" s="84" t="b">
        <f>ISBLANK(D9)</f>
        <v>1</v>
      </c>
    </row>
    <row r="10" spans="2:5" ht="27.75" customHeight="1">
      <c r="B10" s="97" t="s">
        <v>4</v>
      </c>
      <c r="C10" s="98"/>
      <c r="D10" s="114"/>
      <c r="E10" s="84" t="b">
        <f>ISBLANK(D10)</f>
        <v>1</v>
      </c>
    </row>
    <row r="11" spans="2:5" ht="25.5" customHeight="1">
      <c r="B11" s="99"/>
      <c r="C11" s="100"/>
      <c r="D11" s="114"/>
      <c r="E11" s="84" t="b">
        <f>ISBLANK(D11)</f>
        <v>1</v>
      </c>
    </row>
    <row r="12" spans="2:5" ht="26.25" customHeight="1">
      <c r="B12" s="101"/>
      <c r="C12" s="102"/>
      <c r="D12" s="115"/>
    </row>
    <row r="13" spans="2:5" ht="18.75" customHeight="1">
      <c r="B13" s="103"/>
      <c r="C13" s="86"/>
      <c r="D13" s="104"/>
    </row>
    <row r="14" spans="2:5" ht="25.5" customHeight="1">
      <c r="B14" s="105" t="s">
        <v>5</v>
      </c>
      <c r="C14" s="106"/>
      <c r="D14" s="116"/>
      <c r="E14" s="84" t="b">
        <f>ISBLANK(D14)</f>
        <v>1</v>
      </c>
    </row>
    <row r="15" spans="2:5" ht="23.25" customHeight="1">
      <c r="B15" s="105" t="s">
        <v>6</v>
      </c>
      <c r="C15" s="106"/>
      <c r="D15" s="115"/>
      <c r="E15" s="84" t="b">
        <f>ISBLANK(D15)</f>
        <v>1</v>
      </c>
    </row>
    <row r="16" spans="2:5" ht="25.5" customHeight="1">
      <c r="B16" s="105" t="s">
        <v>7</v>
      </c>
      <c r="C16" s="106"/>
      <c r="D16" s="116"/>
      <c r="E16" s="84" t="b">
        <f>ISBLANK(D16)</f>
        <v>1</v>
      </c>
    </row>
    <row r="17" spans="2:6" ht="23.25" customHeight="1">
      <c r="B17" s="105" t="s">
        <v>8</v>
      </c>
      <c r="C17" s="106"/>
      <c r="D17" s="117"/>
      <c r="E17" s="84" t="b">
        <f>ISBLANK(D17)</f>
        <v>1</v>
      </c>
    </row>
    <row r="18" spans="2:6" ht="19.5" customHeight="1">
      <c r="B18" s="107"/>
      <c r="C18" s="108"/>
      <c r="D18" s="109"/>
      <c r="F18" s="161"/>
    </row>
    <row r="19" spans="2:6" ht="21.75" customHeight="1">
      <c r="B19" s="105" t="s">
        <v>9</v>
      </c>
      <c r="C19" s="106"/>
      <c r="D19" s="122"/>
      <c r="E19" s="84" t="b">
        <f>ISBLANK(D19)</f>
        <v>1</v>
      </c>
    </row>
    <row r="20" spans="2:6" ht="22.5" customHeight="1" thickBot="1">
      <c r="B20" s="110" t="s">
        <v>10</v>
      </c>
      <c r="C20" s="111"/>
      <c r="D20" s="118"/>
      <c r="E20" s="84" t="b">
        <f>ISBLANK(D20)</f>
        <v>1</v>
      </c>
      <c r="F20" s="161" t="str">
        <f>IF(COUNTIF(E11:E20,"TRUE"),"False","Sheet OK")</f>
        <v>False</v>
      </c>
    </row>
    <row r="21" spans="2:6" ht="28.5">
      <c r="D21" s="162" t="str">
        <f>IF(F20="False","ENTER DETAILS","Sheet OK")</f>
        <v>ENTER DETAILS</v>
      </c>
    </row>
  </sheetData>
  <sheetProtection algorithmName="SHA-512" hashValue="aKNnc8dNiD2bdId5QZUuKLtlQyUtx65iEmooy2R5NTcq5xz/VNOhYbftAMO7d531gJz+sFi+whHziacw8/gpXQ==" saltValue="Yp68yyuQtX+y5DZBBFSJ5A==" spinCount="100000" sheet="1" formatColumns="0" formatRows="0" selectLockedCells="1"/>
  <customSheetViews>
    <customSheetView guid="{6F637C86-117D-4792-B5D4-37E20B1C50B5}" hiddenRows="1" hiddenColumns="1" topLeftCell="B1">
      <selection activeCell="D11" sqref="D11"/>
      <pageMargins left="0" right="0" top="0" bottom="0" header="0" footer="0"/>
      <pageSetup scale="105" orientation="portrait" r:id="rId1"/>
      <headerFooter alignWithMargins="0"/>
    </customSheetView>
    <customSheetView guid="{DF819C10-7533-4A2E-B278-90B3B38A4AE6}" hiddenRows="1" hiddenColumns="1" topLeftCell="B18">
      <selection activeCell="D30" sqref="D30"/>
      <pageMargins left="0" right="0" top="0" bottom="0" header="0" footer="0"/>
      <pageSetup scale="105" orientation="portrait" r:id="rId2"/>
      <headerFooter alignWithMargins="0"/>
    </customSheetView>
    <customSheetView guid="{863DE73B-EDD5-4C94-B877-7C156CB081F7}" hiddenRows="1" hiddenColumns="1" topLeftCell="B1">
      <selection activeCell="D33" sqref="D33"/>
      <pageMargins left="0" right="0" top="0" bottom="0" header="0" footer="0"/>
      <pageSetup scale="105" orientation="portrait" horizontalDpi="300" verticalDpi="300" r:id="rId3"/>
      <headerFooter alignWithMargins="0"/>
    </customSheetView>
    <customSheetView guid="{6B2C1320-5106-401D-86E8-03FFC7419150}" showPageBreaks="1" printArea="1" hiddenRows="1" hiddenColumns="1" view="pageBreakPreview" showRuler="0" topLeftCell="B1">
      <selection activeCell="D6" sqref="D6"/>
      <pageMargins left="0" right="0" top="0" bottom="0" header="0" footer="0"/>
      <pageSetup scale="105" orientation="portrait" horizontalDpi="300" verticalDpi="300" r:id="rId4"/>
      <headerFooter alignWithMargins="0"/>
    </customSheetView>
    <customSheetView guid="{3545AE1A-D3DD-4FC8-880A-180A3F66AD42}" showPageBreaks="1" printArea="1" hiddenRows="1" hiddenColumns="1" view="pageBreakPreview" topLeftCell="B4">
      <selection activeCell="D8" sqref="D8"/>
      <pageMargins left="0" right="0" top="0" bottom="0" header="0" footer="0"/>
      <pageSetup scale="105" orientation="portrait" horizontalDpi="300" verticalDpi="300" r:id="rId5"/>
      <headerFooter alignWithMargins="0"/>
    </customSheetView>
    <customSheetView guid="{C0D2F720-9CF1-451B-A21B-46E9EE29F95A}" showPageBreaks="1" printArea="1" hiddenRows="1" hiddenColumns="1" view="pageBreakPreview" topLeftCell="B4">
      <selection activeCell="D8" sqref="D8"/>
      <pageMargins left="0" right="0" top="0" bottom="0" header="0" footer="0"/>
      <pageSetup scale="105" orientation="portrait" horizontalDpi="300" verticalDpi="300" r:id="rId6"/>
      <headerFooter alignWithMargins="0"/>
    </customSheetView>
    <customSheetView guid="{629BDD3E-4046-451D-8D01-11325237A091}" hiddenRows="1" hiddenColumns="1" topLeftCell="B19">
      <selection activeCell="D6" sqref="D6"/>
      <pageMargins left="0" right="0" top="0" bottom="0" header="0" footer="0"/>
      <pageSetup scale="105" orientation="portrait" horizontalDpi="300" verticalDpi="300" r:id="rId7"/>
      <headerFooter alignWithMargins="0"/>
    </customSheetView>
    <customSheetView guid="{61A8E90E-9DEC-4083-98B2-482D9678BA93}" hiddenRows="1" hiddenColumns="1" topLeftCell="B1">
      <selection activeCell="B11" sqref="A11:IV12"/>
      <pageMargins left="0" right="0" top="0" bottom="0" header="0" footer="0"/>
      <pageSetup scale="105" orientation="portrait" horizontalDpi="300" verticalDpi="300" r:id="rId8"/>
      <headerFooter alignWithMargins="0"/>
    </customSheetView>
    <customSheetView guid="{9CE94B9F-4902-4B08-AE4E-74E93D8E789E}" hiddenRows="1" hiddenColumns="1" topLeftCell="B45">
      <selection activeCell="D30" sqref="D30"/>
      <pageMargins left="0" right="0" top="0" bottom="0" header="0" footer="0"/>
      <pageSetup scale="105" orientation="portrait" r:id="rId9"/>
      <headerFooter alignWithMargins="0"/>
    </customSheetView>
    <customSheetView guid="{A60C0BDD-7FB1-4EBA-A0E1-529280DA1A28}" hiddenRows="1" hiddenColumns="1" topLeftCell="B1">
      <selection activeCell="D11" sqref="D11"/>
      <pageMargins left="0" right="0" top="0" bottom="0" header="0" footer="0"/>
      <pageSetup scale="105" orientation="portrait" r:id="rId10"/>
      <headerFooter alignWithMargins="0"/>
    </customSheetView>
    <customSheetView guid="{27F75044-6024-4403-9A39-D72B9CCD332B}" showPageBreaks="1" printArea="1" hiddenRows="1" hiddenColumns="1" topLeftCell="B1">
      <selection activeCell="D5" sqref="D5"/>
      <pageMargins left="0" right="0" top="0" bottom="0" header="0" footer="0"/>
      <pageSetup scale="105" orientation="portrait" r:id="rId11"/>
      <headerFooter alignWithMargins="0"/>
    </customSheetView>
  </customSheetViews>
  <mergeCells count="3">
    <mergeCell ref="B1:D1"/>
    <mergeCell ref="B2:D2"/>
    <mergeCell ref="B3:D3"/>
  </mergeCells>
  <phoneticPr fontId="27" type="noConversion"/>
  <conditionalFormatting sqref="D7">
    <cfRule type="expression" dxfId="6" priority="15" stopIfTrue="1">
      <formula>$B$7="Total Nos. of  Partners in the JV [excluding the Lead Partner]"</formula>
    </cfRule>
  </conditionalFormatting>
  <conditionalFormatting sqref="D8">
    <cfRule type="expression" dxfId="5" priority="16" stopIfTrue="1">
      <formula>$V$7=0</formula>
    </cfRule>
  </conditionalFormatting>
  <conditionalFormatting sqref="D21">
    <cfRule type="containsText" dxfId="4" priority="1" stopIfTrue="1" operator="containsText" text="DETAILS">
      <formula>NOT(ISERROR(SEARCH("DETAILS",D21)))</formula>
    </cfRule>
    <cfRule type="containsText" dxfId="3" priority="2" stopIfTrue="1" operator="containsText" text="Invalid">
      <formula>NOT(ISERROR(SEARCH("Invalid",D21)))</formula>
    </cfRule>
    <cfRule type="colorScale" priority="3">
      <colorScale>
        <cfvo type="min"/>
        <cfvo type="max"/>
        <color rgb="FF92D050"/>
        <color rgb="FF92D050"/>
      </colorScale>
    </cfRule>
  </conditionalFormatting>
  <dataValidations count="3">
    <dataValidation type="list" allowBlank="1" showInputMessage="1" showErrorMessage="1" sqref="D7 D5" xr:uid="{00000000-0002-0000-0000-000000000000}">
      <formula1>#REF!</formula1>
    </dataValidation>
    <dataValidation type="whole" allowBlank="1" showInputMessage="1" showErrorMessage="1" sqref="D15" xr:uid="{00000000-0002-0000-0000-000002000000}">
      <formula1>5000000000</formula1>
      <formula2>10000000000</formula2>
    </dataValidation>
    <dataValidation type="date" allowBlank="1" showInputMessage="1" showErrorMessage="1" error="Enter date in dd-mmm-yy format. Example 01-oct-10" sqref="D19" xr:uid="{00000000-0002-0000-0000-000003000000}">
      <formula1>#REF!</formula1>
      <formula2>W16</formula2>
    </dataValidation>
  </dataValidations>
  <pageMargins left="0.86" right="0.32" top="0.71" bottom="0.31" header="0.54" footer="0.19"/>
  <pageSetup scale="105" orientation="portrait" r:id="rId12"/>
  <headerFooter alignWithMargins="0"/>
  <legacy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4"/>
  <dimension ref="A1:I39"/>
  <sheetViews>
    <sheetView showGridLines="0" showZeros="0" topLeftCell="A10" zoomScaleNormal="100" zoomScaleSheetLayoutView="100" workbookViewId="0">
      <selection activeCell="F15" sqref="F15"/>
    </sheetView>
  </sheetViews>
  <sheetFormatPr defaultRowHeight="16.5"/>
  <cols>
    <col min="1" max="1" width="12.140625" style="67" customWidth="1"/>
    <col min="2" max="2" width="20.5703125" style="67" customWidth="1"/>
    <col min="3" max="3" width="11.42578125" style="67" customWidth="1"/>
    <col min="4" max="4" width="23" style="67" customWidth="1"/>
    <col min="5" max="5" width="39.28515625" style="67" customWidth="1"/>
    <col min="6" max="8" width="9.140625" style="21"/>
    <col min="9" max="16384" width="9.140625" style="20"/>
  </cols>
  <sheetData>
    <row r="1" spans="1:9" ht="21.75" customHeight="1">
      <c r="A1" s="61" t="e">
        <f>#REF!</f>
        <v>#REF!</v>
      </c>
      <c r="B1" s="74"/>
      <c r="C1" s="74"/>
      <c r="D1" s="74"/>
      <c r="E1" s="60" t="s">
        <v>11</v>
      </c>
    </row>
    <row r="2" spans="1:9" ht="15.75">
      <c r="A2" s="75"/>
      <c r="B2" s="75"/>
      <c r="C2" s="75"/>
      <c r="D2" s="75"/>
      <c r="E2" s="75"/>
    </row>
    <row r="3" spans="1:9" ht="63.75" customHeight="1">
      <c r="A3" s="266" t="e">
        <f>#REF!</f>
        <v>#REF!</v>
      </c>
      <c r="B3" s="266"/>
      <c r="C3" s="266"/>
      <c r="D3" s="266"/>
      <c r="E3" s="266"/>
      <c r="F3" s="54"/>
      <c r="G3" s="54"/>
      <c r="H3" s="54"/>
    </row>
    <row r="4" spans="1:9" ht="20.100000000000001" customHeight="1">
      <c r="A4" s="72"/>
      <c r="H4" s="22"/>
      <c r="I4" s="23"/>
    </row>
    <row r="5" spans="1:9" ht="20.100000000000001" customHeight="1">
      <c r="A5" s="267" t="s">
        <v>12</v>
      </c>
      <c r="B5" s="267"/>
      <c r="C5" s="267"/>
      <c r="D5" s="267"/>
      <c r="E5" s="267"/>
      <c r="F5" s="24"/>
      <c r="H5" s="22"/>
      <c r="I5" s="23"/>
    </row>
    <row r="6" spans="1:9" ht="20.100000000000001" customHeight="1">
      <c r="A6" s="76"/>
      <c r="H6" s="22"/>
      <c r="I6" s="23"/>
    </row>
    <row r="7" spans="1:9" ht="20.100000000000001" customHeight="1">
      <c r="A7" s="63" t="s">
        <v>13</v>
      </c>
      <c r="E7" s="65" t="s">
        <v>13</v>
      </c>
      <c r="H7" s="22"/>
      <c r="I7" s="23"/>
    </row>
    <row r="8" spans="1:9" ht="36" customHeight="1">
      <c r="A8" s="268" t="e">
        <f>#REF!</f>
        <v>#REF!</v>
      </c>
      <c r="B8" s="268"/>
      <c r="C8" s="268"/>
      <c r="D8" s="268"/>
      <c r="E8" s="66" t="e">
        <f>#REF!</f>
        <v>#REF!</v>
      </c>
      <c r="H8" s="22"/>
      <c r="I8" s="23"/>
    </row>
    <row r="9" spans="1:9">
      <c r="A9" s="77" t="s">
        <v>14</v>
      </c>
      <c r="B9" s="269" t="e">
        <f>#REF!</f>
        <v>#REF!</v>
      </c>
      <c r="C9" s="269"/>
      <c r="D9" s="269"/>
      <c r="E9" s="66" t="e">
        <f>#REF!</f>
        <v>#REF!</v>
      </c>
      <c r="H9" s="22"/>
      <c r="I9" s="23"/>
    </row>
    <row r="10" spans="1:9">
      <c r="A10" s="77" t="s">
        <v>15</v>
      </c>
      <c r="B10" s="264" t="e">
        <f>#REF!</f>
        <v>#REF!</v>
      </c>
      <c r="C10" s="264"/>
      <c r="D10" s="264"/>
      <c r="E10" s="66" t="e">
        <f>#REF!</f>
        <v>#REF!</v>
      </c>
      <c r="H10" s="22"/>
      <c r="I10" s="23"/>
    </row>
    <row r="11" spans="1:9">
      <c r="B11" s="264" t="e">
        <f>#REF!</f>
        <v>#REF!</v>
      </c>
      <c r="C11" s="264"/>
      <c r="D11" s="264"/>
      <c r="E11" s="66" t="e">
        <f>#REF!</f>
        <v>#REF!</v>
      </c>
    </row>
    <row r="12" spans="1:9">
      <c r="A12" s="76"/>
      <c r="B12" s="264" t="e">
        <f>#REF!</f>
        <v>#REF!</v>
      </c>
      <c r="C12" s="264"/>
      <c r="D12" s="264"/>
      <c r="E12" s="78" t="e">
        <f>#REF!</f>
        <v>#REF!</v>
      </c>
    </row>
    <row r="13" spans="1:9" ht="20.100000000000001" customHeight="1">
      <c r="A13" s="76"/>
      <c r="B13" s="79"/>
      <c r="C13" s="79"/>
      <c r="D13" s="79"/>
      <c r="E13" s="62"/>
    </row>
    <row r="14" spans="1:9" ht="20.100000000000001" customHeight="1">
      <c r="A14" s="67" t="s">
        <v>16</v>
      </c>
    </row>
    <row r="15" spans="1:9" ht="20.100000000000001" customHeight="1">
      <c r="A15" s="76"/>
    </row>
    <row r="16" spans="1:9" ht="24.75" customHeight="1">
      <c r="A16" s="265" t="s">
        <v>17</v>
      </c>
      <c r="B16" s="265"/>
      <c r="C16" s="265"/>
      <c r="D16" s="265"/>
      <c r="E16" s="265"/>
    </row>
    <row r="17" spans="1:5" ht="20.100000000000001" customHeight="1">
      <c r="A17" s="76"/>
    </row>
    <row r="18" spans="1:5" ht="20.100000000000001" customHeight="1">
      <c r="A18" s="80"/>
    </row>
    <row r="19" spans="1:5" ht="20.100000000000001" customHeight="1"/>
    <row r="20" spans="1:5" ht="20.100000000000001" customHeight="1">
      <c r="A20" s="80"/>
    </row>
    <row r="21" spans="1:5" ht="20.100000000000001" customHeight="1">
      <c r="A21" s="80"/>
    </row>
    <row r="22" spans="1:5" ht="20.100000000000001" customHeight="1"/>
    <row r="23" spans="1:5" ht="33" customHeight="1">
      <c r="D23" s="69"/>
    </row>
    <row r="24" spans="1:5" ht="33" customHeight="1">
      <c r="A24" s="68" t="s">
        <v>18</v>
      </c>
      <c r="B24" s="81">
        <f>'Name of Bidder'!D19</f>
        <v>0</v>
      </c>
      <c r="C24" s="82"/>
      <c r="D24" s="69" t="s">
        <v>19</v>
      </c>
      <c r="E24" s="83">
        <f>'Name of Bidder'!D16</f>
        <v>0</v>
      </c>
    </row>
    <row r="25" spans="1:5" ht="33" customHeight="1">
      <c r="A25" s="68" t="s">
        <v>20</v>
      </c>
      <c r="B25" s="83">
        <f>'Name of Bidder'!D20</f>
        <v>0</v>
      </c>
      <c r="C25" s="82"/>
      <c r="D25" s="69" t="s">
        <v>21</v>
      </c>
      <c r="E25" s="83">
        <f>'Name of Bidder'!D17</f>
        <v>0</v>
      </c>
    </row>
    <row r="26" spans="1:5" ht="33" customHeight="1">
      <c r="D26" s="69"/>
    </row>
    <row r="27" spans="1:5" ht="20.100000000000001" customHeight="1"/>
    <row r="28" spans="1:5" ht="20.100000000000001" customHeight="1">
      <c r="A28" s="64"/>
    </row>
    <row r="29" spans="1:5" ht="20.100000000000001" customHeight="1"/>
    <row r="30" spans="1:5" ht="20.100000000000001" customHeight="1"/>
    <row r="31" spans="1:5" ht="20.100000000000001" customHeight="1">
      <c r="A31" s="64"/>
    </row>
    <row r="32" spans="1:5" ht="20.100000000000001" customHeight="1"/>
    <row r="33" spans="1:1" ht="20.100000000000001" customHeight="1">
      <c r="A33" s="64"/>
    </row>
    <row r="34" spans="1:1" ht="20.100000000000001" customHeight="1"/>
    <row r="35" spans="1:1" ht="20.100000000000001" customHeight="1">
      <c r="A35" s="64"/>
    </row>
    <row r="36" spans="1:1" ht="20.100000000000001" customHeight="1"/>
    <row r="37" spans="1:1" ht="20.100000000000001" customHeight="1"/>
    <row r="38" spans="1:1" ht="20.100000000000001" customHeight="1"/>
    <row r="39" spans="1:1" ht="20.100000000000001" customHeight="1"/>
  </sheetData>
  <sheetProtection selectLockedCells="1" selectUnlockedCells="1"/>
  <customSheetViews>
    <customSheetView guid="{6F637C86-117D-4792-B5D4-37E20B1C50B5}" showGridLines="0" zeroValues="0" state="hidden" topLeftCell="A10">
      <selection activeCell="F15" sqref="F15"/>
      <pageMargins left="0" right="0" top="0" bottom="0" header="0" footer="0"/>
      <pageSetup scale="97" orientation="portrait" r:id="rId1"/>
      <headerFooter alignWithMargins="0">
        <oddFooter>&amp;R&amp;"Book Antiqua,Bold"&amp;8 Page &amp;P of &amp;N</oddFooter>
      </headerFooter>
    </customSheetView>
    <customSheetView guid="{DF819C10-7533-4A2E-B278-90B3B38A4AE6}" showGridLines="0" zeroValues="0" state="hidden" topLeftCell="A10">
      <selection activeCell="F15" sqref="F15"/>
      <pageMargins left="0" right="0" top="0" bottom="0" header="0" footer="0"/>
      <pageSetup scale="97" orientation="portrait" r:id="rId2"/>
      <headerFooter alignWithMargins="0">
        <oddFooter>&amp;R&amp;"Book Antiqua,Bold"&amp;8 Page &amp;P of &amp;N</oddFooter>
      </headerFooter>
    </customSheetView>
    <customSheetView guid="{863DE73B-EDD5-4C94-B877-7C156CB081F7}" showGridLines="0" zeroValues="0">
      <selection activeCell="A8" sqref="A8:D8"/>
      <pageMargins left="0" right="0" top="0" bottom="0" header="0" footer="0"/>
      <pageSetup scale="97" orientation="portrait" r:id="rId3"/>
      <headerFooter alignWithMargins="0">
        <oddFooter>&amp;R&amp;"Book Antiqua,Bold"&amp;8 Page &amp;P of &amp;N</oddFooter>
      </headerFooter>
    </customSheetView>
    <customSheetView guid="{6B2C1320-5106-401D-86E8-03FFC7419150}" scale="85" showPageBreaks="1" showGridLines="0" zeroValues="0" printArea="1" view="pageBreakPreview" showRuler="0" topLeftCell="A4">
      <selection activeCell="G2" sqref="G2"/>
      <pageMargins left="0" right="0" top="0" bottom="0" header="0" footer="0"/>
      <pageSetup scale="97" orientation="portrait" r:id="rId4"/>
      <headerFooter alignWithMargins="0">
        <oddFooter>&amp;R&amp;"Book Antiqua,Bold"&amp;8 Page &amp;P of &amp;N</oddFooter>
      </headerFooter>
    </customSheetView>
    <customSheetView guid="{CD4CA1A8-824A-452F-BDBA-32A47C1B3013}" showPageBreaks="1" showGridLines="0" printArea="1" view="pageBreakPreview">
      <selection activeCell="A3" sqref="A3:E3"/>
      <pageMargins left="0" right="0" top="0" bottom="0" header="0" footer="0"/>
      <pageSetup scale="95" orientation="portrait" r:id="rId5"/>
      <headerFooter alignWithMargins="0">
        <oddFooter>&amp;R&amp;"Book Antiqua,Bold"&amp;8 Page &amp;P of &amp;N</oddFooter>
      </headerFooter>
    </customSheetView>
    <customSheetView guid="{237D8718-39ED-4FFE-B3B2-D1192F8D2E87}" scale="80" showPageBreaks="1" showGridLines="0" printArea="1" view="pageBreakPreview">
      <selection activeCell="A3" sqref="A3:E3"/>
      <pageMargins left="0" right="0" top="0" bottom="0" header="0" footer="0"/>
      <pageSetup scale="95" orientation="portrait" r:id="rId6"/>
      <headerFooter alignWithMargins="0">
        <oddFooter>&amp;R&amp;"Book Antiqua,Bold"&amp;8 Page &amp;P of &amp;N</oddFooter>
      </headerFooter>
    </customSheetView>
    <customSheetView guid="{1C70608C-646A-4043-A222-6253B5006A93}" showPageBreaks="1" showGridLines="0" printArea="1">
      <selection activeCell="A3" sqref="A3:E3"/>
      <pageMargins left="0" right="0" top="0" bottom="0" header="0" footer="0"/>
      <pageSetup scale="95" orientation="portrait" r:id="rId7"/>
      <headerFooter alignWithMargins="0">
        <oddFooter>&amp;R&amp;"Book Antiqua,Bold"&amp;8 Page &amp;P of &amp;N</oddFooter>
      </headerFooter>
    </customSheetView>
    <customSheetView guid="{3545AE1A-D3DD-4FC8-880A-180A3F66AD42}" scale="85" showPageBreaks="1" showGridLines="0" zeroValues="0" printArea="1" view="pageBreakPreview" topLeftCell="A19">
      <selection activeCell="A3" sqref="A3:E3"/>
      <pageMargins left="0" right="0" top="0" bottom="0" header="0" footer="0"/>
      <pageSetup scale="97" orientation="portrait" r:id="rId8"/>
      <headerFooter alignWithMargins="0">
        <oddFooter>&amp;R&amp;"Book Antiqua,Bold"&amp;8 Page &amp;P of &amp;N</oddFooter>
      </headerFooter>
    </customSheetView>
    <customSheetView guid="{C0D2F720-9CF1-451B-A21B-46E9EE29F95A}" scale="85" showPageBreaks="1" showGridLines="0" zeroValues="0" printArea="1" view="pageBreakPreview" topLeftCell="A19">
      <selection activeCell="A3" sqref="A3:E3"/>
      <pageMargins left="0" right="0" top="0" bottom="0" header="0" footer="0"/>
      <pageSetup scale="97" orientation="portrait" r:id="rId9"/>
      <headerFooter alignWithMargins="0">
        <oddFooter>&amp;R&amp;"Book Antiqua,Bold"&amp;8 Page &amp;P of &amp;N</oddFooter>
      </headerFooter>
    </customSheetView>
    <customSheetView guid="{629BDD3E-4046-451D-8D01-11325237A091}" showGridLines="0" zeroValues="0" topLeftCell="A8">
      <selection activeCell="A8" sqref="A8:D8"/>
      <pageMargins left="0" right="0" top="0" bottom="0" header="0" footer="0"/>
      <pageSetup scale="97" orientation="portrait" r:id="rId10"/>
      <headerFooter alignWithMargins="0">
        <oddFooter>&amp;R&amp;"Book Antiqua,Bold"&amp;8 Page &amp;P of &amp;N</oddFooter>
      </headerFooter>
    </customSheetView>
    <customSheetView guid="{61A8E90E-9DEC-4083-98B2-482D9678BA93}" showGridLines="0" zeroValues="0">
      <selection activeCell="B11" sqref="A11:IV12"/>
      <pageMargins left="0" right="0" top="0" bottom="0" header="0" footer="0"/>
      <pageSetup scale="97" orientation="portrait" r:id="rId11"/>
      <headerFooter alignWithMargins="0">
        <oddFooter>&amp;R&amp;"Book Antiqua,Bold"&amp;8 Page &amp;P of &amp;N</oddFooter>
      </headerFooter>
    </customSheetView>
    <customSheetView guid="{9CE94B9F-4902-4B08-AE4E-74E93D8E789E}" showGridLines="0" zeroValues="0" state="hidden" topLeftCell="A10">
      <selection activeCell="F15" sqref="F15"/>
      <pageMargins left="0" right="0" top="0" bottom="0" header="0" footer="0"/>
      <pageSetup scale="97" orientation="portrait" r:id="rId12"/>
      <headerFooter alignWithMargins="0">
        <oddFooter>&amp;R&amp;"Book Antiqua,Bold"&amp;8 Page &amp;P of &amp;N</oddFooter>
      </headerFooter>
    </customSheetView>
    <customSheetView guid="{A60C0BDD-7FB1-4EBA-A0E1-529280DA1A28}" showGridLines="0" zeroValues="0" state="hidden" topLeftCell="A10">
      <selection activeCell="F15" sqref="F15"/>
      <pageMargins left="0" right="0" top="0" bottom="0" header="0" footer="0"/>
      <pageSetup scale="97" orientation="portrait" r:id="rId13"/>
      <headerFooter alignWithMargins="0">
        <oddFooter>&amp;R&amp;"Book Antiqua,Bold"&amp;8 Page &amp;P of &amp;N</oddFooter>
      </headerFooter>
    </customSheetView>
    <customSheetView guid="{27F75044-6024-4403-9A39-D72B9CCD332B}" showGridLines="0" zeroValues="0" state="hidden" topLeftCell="A10">
      <selection activeCell="F15" sqref="F15"/>
      <pageMargins left="0" right="0" top="0" bottom="0" header="0" footer="0"/>
      <pageSetup scale="97" orientation="portrait" r:id="rId14"/>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honeticPr fontId="23" type="noConversion"/>
  <pageMargins left="0.59" right="0.49" top="0.57999999999999996" bottom="0.6" header="0.34" footer="0.35"/>
  <pageSetup scale="97" orientation="portrait" r:id="rId15"/>
  <headerFooter alignWithMargins="0">
    <oddFooter>&amp;R&amp;"Book Antiqua,Bold"&amp;8 Page &amp;P of &amp;N</oddFooter>
  </headerFooter>
  <drawing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5"/>
  <dimension ref="A1:P250"/>
  <sheetViews>
    <sheetView showZeros="0" view="pageBreakPreview" topLeftCell="A35" zoomScaleNormal="100" zoomScaleSheetLayoutView="100" workbookViewId="0">
      <selection activeCell="H218" sqref="H218"/>
    </sheetView>
  </sheetViews>
  <sheetFormatPr defaultRowHeight="13.5"/>
  <cols>
    <col min="1" max="1" width="10" style="2" customWidth="1"/>
    <col min="2" max="2" width="10.7109375" style="2" customWidth="1"/>
    <col min="3" max="3" width="10.85546875" style="2" customWidth="1"/>
    <col min="4" max="9" width="10.7109375" style="2" customWidth="1"/>
    <col min="10" max="10" width="9.140625" style="2"/>
    <col min="11" max="16" width="9.140625" style="2" hidden="1" customWidth="1"/>
    <col min="17" max="16384" width="9.140625" style="2"/>
  </cols>
  <sheetData>
    <row r="1" spans="1:9" ht="27" customHeight="1">
      <c r="A1" s="274" t="s">
        <v>22</v>
      </c>
      <c r="B1" s="275"/>
      <c r="C1" s="275"/>
      <c r="D1" s="275"/>
      <c r="E1" s="275"/>
      <c r="F1" s="275"/>
      <c r="G1" s="275"/>
      <c r="H1" s="275"/>
      <c r="I1" s="276"/>
    </row>
    <row r="2" spans="1:9" ht="31.5" customHeight="1">
      <c r="A2" s="18" t="s">
        <v>23</v>
      </c>
      <c r="B2" s="270" t="s">
        <v>24</v>
      </c>
      <c r="C2" s="270"/>
      <c r="D2" s="270"/>
      <c r="E2" s="270"/>
      <c r="F2" s="270"/>
      <c r="G2" s="270"/>
      <c r="H2" s="270"/>
      <c r="I2" s="271"/>
    </row>
    <row r="3" spans="1:9" ht="36" customHeight="1">
      <c r="A3" s="18" t="s">
        <v>25</v>
      </c>
      <c r="B3" s="270" t="s">
        <v>26</v>
      </c>
      <c r="C3" s="270"/>
      <c r="D3" s="270"/>
      <c r="E3" s="270"/>
      <c r="F3" s="270"/>
      <c r="G3" s="270"/>
      <c r="H3" s="270"/>
      <c r="I3" s="271"/>
    </row>
    <row r="4" spans="1:9" ht="36" customHeight="1">
      <c r="A4" s="18" t="s">
        <v>27</v>
      </c>
      <c r="B4" s="270" t="s">
        <v>28</v>
      </c>
      <c r="C4" s="270"/>
      <c r="D4" s="270"/>
      <c r="E4" s="270"/>
      <c r="F4" s="270"/>
      <c r="G4" s="270"/>
      <c r="H4" s="270"/>
      <c r="I4" s="271"/>
    </row>
    <row r="5" spans="1:9" ht="36" customHeight="1">
      <c r="A5" s="18" t="s">
        <v>29</v>
      </c>
      <c r="B5" s="270" t="s">
        <v>30</v>
      </c>
      <c r="C5" s="270"/>
      <c r="D5" s="270"/>
      <c r="E5" s="270"/>
      <c r="F5" s="270"/>
      <c r="G5" s="270"/>
      <c r="H5" s="270"/>
      <c r="I5" s="271"/>
    </row>
    <row r="6" spans="1:9" ht="19.5" customHeight="1">
      <c r="A6" s="19" t="s">
        <v>31</v>
      </c>
      <c r="B6" s="272" t="s">
        <v>32</v>
      </c>
      <c r="C6" s="272"/>
      <c r="D6" s="272"/>
      <c r="E6" s="272"/>
      <c r="F6" s="272"/>
      <c r="G6" s="272"/>
      <c r="H6" s="272"/>
      <c r="I6" s="273"/>
    </row>
    <row r="7" spans="1:9" ht="15.75">
      <c r="A7" s="8"/>
      <c r="C7" s="8"/>
      <c r="D7" s="8"/>
      <c r="E7" s="8"/>
      <c r="F7" s="8"/>
      <c r="G7" s="8"/>
      <c r="H7" s="8"/>
      <c r="I7" s="8"/>
    </row>
    <row r="30" spans="1:11" ht="15">
      <c r="K30" s="58">
        <f>'Name of Bidder'!D9</f>
        <v>0</v>
      </c>
    </row>
    <row r="31" spans="1:11">
      <c r="A31" s="1"/>
      <c r="B31" s="1"/>
      <c r="C31" s="1"/>
      <c r="D31" s="1"/>
      <c r="E31" s="1"/>
      <c r="F31" s="1"/>
      <c r="G31" s="1"/>
      <c r="H31" s="1"/>
      <c r="I31" s="1"/>
      <c r="J31" s="1"/>
      <c r="K31" s="55">
        <f>'Name of Bidder'!D10</f>
        <v>0</v>
      </c>
    </row>
    <row r="32" spans="1:11">
      <c r="A32" s="1"/>
      <c r="B32" s="1"/>
      <c r="C32" s="1"/>
      <c r="D32" s="1"/>
      <c r="E32" s="1"/>
      <c r="F32" s="1"/>
      <c r="G32" s="1"/>
      <c r="H32" s="1"/>
      <c r="I32" s="1"/>
      <c r="J32" s="1"/>
      <c r="K32" s="55">
        <f>'Name of Bidder'!D11</f>
        <v>0</v>
      </c>
    </row>
    <row r="33" spans="1:16">
      <c r="A33" s="1"/>
      <c r="B33" s="1"/>
      <c r="C33" s="1"/>
      <c r="D33" s="1"/>
      <c r="E33" s="1"/>
      <c r="F33" s="1"/>
      <c r="G33" s="1"/>
      <c r="H33" s="1"/>
      <c r="I33" s="1"/>
      <c r="J33" s="1"/>
      <c r="K33" s="55">
        <f>'Name of Bidder'!D12</f>
        <v>0</v>
      </c>
    </row>
    <row r="34" spans="1:16">
      <c r="A34" s="1"/>
      <c r="B34" s="1"/>
      <c r="C34" s="1"/>
      <c r="D34" s="1"/>
      <c r="E34" s="1"/>
      <c r="F34" s="1"/>
      <c r="G34" s="1"/>
      <c r="H34" s="1"/>
      <c r="I34" s="1"/>
      <c r="J34" s="1"/>
    </row>
    <row r="35" spans="1:16" ht="18.75">
      <c r="A35" s="293" t="s">
        <v>33</v>
      </c>
      <c r="B35" s="293"/>
      <c r="C35" s="293"/>
      <c r="D35" s="293"/>
      <c r="E35" s="293"/>
      <c r="F35" s="293"/>
      <c r="G35" s="293"/>
      <c r="H35" s="293"/>
      <c r="I35" s="293"/>
      <c r="J35" s="1"/>
    </row>
    <row r="36" spans="1:16" ht="15.75">
      <c r="A36" s="286" t="s">
        <v>34</v>
      </c>
      <c r="B36" s="286"/>
      <c r="C36" s="286"/>
      <c r="D36" s="286"/>
      <c r="E36" s="286"/>
      <c r="F36" s="286"/>
      <c r="G36" s="286"/>
      <c r="H36" s="286"/>
      <c r="I36" s="286"/>
      <c r="J36" s="1"/>
      <c r="K36" s="58" t="e">
        <f>'Name of Bidder'!#REF!</f>
        <v>#REF!</v>
      </c>
      <c r="O36" s="55" t="e">
        <f>'Name of Bidder'!#REF!</f>
        <v>#REF!</v>
      </c>
    </row>
    <row r="37" spans="1:16" ht="18.75">
      <c r="A37" s="287" t="s">
        <v>35</v>
      </c>
      <c r="B37" s="287"/>
      <c r="C37" s="287"/>
      <c r="D37" s="287"/>
      <c r="E37" s="287"/>
      <c r="F37" s="287"/>
      <c r="G37" s="287"/>
      <c r="H37" s="287"/>
      <c r="I37" s="287"/>
      <c r="J37" s="1"/>
      <c r="K37" s="58" t="e">
        <f>'Name of Bidder'!#REF!</f>
        <v>#REF!</v>
      </c>
      <c r="O37" s="55" t="e">
        <f>'Name of Bidder'!#REF!</f>
        <v>#REF!</v>
      </c>
    </row>
    <row r="38" spans="1:16" ht="36" customHeight="1">
      <c r="A38" s="288" t="s">
        <v>36</v>
      </c>
      <c r="B38" s="288"/>
      <c r="C38" s="288"/>
      <c r="D38" s="288"/>
      <c r="E38" s="288"/>
      <c r="F38" s="288"/>
      <c r="G38" s="288"/>
      <c r="H38" s="288"/>
      <c r="I38" s="288"/>
      <c r="J38" s="1"/>
      <c r="K38" s="58" t="e">
        <f>'Name of Bidder'!#REF!</f>
        <v>#REF!</v>
      </c>
      <c r="O38" s="55" t="e">
        <f>'Name of Bidder'!#REF!</f>
        <v>#REF!</v>
      </c>
    </row>
    <row r="39" spans="1:16" ht="18.75">
      <c r="A39" s="287" t="s">
        <v>37</v>
      </c>
      <c r="B39" s="287"/>
      <c r="C39" s="287"/>
      <c r="D39" s="287"/>
      <c r="E39" s="287"/>
      <c r="F39" s="287"/>
      <c r="G39" s="287"/>
      <c r="H39" s="287"/>
      <c r="I39" s="287"/>
      <c r="J39" s="1"/>
      <c r="K39" s="58" t="e">
        <f>'Name of Bidder'!#REF!</f>
        <v>#REF!</v>
      </c>
      <c r="O39" s="55" t="e">
        <f>'Name of Bidder'!#REF!</f>
        <v>#REF!</v>
      </c>
    </row>
    <row r="40" spans="1:16" ht="15.75">
      <c r="A40" s="286" t="s">
        <v>38</v>
      </c>
      <c r="B40" s="286"/>
      <c r="C40" s="286"/>
      <c r="D40" s="286"/>
      <c r="E40" s="286"/>
      <c r="F40" s="286"/>
      <c r="G40" s="286"/>
      <c r="H40" s="286"/>
      <c r="I40" s="286"/>
      <c r="J40" s="1"/>
    </row>
    <row r="41" spans="1:16" ht="18.75" customHeight="1">
      <c r="A41" s="292">
        <f>'Name of Bidder'!D9</f>
        <v>0</v>
      </c>
      <c r="B41" s="292"/>
      <c r="C41" s="292"/>
      <c r="D41" s="292"/>
      <c r="E41" s="292"/>
      <c r="F41" s="292"/>
      <c r="G41" s="292"/>
      <c r="H41" s="292"/>
      <c r="I41" s="292"/>
      <c r="J41" s="1"/>
      <c r="K41" s="59" t="e">
        <f>'Name of Bidder'!#REF!</f>
        <v>#REF!</v>
      </c>
      <c r="M41" s="55" t="s">
        <v>39</v>
      </c>
      <c r="P41" s="55" t="s">
        <v>40</v>
      </c>
    </row>
    <row r="42" spans="1:16" ht="15.75" hidden="1">
      <c r="A42" s="286" t="e">
        <f>IF(#REF! = "Individual Firm", " ", " and ")</f>
        <v>#REF!</v>
      </c>
      <c r="B42" s="286"/>
      <c r="C42" s="286"/>
      <c r="D42" s="286"/>
      <c r="E42" s="286"/>
      <c r="F42" s="286"/>
      <c r="G42" s="286"/>
      <c r="H42" s="286"/>
      <c r="I42" s="286"/>
      <c r="J42" s="1"/>
    </row>
    <row r="43" spans="1:16" ht="15.75" hidden="1">
      <c r="A43" s="286" t="e">
        <f xml:space="preserve"> IF(#REF!= "Individual Firm", "",#REF!)</f>
        <v>#REF!</v>
      </c>
      <c r="B43" s="286"/>
      <c r="C43" s="286"/>
      <c r="D43" s="286"/>
      <c r="E43" s="286"/>
      <c r="F43" s="286"/>
      <c r="G43" s="286"/>
      <c r="H43" s="286"/>
      <c r="I43" s="286"/>
      <c r="J43" s="1"/>
    </row>
    <row r="44" spans="1:16" ht="39.950000000000003" hidden="1" customHeight="1">
      <c r="A44" s="288" t="e">
        <f>IF(#REF!= "Sole Bidder", "", "having its Registered Office at "&amp;IF(#REF!=1,#REF!&amp;" "&amp;#REF!&amp;" "&amp;#REF!,IF(#REF!=2,#REF!&amp;" &amp; "&amp;#REF!&amp;" "&amp;#REF!&amp;" and " &amp;#REF!&amp;" &amp; "&amp;#REF!&amp;" "&amp;#REF! &amp;IF(#REF!=2," respectively",""))))</f>
        <v>#REF!</v>
      </c>
      <c r="B44" s="288"/>
      <c r="C44" s="288"/>
      <c r="D44" s="288"/>
      <c r="E44" s="288"/>
      <c r="F44" s="288"/>
      <c r="G44" s="288"/>
      <c r="H44" s="288"/>
      <c r="I44" s="288"/>
      <c r="J44" s="1"/>
    </row>
    <row r="45" spans="1:16" ht="15.75">
      <c r="A45" s="286" t="s">
        <v>41</v>
      </c>
      <c r="B45" s="286"/>
      <c r="C45" s="286"/>
      <c r="D45" s="286"/>
      <c r="E45" s="286"/>
      <c r="F45" s="286"/>
      <c r="G45" s="286"/>
      <c r="H45" s="286"/>
      <c r="I45" s="286"/>
      <c r="J45" s="1"/>
    </row>
    <row r="46" spans="1:16" ht="18.75">
      <c r="A46" s="287" t="s">
        <v>42</v>
      </c>
      <c r="B46" s="287"/>
      <c r="C46" s="287"/>
      <c r="D46" s="287"/>
      <c r="E46" s="287"/>
      <c r="F46" s="287"/>
      <c r="G46" s="287"/>
      <c r="H46" s="287"/>
      <c r="I46" s="287"/>
      <c r="J46" s="1"/>
    </row>
    <row r="47" spans="1:16" ht="18.75">
      <c r="A47" s="287" t="s">
        <v>43</v>
      </c>
      <c r="B47" s="287"/>
      <c r="C47" s="287"/>
      <c r="D47" s="287"/>
      <c r="E47" s="287"/>
      <c r="F47" s="287"/>
      <c r="G47" s="287"/>
      <c r="H47" s="287"/>
      <c r="I47" s="287"/>
      <c r="J47" s="1"/>
    </row>
    <row r="48" spans="1:16" ht="69" customHeight="1">
      <c r="A48" s="290" t="e">
        <f>"POWERGRID intends to award, under laid-down organisational procedures, contract(s) for " &amp;#REF!</f>
        <v>#REF!</v>
      </c>
      <c r="B48" s="290"/>
      <c r="C48" s="290"/>
      <c r="D48" s="290"/>
      <c r="E48" s="290"/>
      <c r="F48" s="290"/>
      <c r="G48" s="290"/>
      <c r="H48" s="290"/>
      <c r="I48" s="290"/>
      <c r="J48" s="1"/>
    </row>
    <row r="49" spans="1:10" ht="16.5" customHeight="1">
      <c r="A49" s="4"/>
      <c r="B49" s="1"/>
      <c r="C49" s="1"/>
      <c r="D49" s="1"/>
      <c r="E49" s="1"/>
      <c r="F49" s="4"/>
      <c r="G49" s="1"/>
      <c r="H49" s="1"/>
      <c r="I49" s="1"/>
      <c r="J49" s="1"/>
    </row>
    <row r="50" spans="1:10" ht="16.5" customHeight="1">
      <c r="A50" s="4"/>
      <c r="B50" s="1"/>
      <c r="C50" s="1"/>
      <c r="D50" s="1"/>
      <c r="E50" s="1"/>
      <c r="F50" s="4"/>
      <c r="G50" s="1"/>
      <c r="H50" s="1"/>
      <c r="I50" s="1"/>
      <c r="J50" s="1"/>
    </row>
    <row r="51" spans="1:10" ht="21" customHeight="1">
      <c r="A51" s="277" t="s">
        <v>44</v>
      </c>
      <c r="B51" s="277"/>
      <c r="C51" s="277"/>
      <c r="D51" s="277"/>
      <c r="E51" s="284" t="s">
        <v>44</v>
      </c>
      <c r="F51" s="284"/>
      <c r="G51" s="284"/>
      <c r="H51" s="284"/>
      <c r="I51" s="284"/>
      <c r="J51" s="1"/>
    </row>
    <row r="52" spans="1:10" ht="33" customHeight="1">
      <c r="A52" s="282" t="s">
        <v>45</v>
      </c>
      <c r="B52" s="282"/>
      <c r="C52" s="282"/>
      <c r="D52" s="282"/>
      <c r="E52" s="283" t="s">
        <v>46</v>
      </c>
      <c r="F52" s="283"/>
      <c r="G52" s="283"/>
      <c r="H52" s="283"/>
      <c r="I52" s="283"/>
      <c r="J52" s="1"/>
    </row>
    <row r="53" spans="1:10" ht="22.5" customHeight="1">
      <c r="A53" s="56" t="s">
        <v>12</v>
      </c>
      <c r="B53" s="5"/>
      <c r="C53" s="5"/>
      <c r="D53" s="5"/>
      <c r="E53" s="5"/>
      <c r="F53" s="5"/>
      <c r="G53" s="5"/>
      <c r="H53" s="5"/>
      <c r="I53" s="57" t="s">
        <v>47</v>
      </c>
      <c r="J53" s="1"/>
    </row>
    <row r="54" spans="1:10" ht="100.5" customHeight="1">
      <c r="A54" s="291" t="e">
        <f>#REF! &amp; " Package and Specification Number " &amp;#REF! &amp; " POWERGRID values full compliance with all relevant laws and regulations, and the principles of economical use of resources, and of fairness and transparency in its relations with its Bidders/ Contractors."</f>
        <v>#REF!</v>
      </c>
      <c r="B54" s="291"/>
      <c r="C54" s="291"/>
      <c r="D54" s="291"/>
      <c r="E54" s="291"/>
      <c r="F54" s="291"/>
      <c r="G54" s="291"/>
      <c r="H54" s="291"/>
      <c r="I54" s="291"/>
    </row>
    <row r="55" spans="1:10" ht="8.1" customHeight="1">
      <c r="A55" s="7"/>
      <c r="B55" s="8"/>
      <c r="C55" s="8"/>
      <c r="D55" s="8"/>
      <c r="E55" s="8"/>
      <c r="F55" s="8"/>
      <c r="G55" s="8"/>
      <c r="H55" s="8"/>
      <c r="I55" s="8"/>
    </row>
    <row r="56" spans="1:10" ht="35.25" customHeight="1">
      <c r="A56" s="278" t="s">
        <v>48</v>
      </c>
      <c r="B56" s="278"/>
      <c r="C56" s="278"/>
      <c r="D56" s="278"/>
      <c r="E56" s="278"/>
      <c r="F56" s="278"/>
      <c r="G56" s="278"/>
      <c r="H56" s="278"/>
      <c r="I56" s="278"/>
    </row>
    <row r="57" spans="1:10" ht="8.1" customHeight="1">
      <c r="A57" s="9"/>
      <c r="B57" s="8"/>
      <c r="C57" s="8"/>
      <c r="D57" s="8"/>
      <c r="E57" s="8"/>
      <c r="F57" s="8"/>
      <c r="G57" s="8"/>
      <c r="H57" s="8"/>
      <c r="I57" s="8"/>
    </row>
    <row r="58" spans="1:10" ht="15.75">
      <c r="A58" s="289" t="s">
        <v>49</v>
      </c>
      <c r="B58" s="289"/>
      <c r="C58" s="289"/>
      <c r="D58" s="289"/>
      <c r="E58" s="289"/>
      <c r="F58" s="289"/>
      <c r="G58" s="289"/>
      <c r="H58" s="289"/>
      <c r="I58" s="289"/>
    </row>
    <row r="59" spans="1:10" ht="8.1" customHeight="1">
      <c r="A59" s="9"/>
      <c r="B59" s="8"/>
      <c r="C59" s="8"/>
      <c r="D59" s="8"/>
      <c r="E59" s="8"/>
      <c r="F59" s="8"/>
      <c r="G59" s="8"/>
      <c r="H59" s="8"/>
      <c r="I59" s="8"/>
    </row>
    <row r="60" spans="1:10" ht="16.5">
      <c r="A60" s="285" t="s">
        <v>50</v>
      </c>
      <c r="B60" s="285"/>
      <c r="C60" s="285"/>
      <c r="D60" s="285"/>
      <c r="E60" s="285"/>
      <c r="F60" s="285"/>
      <c r="G60" s="285"/>
      <c r="H60" s="285"/>
      <c r="I60" s="285"/>
    </row>
    <row r="61" spans="1:10" ht="8.1" customHeight="1">
      <c r="A61" s="10"/>
      <c r="B61" s="8"/>
      <c r="C61" s="8"/>
      <c r="D61" s="8"/>
      <c r="E61" s="8"/>
      <c r="F61" s="8"/>
      <c r="G61" s="8"/>
      <c r="H61" s="8"/>
      <c r="I61" s="8"/>
    </row>
    <row r="62" spans="1:10" ht="37.5" customHeight="1">
      <c r="A62" s="11" t="s">
        <v>51</v>
      </c>
      <c r="B62" s="277" t="s">
        <v>52</v>
      </c>
      <c r="C62" s="277"/>
      <c r="D62" s="277"/>
      <c r="E62" s="277"/>
      <c r="F62" s="277"/>
      <c r="G62" s="277"/>
      <c r="H62" s="277"/>
      <c r="I62" s="277"/>
    </row>
    <row r="63" spans="1:10" ht="8.1" customHeight="1">
      <c r="A63" s="9"/>
      <c r="B63" s="8"/>
      <c r="C63" s="8"/>
      <c r="D63" s="8"/>
      <c r="E63" s="8"/>
      <c r="F63" s="8"/>
      <c r="G63" s="8"/>
      <c r="H63" s="8"/>
      <c r="I63" s="8"/>
    </row>
    <row r="64" spans="1:10" ht="79.5" customHeight="1">
      <c r="A64" s="8"/>
      <c r="B64" s="11" t="s">
        <v>53</v>
      </c>
      <c r="C64" s="277" t="s">
        <v>54</v>
      </c>
      <c r="D64" s="277"/>
      <c r="E64" s="277"/>
      <c r="F64" s="277"/>
      <c r="G64" s="277"/>
      <c r="H64" s="277"/>
      <c r="I64" s="277"/>
    </row>
    <row r="65" spans="1:10" ht="8.1" customHeight="1">
      <c r="A65" s="8"/>
      <c r="B65" s="11"/>
      <c r="C65" s="4"/>
      <c r="D65" s="4"/>
      <c r="E65" s="4"/>
      <c r="F65" s="4"/>
      <c r="G65" s="4"/>
      <c r="H65" s="4"/>
      <c r="I65" s="4"/>
    </row>
    <row r="66" spans="1:10" ht="109.5" customHeight="1">
      <c r="A66" s="8"/>
      <c r="B66" s="11" t="s">
        <v>55</v>
      </c>
      <c r="C66" s="277" t="s">
        <v>56</v>
      </c>
      <c r="D66" s="277"/>
      <c r="E66" s="277"/>
      <c r="F66" s="277"/>
      <c r="G66" s="277"/>
      <c r="H66" s="277"/>
      <c r="I66" s="277"/>
    </row>
    <row r="67" spans="1:10" ht="8.1" customHeight="1">
      <c r="A67" s="8"/>
      <c r="B67" s="11"/>
      <c r="C67" s="73"/>
      <c r="D67" s="4"/>
      <c r="E67" s="4"/>
      <c r="F67" s="4"/>
      <c r="G67" s="4"/>
      <c r="H67" s="4"/>
      <c r="I67" s="4"/>
    </row>
    <row r="68" spans="1:10" ht="50.25" customHeight="1">
      <c r="A68" s="8"/>
      <c r="B68" s="11" t="s">
        <v>57</v>
      </c>
      <c r="C68" s="277" t="s">
        <v>58</v>
      </c>
      <c r="D68" s="277"/>
      <c r="E68" s="277"/>
      <c r="F68" s="277"/>
      <c r="G68" s="277"/>
      <c r="H68" s="277"/>
      <c r="I68" s="277"/>
    </row>
    <row r="69" spans="1:10" ht="15.75">
      <c r="A69" s="9"/>
      <c r="B69" s="8"/>
      <c r="C69" s="8"/>
      <c r="D69" s="8"/>
      <c r="E69" s="8"/>
      <c r="F69" s="8"/>
      <c r="G69" s="8"/>
      <c r="H69" s="8"/>
      <c r="I69" s="8"/>
    </row>
    <row r="70" spans="1:10" ht="87" customHeight="1">
      <c r="A70" s="11" t="s">
        <v>59</v>
      </c>
      <c r="B70" s="277" t="s">
        <v>60</v>
      </c>
      <c r="C70" s="277"/>
      <c r="D70" s="277"/>
      <c r="E70" s="277"/>
      <c r="F70" s="277"/>
      <c r="G70" s="277"/>
      <c r="H70" s="277"/>
      <c r="I70" s="277"/>
    </row>
    <row r="71" spans="1:10" ht="8.1" customHeight="1">
      <c r="A71" s="10"/>
      <c r="B71" s="8"/>
      <c r="C71" s="8"/>
      <c r="D71" s="8"/>
      <c r="E71" s="8"/>
      <c r="F71" s="8"/>
      <c r="G71" s="8"/>
      <c r="H71" s="8"/>
      <c r="I71" s="8"/>
    </row>
    <row r="72" spans="1:10" ht="16.5">
      <c r="A72" s="285" t="s">
        <v>61</v>
      </c>
      <c r="B72" s="285"/>
      <c r="C72" s="285"/>
      <c r="D72" s="285"/>
      <c r="E72" s="285"/>
      <c r="F72" s="285"/>
      <c r="G72" s="285"/>
      <c r="H72" s="285"/>
      <c r="I72" s="285"/>
    </row>
    <row r="73" spans="1:10" ht="16.5">
      <c r="A73" s="10"/>
      <c r="B73" s="8"/>
      <c r="C73" s="8"/>
      <c r="D73" s="8"/>
      <c r="E73" s="8"/>
      <c r="F73" s="8"/>
      <c r="G73" s="8"/>
      <c r="H73" s="8"/>
      <c r="I73" s="8"/>
    </row>
    <row r="74" spans="1:10" ht="49.5" customHeight="1">
      <c r="A74" s="11" t="s">
        <v>51</v>
      </c>
      <c r="B74" s="277" t="s">
        <v>62</v>
      </c>
      <c r="C74" s="277"/>
      <c r="D74" s="277"/>
      <c r="E74" s="277"/>
      <c r="F74" s="277"/>
      <c r="G74" s="277"/>
      <c r="H74" s="277"/>
      <c r="I74" s="277"/>
    </row>
    <row r="75" spans="1:10" ht="45" customHeight="1">
      <c r="A75" s="4"/>
      <c r="B75" s="5"/>
      <c r="C75" s="5"/>
      <c r="D75" s="5"/>
      <c r="E75" s="5"/>
      <c r="F75" s="4"/>
      <c r="G75" s="5"/>
      <c r="H75" s="5"/>
      <c r="I75" s="5"/>
      <c r="J75" s="1"/>
    </row>
    <row r="76" spans="1:10" ht="21" customHeight="1">
      <c r="A76" s="277" t="s">
        <v>44</v>
      </c>
      <c r="B76" s="277"/>
      <c r="C76" s="277"/>
      <c r="D76" s="277"/>
      <c r="E76" s="284" t="s">
        <v>44</v>
      </c>
      <c r="F76" s="284"/>
      <c r="G76" s="284"/>
      <c r="H76" s="284"/>
      <c r="I76" s="284"/>
      <c r="J76" s="1"/>
    </row>
    <row r="77" spans="1:10" ht="33" customHeight="1">
      <c r="A77" s="282" t="s">
        <v>45</v>
      </c>
      <c r="B77" s="282"/>
      <c r="C77" s="282"/>
      <c r="D77" s="282"/>
      <c r="E77" s="283" t="s">
        <v>46</v>
      </c>
      <c r="F77" s="283"/>
      <c r="G77" s="283"/>
      <c r="H77" s="283"/>
      <c r="I77" s="283"/>
      <c r="J77" s="1"/>
    </row>
    <row r="78" spans="1:10" ht="20.25" customHeight="1">
      <c r="A78" s="56" t="s">
        <v>12</v>
      </c>
      <c r="B78" s="5"/>
      <c r="C78" s="5"/>
      <c r="D78" s="5"/>
      <c r="E78" s="5"/>
      <c r="F78" s="5"/>
      <c r="G78" s="5"/>
      <c r="H78" s="5"/>
      <c r="I78" s="57" t="s">
        <v>63</v>
      </c>
      <c r="J78" s="1"/>
    </row>
    <row r="79" spans="1:10" ht="36" customHeight="1">
      <c r="A79" s="281" t="s">
        <v>64</v>
      </c>
      <c r="B79" s="281"/>
      <c r="C79" s="281"/>
      <c r="D79" s="281"/>
      <c r="E79" s="281"/>
      <c r="F79" s="281"/>
      <c r="G79" s="281"/>
      <c r="H79" s="281"/>
      <c r="I79" s="281"/>
      <c r="J79" s="1"/>
    </row>
    <row r="80" spans="1:10" ht="125.25" customHeight="1">
      <c r="A80" s="8"/>
      <c r="B80" s="11" t="s">
        <v>65</v>
      </c>
      <c r="C80" s="277" t="s">
        <v>66</v>
      </c>
      <c r="D80" s="277"/>
      <c r="E80" s="277"/>
      <c r="F80" s="277"/>
      <c r="G80" s="277"/>
      <c r="H80" s="277"/>
      <c r="I80" s="277"/>
    </row>
    <row r="81" spans="1:10" ht="9.9499999999999993" customHeight="1">
      <c r="A81" s="8"/>
      <c r="B81" s="12"/>
      <c r="C81" s="9"/>
      <c r="D81" s="9"/>
      <c r="E81" s="9"/>
      <c r="F81" s="9"/>
      <c r="G81" s="9"/>
      <c r="H81" s="9"/>
      <c r="I81" s="9"/>
    </row>
    <row r="82" spans="1:10" ht="112.5" customHeight="1">
      <c r="A82" s="8"/>
      <c r="B82" s="11" t="s">
        <v>55</v>
      </c>
      <c r="C82" s="277" t="s">
        <v>67</v>
      </c>
      <c r="D82" s="277"/>
      <c r="E82" s="277"/>
      <c r="F82" s="277"/>
      <c r="G82" s="277"/>
      <c r="H82" s="277"/>
      <c r="I82" s="277"/>
    </row>
    <row r="83" spans="1:10" ht="9.9499999999999993" customHeight="1">
      <c r="A83" s="8"/>
      <c r="B83" s="11"/>
      <c r="C83" s="13"/>
      <c r="D83" s="13"/>
      <c r="E83" s="13"/>
      <c r="F83" s="13"/>
      <c r="G83" s="13"/>
      <c r="H83" s="13"/>
      <c r="I83" s="13"/>
    </row>
    <row r="84" spans="1:10" ht="134.25" customHeight="1">
      <c r="A84" s="8"/>
      <c r="B84" s="11" t="s">
        <v>57</v>
      </c>
      <c r="C84" s="277" t="s">
        <v>68</v>
      </c>
      <c r="D84" s="277"/>
      <c r="E84" s="277"/>
      <c r="F84" s="277"/>
      <c r="G84" s="277"/>
      <c r="H84" s="277"/>
      <c r="I84" s="277"/>
    </row>
    <row r="85" spans="1:10" ht="9.9499999999999993" customHeight="1">
      <c r="A85" s="8"/>
      <c r="B85" s="11"/>
      <c r="C85" s="13"/>
      <c r="D85" s="13"/>
      <c r="E85" s="13"/>
      <c r="F85" s="13"/>
      <c r="G85" s="13"/>
      <c r="H85" s="13"/>
      <c r="I85" s="13"/>
    </row>
    <row r="86" spans="1:10" ht="94.5" customHeight="1">
      <c r="A86" s="8"/>
      <c r="B86" s="11" t="s">
        <v>69</v>
      </c>
      <c r="C86" s="277" t="s">
        <v>70</v>
      </c>
      <c r="D86" s="277"/>
      <c r="E86" s="277"/>
      <c r="F86" s="277"/>
      <c r="G86" s="277"/>
      <c r="H86" s="277"/>
      <c r="I86" s="277"/>
    </row>
    <row r="87" spans="1:10" ht="9.9499999999999993" customHeight="1">
      <c r="A87" s="8"/>
      <c r="B87" s="11"/>
      <c r="C87" s="13"/>
      <c r="D87" s="13"/>
      <c r="E87" s="13"/>
      <c r="F87" s="13"/>
      <c r="G87" s="13"/>
      <c r="H87" s="13"/>
      <c r="I87" s="13"/>
    </row>
    <row r="88" spans="1:10" ht="81.75" customHeight="1">
      <c r="A88" s="8"/>
      <c r="B88" s="11" t="s">
        <v>71</v>
      </c>
      <c r="C88" s="277" t="s">
        <v>72</v>
      </c>
      <c r="D88" s="277"/>
      <c r="E88" s="277"/>
      <c r="F88" s="277"/>
      <c r="G88" s="277"/>
      <c r="H88" s="277"/>
      <c r="I88" s="277"/>
    </row>
    <row r="89" spans="1:10" ht="9.9499999999999993" customHeight="1">
      <c r="A89" s="8"/>
      <c r="B89" s="11"/>
      <c r="C89" s="13"/>
      <c r="D89" s="13"/>
      <c r="E89" s="13"/>
      <c r="F89" s="13"/>
      <c r="G89" s="13"/>
      <c r="H89" s="13"/>
      <c r="I89" s="13"/>
    </row>
    <row r="90" spans="1:10" ht="72" customHeight="1">
      <c r="A90" s="8"/>
      <c r="B90" s="11" t="s">
        <v>73</v>
      </c>
      <c r="C90" s="277" t="s">
        <v>74</v>
      </c>
      <c r="D90" s="277"/>
      <c r="E90" s="277"/>
      <c r="F90" s="277"/>
      <c r="G90" s="277"/>
      <c r="H90" s="277"/>
      <c r="I90" s="277"/>
    </row>
    <row r="91" spans="1:10" ht="8.1" customHeight="1">
      <c r="A91" s="8"/>
      <c r="B91" s="13"/>
      <c r="C91" s="13"/>
      <c r="D91" s="13"/>
      <c r="E91" s="13"/>
      <c r="F91" s="13"/>
      <c r="G91" s="13"/>
      <c r="H91" s="13"/>
      <c r="I91" s="13"/>
    </row>
    <row r="92" spans="1:10" ht="53.25" customHeight="1">
      <c r="A92" s="11" t="s">
        <v>59</v>
      </c>
      <c r="B92" s="277" t="s">
        <v>75</v>
      </c>
      <c r="C92" s="277"/>
      <c r="D92" s="277"/>
      <c r="E92" s="277"/>
      <c r="F92" s="277"/>
      <c r="G92" s="277"/>
      <c r="H92" s="277"/>
      <c r="I92" s="277"/>
    </row>
    <row r="93" spans="1:10" ht="62.25" customHeight="1">
      <c r="A93" s="4"/>
      <c r="B93" s="5"/>
      <c r="C93" s="5"/>
      <c r="D93" s="5"/>
      <c r="E93" s="5"/>
      <c r="F93" s="4"/>
      <c r="G93" s="5"/>
      <c r="H93" s="5"/>
      <c r="I93" s="5"/>
      <c r="J93" s="1"/>
    </row>
    <row r="94" spans="1:10" ht="21" customHeight="1">
      <c r="A94" s="277" t="s">
        <v>44</v>
      </c>
      <c r="B94" s="277"/>
      <c r="C94" s="277"/>
      <c r="D94" s="277"/>
      <c r="E94" s="284" t="s">
        <v>44</v>
      </c>
      <c r="F94" s="284"/>
      <c r="G94" s="284"/>
      <c r="H94" s="284"/>
      <c r="I94" s="284"/>
      <c r="J94" s="1"/>
    </row>
    <row r="95" spans="1:10" ht="33" customHeight="1">
      <c r="A95" s="282" t="s">
        <v>45</v>
      </c>
      <c r="B95" s="282"/>
      <c r="C95" s="282"/>
      <c r="D95" s="282"/>
      <c r="E95" s="283" t="s">
        <v>46</v>
      </c>
      <c r="F95" s="283"/>
      <c r="G95" s="283"/>
      <c r="H95" s="283"/>
      <c r="I95" s="283"/>
      <c r="J95" s="1"/>
    </row>
    <row r="96" spans="1:10" ht="20.25" customHeight="1">
      <c r="A96" s="56" t="s">
        <v>12</v>
      </c>
      <c r="B96" s="5"/>
      <c r="C96" s="5"/>
      <c r="D96" s="5"/>
      <c r="E96" s="5"/>
      <c r="F96" s="5"/>
      <c r="G96" s="5"/>
      <c r="H96" s="5"/>
      <c r="I96" s="57" t="s">
        <v>76</v>
      </c>
      <c r="J96" s="1"/>
    </row>
    <row r="97" spans="1:10" ht="27.75" customHeight="1">
      <c r="A97" s="285" t="s">
        <v>77</v>
      </c>
      <c r="B97" s="285"/>
      <c r="C97" s="285"/>
      <c r="D97" s="285"/>
      <c r="E97" s="285"/>
      <c r="F97" s="285"/>
      <c r="G97" s="285"/>
      <c r="H97" s="285"/>
      <c r="I97" s="285"/>
    </row>
    <row r="98" spans="1:10" ht="21.75" customHeight="1">
      <c r="A98" s="9"/>
      <c r="B98" s="277"/>
      <c r="C98" s="277"/>
      <c r="D98" s="277"/>
      <c r="E98" s="277"/>
      <c r="F98" s="277"/>
      <c r="G98" s="277"/>
      <c r="H98" s="277"/>
      <c r="I98" s="277"/>
    </row>
    <row r="99" spans="1:10" ht="85.5" customHeight="1">
      <c r="A99" s="11" t="s">
        <v>51</v>
      </c>
      <c r="B99" s="277" t="s">
        <v>78</v>
      </c>
      <c r="C99" s="277"/>
      <c r="D99" s="277"/>
      <c r="E99" s="277"/>
      <c r="F99" s="277"/>
      <c r="G99" s="277"/>
      <c r="H99" s="277"/>
      <c r="I99" s="277"/>
    </row>
    <row r="100" spans="1:10" ht="15.75">
      <c r="A100" s="56"/>
      <c r="B100" s="5"/>
      <c r="C100" s="5"/>
      <c r="D100" s="5"/>
      <c r="E100" s="5"/>
      <c r="F100" s="5"/>
      <c r="G100" s="5"/>
      <c r="H100" s="5"/>
      <c r="I100" s="57"/>
      <c r="J100" s="1"/>
    </row>
    <row r="101" spans="1:10" ht="165.75" customHeight="1">
      <c r="A101" s="11" t="s">
        <v>59</v>
      </c>
      <c r="B101" s="277" t="s">
        <v>79</v>
      </c>
      <c r="C101" s="277"/>
      <c r="D101" s="277"/>
      <c r="E101" s="277"/>
      <c r="F101" s="277"/>
      <c r="G101" s="277"/>
      <c r="H101" s="277"/>
      <c r="I101" s="277"/>
    </row>
    <row r="102" spans="1:10" ht="18" customHeight="1">
      <c r="A102" s="11"/>
      <c r="B102" s="9"/>
      <c r="C102" s="9"/>
      <c r="D102" s="9"/>
      <c r="E102" s="9"/>
      <c r="F102" s="9"/>
      <c r="G102" s="9"/>
      <c r="H102" s="9"/>
      <c r="I102" s="9"/>
    </row>
    <row r="103" spans="1:10" ht="62.25" customHeight="1">
      <c r="A103" s="11" t="s">
        <v>80</v>
      </c>
      <c r="B103" s="277" t="s">
        <v>81</v>
      </c>
      <c r="C103" s="277"/>
      <c r="D103" s="277"/>
      <c r="E103" s="277"/>
      <c r="F103" s="277"/>
      <c r="G103" s="277"/>
      <c r="H103" s="277"/>
      <c r="I103" s="277"/>
    </row>
    <row r="104" spans="1:10" ht="15" customHeight="1">
      <c r="A104" s="9"/>
      <c r="B104" s="8"/>
      <c r="C104" s="8"/>
      <c r="D104" s="8"/>
      <c r="E104" s="8"/>
      <c r="F104" s="8"/>
      <c r="G104" s="8"/>
      <c r="H104" s="8"/>
      <c r="I104" s="8"/>
    </row>
    <row r="105" spans="1:10" ht="29.25" customHeight="1">
      <c r="A105" s="285" t="s">
        <v>82</v>
      </c>
      <c r="B105" s="285"/>
      <c r="C105" s="285"/>
      <c r="D105" s="285"/>
      <c r="E105" s="285"/>
      <c r="F105" s="285"/>
      <c r="G105" s="285"/>
      <c r="H105" s="285"/>
      <c r="I105" s="285"/>
    </row>
    <row r="106" spans="1:10" ht="29.25" customHeight="1">
      <c r="A106" s="10"/>
      <c r="B106" s="8"/>
      <c r="C106" s="8"/>
      <c r="D106" s="8"/>
      <c r="E106" s="8"/>
      <c r="F106" s="8"/>
      <c r="G106" s="8"/>
      <c r="H106" s="8"/>
      <c r="I106" s="8"/>
    </row>
    <row r="107" spans="1:10" ht="54.75" customHeight="1">
      <c r="A107" s="11" t="s">
        <v>51</v>
      </c>
      <c r="B107" s="278" t="s">
        <v>83</v>
      </c>
      <c r="C107" s="278"/>
      <c r="D107" s="278"/>
      <c r="E107" s="278"/>
      <c r="F107" s="278"/>
      <c r="G107" s="278"/>
      <c r="H107" s="278"/>
      <c r="I107" s="278"/>
    </row>
    <row r="108" spans="1:10" ht="15" customHeight="1">
      <c r="A108" s="11"/>
      <c r="B108" s="8"/>
      <c r="C108" s="8"/>
      <c r="D108" s="8"/>
      <c r="E108" s="8"/>
      <c r="F108" s="8"/>
      <c r="G108" s="8"/>
      <c r="H108" s="8"/>
      <c r="I108" s="8"/>
    </row>
    <row r="109" spans="1:10" ht="66.75" customHeight="1">
      <c r="A109" s="11" t="s">
        <v>59</v>
      </c>
      <c r="B109" s="278" t="s">
        <v>84</v>
      </c>
      <c r="C109" s="278"/>
      <c r="D109" s="278"/>
      <c r="E109" s="278"/>
      <c r="F109" s="278"/>
      <c r="G109" s="278"/>
      <c r="H109" s="278"/>
      <c r="I109" s="278"/>
    </row>
    <row r="110" spans="1:10" ht="15" customHeight="1">
      <c r="A110" s="9"/>
      <c r="B110" s="8"/>
      <c r="C110" s="8"/>
      <c r="D110" s="8"/>
      <c r="E110" s="8"/>
      <c r="F110" s="8"/>
      <c r="G110" s="8"/>
      <c r="H110" s="8"/>
      <c r="I110" s="8"/>
    </row>
    <row r="111" spans="1:10" ht="25.5" customHeight="1">
      <c r="A111" s="285" t="s">
        <v>85</v>
      </c>
      <c r="B111" s="285"/>
      <c r="C111" s="285"/>
      <c r="D111" s="285"/>
      <c r="E111" s="285"/>
      <c r="F111" s="285"/>
      <c r="G111" s="285"/>
      <c r="H111" s="285"/>
      <c r="I111" s="285"/>
    </row>
    <row r="112" spans="1:10" ht="22.5" customHeight="1">
      <c r="A112" s="10"/>
      <c r="B112" s="8"/>
      <c r="C112" s="8"/>
      <c r="D112" s="8"/>
      <c r="E112" s="8"/>
      <c r="F112" s="8"/>
      <c r="G112" s="8"/>
      <c r="H112" s="8"/>
      <c r="I112" s="8"/>
    </row>
    <row r="113" spans="1:10" ht="58.5" customHeight="1">
      <c r="A113" s="11" t="s">
        <v>51</v>
      </c>
      <c r="B113" s="278" t="s">
        <v>86</v>
      </c>
      <c r="C113" s="278"/>
      <c r="D113" s="278"/>
      <c r="E113" s="278"/>
      <c r="F113" s="278"/>
      <c r="G113" s="278"/>
      <c r="H113" s="278"/>
      <c r="I113" s="278"/>
    </row>
    <row r="114" spans="1:10" ht="54.75" customHeight="1">
      <c r="A114" s="11"/>
      <c r="B114" s="3"/>
      <c r="C114" s="3"/>
      <c r="D114" s="3"/>
      <c r="E114" s="3"/>
      <c r="F114" s="3"/>
      <c r="G114" s="3"/>
      <c r="H114" s="3"/>
      <c r="I114" s="3"/>
    </row>
    <row r="115" spans="1:10" ht="45.75" customHeight="1">
      <c r="A115" s="8"/>
      <c r="B115" s="8"/>
      <c r="C115" s="8"/>
      <c r="D115" s="8"/>
      <c r="E115" s="8"/>
      <c r="F115" s="8"/>
      <c r="G115" s="8"/>
      <c r="H115" s="8"/>
      <c r="I115" s="8"/>
      <c r="J115" s="1"/>
    </row>
    <row r="116" spans="1:10" ht="21" customHeight="1">
      <c r="A116" s="277" t="s">
        <v>44</v>
      </c>
      <c r="B116" s="277"/>
      <c r="C116" s="277"/>
      <c r="D116" s="277"/>
      <c r="E116" s="284" t="s">
        <v>44</v>
      </c>
      <c r="F116" s="284"/>
      <c r="G116" s="284"/>
      <c r="H116" s="284"/>
      <c r="I116" s="284"/>
      <c r="J116" s="1"/>
    </row>
    <row r="117" spans="1:10" ht="33" customHeight="1">
      <c r="A117" s="282" t="s">
        <v>45</v>
      </c>
      <c r="B117" s="282"/>
      <c r="C117" s="282"/>
      <c r="D117" s="282"/>
      <c r="E117" s="283" t="s">
        <v>46</v>
      </c>
      <c r="F117" s="283"/>
      <c r="G117" s="283"/>
      <c r="H117" s="283"/>
      <c r="I117" s="283"/>
      <c r="J117" s="1"/>
    </row>
    <row r="118" spans="1:10" ht="19.5" customHeight="1">
      <c r="A118" s="56" t="s">
        <v>12</v>
      </c>
      <c r="B118" s="5"/>
      <c r="C118" s="5"/>
      <c r="D118" s="5"/>
      <c r="E118" s="5"/>
      <c r="F118" s="5"/>
      <c r="G118" s="5"/>
      <c r="H118" s="5"/>
      <c r="I118" s="57" t="s">
        <v>87</v>
      </c>
    </row>
    <row r="119" spans="1:10" ht="60.75" customHeight="1">
      <c r="A119" s="11" t="s">
        <v>59</v>
      </c>
      <c r="B119" s="278" t="s">
        <v>88</v>
      </c>
      <c r="C119" s="278"/>
      <c r="D119" s="278"/>
      <c r="E119" s="278"/>
      <c r="F119" s="278"/>
      <c r="G119" s="278"/>
      <c r="H119" s="278"/>
      <c r="I119" s="278"/>
    </row>
    <row r="120" spans="1:10" ht="15.95" customHeight="1">
      <c r="A120" s="9"/>
      <c r="B120" s="8"/>
      <c r="C120" s="8"/>
      <c r="D120" s="8"/>
      <c r="E120" s="8"/>
      <c r="F120" s="8"/>
      <c r="G120" s="8"/>
      <c r="H120" s="8"/>
      <c r="I120" s="8"/>
    </row>
    <row r="121" spans="1:10" ht="26.25" customHeight="1">
      <c r="A121" s="285" t="s">
        <v>89</v>
      </c>
      <c r="B121" s="285"/>
      <c r="C121" s="285"/>
      <c r="D121" s="285"/>
      <c r="E121" s="285"/>
      <c r="F121" s="285"/>
      <c r="G121" s="285"/>
      <c r="H121" s="285"/>
      <c r="I121" s="285"/>
    </row>
    <row r="122" spans="1:10" ht="24.75" customHeight="1">
      <c r="A122" s="9"/>
      <c r="B122" s="8"/>
      <c r="C122" s="8"/>
      <c r="D122" s="8"/>
      <c r="E122" s="8"/>
      <c r="F122" s="8"/>
      <c r="G122" s="8"/>
      <c r="H122" s="8"/>
      <c r="I122" s="8"/>
    </row>
    <row r="123" spans="1:10" ht="39.75" customHeight="1">
      <c r="A123" s="11" t="s">
        <v>51</v>
      </c>
      <c r="B123" s="278" t="s">
        <v>90</v>
      </c>
      <c r="C123" s="278"/>
      <c r="D123" s="278"/>
      <c r="E123" s="278"/>
      <c r="F123" s="278"/>
      <c r="G123" s="278"/>
      <c r="H123" s="278"/>
      <c r="I123" s="278"/>
    </row>
    <row r="124" spans="1:10" ht="25.5" customHeight="1">
      <c r="A124" s="8"/>
      <c r="B124" s="8"/>
      <c r="C124" s="8"/>
      <c r="D124" s="8"/>
      <c r="E124" s="8"/>
      <c r="F124" s="8"/>
      <c r="G124" s="8"/>
      <c r="H124" s="8"/>
      <c r="I124" s="8"/>
      <c r="J124" s="1"/>
    </row>
    <row r="125" spans="1:10" ht="43.5" customHeight="1">
      <c r="A125" s="11" t="s">
        <v>59</v>
      </c>
      <c r="B125" s="278" t="s">
        <v>91</v>
      </c>
      <c r="C125" s="278"/>
      <c r="D125" s="278"/>
      <c r="E125" s="278"/>
      <c r="F125" s="278"/>
      <c r="G125" s="278"/>
      <c r="H125" s="278"/>
      <c r="I125" s="278"/>
    </row>
    <row r="126" spans="1:10" ht="21.75" customHeight="1">
      <c r="A126" s="10"/>
      <c r="B126" s="8"/>
      <c r="C126" s="8"/>
      <c r="D126" s="8"/>
      <c r="E126" s="8"/>
      <c r="F126" s="8"/>
      <c r="G126" s="8"/>
      <c r="H126" s="8"/>
      <c r="I126" s="8"/>
    </row>
    <row r="127" spans="1:10" ht="25.5" customHeight="1">
      <c r="A127" s="285" t="s">
        <v>92</v>
      </c>
      <c r="B127" s="285"/>
      <c r="C127" s="285"/>
      <c r="D127" s="285"/>
      <c r="E127" s="285"/>
      <c r="F127" s="285"/>
      <c r="G127" s="285"/>
      <c r="H127" s="285"/>
      <c r="I127" s="285"/>
    </row>
    <row r="128" spans="1:10" ht="23.25" customHeight="1">
      <c r="A128" s="9"/>
      <c r="B128" s="8"/>
      <c r="C128" s="8"/>
      <c r="D128" s="8"/>
      <c r="E128" s="8"/>
      <c r="F128" s="8"/>
      <c r="G128" s="8"/>
      <c r="H128" s="8"/>
      <c r="I128" s="8"/>
    </row>
    <row r="129" spans="1:10" ht="88.5" customHeight="1">
      <c r="A129" s="278" t="s">
        <v>93</v>
      </c>
      <c r="B129" s="278"/>
      <c r="C129" s="278"/>
      <c r="D129" s="278"/>
      <c r="E129" s="278"/>
      <c r="F129" s="278"/>
      <c r="G129" s="278"/>
      <c r="H129" s="278"/>
      <c r="I129" s="278"/>
    </row>
    <row r="130" spans="1:10" ht="26.25" customHeight="1">
      <c r="A130" s="8"/>
      <c r="B130" s="8"/>
      <c r="C130" s="8"/>
      <c r="D130" s="8"/>
      <c r="E130" s="8"/>
      <c r="F130" s="8"/>
      <c r="G130" s="8"/>
      <c r="H130" s="8"/>
      <c r="I130" s="8"/>
    </row>
    <row r="131" spans="1:10" ht="21.75" customHeight="1">
      <c r="A131" s="285" t="s">
        <v>94</v>
      </c>
      <c r="B131" s="285"/>
      <c r="C131" s="285"/>
      <c r="D131" s="285"/>
      <c r="E131" s="285"/>
      <c r="F131" s="285"/>
      <c r="G131" s="285"/>
      <c r="H131" s="285"/>
      <c r="I131" s="285"/>
    </row>
    <row r="132" spans="1:10" ht="25.5" customHeight="1">
      <c r="A132" s="10"/>
      <c r="B132" s="8"/>
      <c r="C132" s="8"/>
      <c r="D132" s="8"/>
      <c r="E132" s="8"/>
      <c r="F132" s="8"/>
      <c r="G132" s="8"/>
      <c r="H132" s="8"/>
      <c r="I132" s="8"/>
    </row>
    <row r="133" spans="1:10" ht="69" customHeight="1">
      <c r="A133" s="11" t="s">
        <v>51</v>
      </c>
      <c r="B133" s="278" t="s">
        <v>95</v>
      </c>
      <c r="C133" s="278"/>
      <c r="D133" s="278"/>
      <c r="E133" s="278"/>
      <c r="F133" s="278"/>
      <c r="G133" s="278"/>
      <c r="H133" s="278"/>
      <c r="I133" s="278"/>
    </row>
    <row r="134" spans="1:10" ht="21" customHeight="1">
      <c r="A134" s="11"/>
      <c r="B134" s="278"/>
      <c r="C134" s="278"/>
      <c r="D134" s="278"/>
      <c r="E134" s="278"/>
      <c r="F134" s="278"/>
      <c r="G134" s="278"/>
      <c r="H134" s="278"/>
      <c r="I134" s="278"/>
    </row>
    <row r="135" spans="1:10" ht="191.25" customHeight="1">
      <c r="A135" s="11" t="s">
        <v>59</v>
      </c>
      <c r="B135" s="278" t="s">
        <v>96</v>
      </c>
      <c r="C135" s="278"/>
      <c r="D135" s="278"/>
      <c r="E135" s="278"/>
      <c r="F135" s="278"/>
      <c r="G135" s="278"/>
      <c r="H135" s="278"/>
      <c r="I135" s="278"/>
    </row>
    <row r="136" spans="1:10" ht="38.25" customHeight="1">
      <c r="A136" s="11"/>
      <c r="B136" s="3"/>
      <c r="C136" s="3"/>
      <c r="D136" s="3"/>
      <c r="E136" s="3"/>
      <c r="F136" s="3"/>
      <c r="G136" s="3"/>
      <c r="H136" s="3"/>
      <c r="I136" s="3"/>
    </row>
    <row r="137" spans="1:10" ht="38.25" customHeight="1">
      <c r="A137" s="11"/>
      <c r="B137" s="3"/>
      <c r="C137" s="3"/>
      <c r="D137" s="3"/>
      <c r="E137" s="3"/>
      <c r="F137" s="3"/>
      <c r="G137" s="3"/>
      <c r="H137" s="3"/>
      <c r="I137" s="3"/>
    </row>
    <row r="138" spans="1:10" ht="21" customHeight="1">
      <c r="A138" s="277" t="s">
        <v>44</v>
      </c>
      <c r="B138" s="277"/>
      <c r="C138" s="277"/>
      <c r="D138" s="277"/>
      <c r="E138" s="284" t="s">
        <v>44</v>
      </c>
      <c r="F138" s="284"/>
      <c r="G138" s="284"/>
      <c r="H138" s="284"/>
      <c r="I138" s="284"/>
      <c r="J138" s="1"/>
    </row>
    <row r="139" spans="1:10" ht="37.5" customHeight="1">
      <c r="A139" s="282" t="s">
        <v>45</v>
      </c>
      <c r="B139" s="282"/>
      <c r="C139" s="282"/>
      <c r="D139" s="282"/>
      <c r="E139" s="283" t="s">
        <v>46</v>
      </c>
      <c r="F139" s="283"/>
      <c r="G139" s="283"/>
      <c r="H139" s="283"/>
      <c r="I139" s="283"/>
      <c r="J139" s="1"/>
    </row>
    <row r="140" spans="1:10" ht="20.25" customHeight="1">
      <c r="A140" s="56" t="s">
        <v>12</v>
      </c>
      <c r="B140" s="5"/>
      <c r="C140" s="5"/>
      <c r="D140" s="5"/>
      <c r="E140" s="5"/>
      <c r="F140" s="5"/>
      <c r="G140" s="5"/>
      <c r="H140" s="5"/>
      <c r="I140" s="57" t="s">
        <v>97</v>
      </c>
      <c r="J140" s="1"/>
    </row>
    <row r="141" spans="1:10" ht="70.5" customHeight="1">
      <c r="A141" s="11" t="s">
        <v>80</v>
      </c>
      <c r="B141" s="278" t="s">
        <v>98</v>
      </c>
      <c r="C141" s="278"/>
      <c r="D141" s="278"/>
      <c r="E141" s="278"/>
      <c r="F141" s="278"/>
      <c r="G141" s="278"/>
      <c r="H141" s="278"/>
      <c r="I141" s="278"/>
    </row>
    <row r="142" spans="1:10" ht="31.5" customHeight="1">
      <c r="A142" s="11"/>
      <c r="B142" s="278"/>
      <c r="C142" s="278"/>
      <c r="D142" s="278"/>
      <c r="E142" s="278"/>
      <c r="F142" s="278"/>
      <c r="G142" s="278"/>
      <c r="H142" s="278"/>
      <c r="I142" s="278"/>
    </row>
    <row r="143" spans="1:10" ht="141.75" customHeight="1">
      <c r="A143" s="11" t="s">
        <v>99</v>
      </c>
      <c r="B143" s="278" t="s">
        <v>100</v>
      </c>
      <c r="C143" s="278"/>
      <c r="D143" s="278"/>
      <c r="E143" s="278"/>
      <c r="F143" s="278"/>
      <c r="G143" s="278"/>
      <c r="H143" s="278"/>
      <c r="I143" s="278"/>
    </row>
    <row r="144" spans="1:10" ht="22.5" customHeight="1">
      <c r="A144" s="9"/>
      <c r="B144" s="278"/>
      <c r="C144" s="278"/>
      <c r="D144" s="278"/>
      <c r="E144" s="278"/>
      <c r="F144" s="278"/>
      <c r="G144" s="278"/>
      <c r="H144" s="278"/>
      <c r="I144" s="278"/>
    </row>
    <row r="145" spans="1:10" ht="74.25" customHeight="1">
      <c r="A145" s="11" t="s">
        <v>101</v>
      </c>
      <c r="B145" s="278" t="s">
        <v>102</v>
      </c>
      <c r="C145" s="278"/>
      <c r="D145" s="278"/>
      <c r="E145" s="278"/>
      <c r="F145" s="278"/>
      <c r="G145" s="278"/>
      <c r="H145" s="278"/>
      <c r="I145" s="278"/>
    </row>
    <row r="146" spans="1:10" ht="21.75" customHeight="1">
      <c r="A146" s="56"/>
      <c r="B146" s="5"/>
      <c r="C146" s="5"/>
      <c r="D146" s="5"/>
      <c r="E146" s="5"/>
      <c r="F146" s="5"/>
      <c r="G146" s="5"/>
      <c r="H146" s="5"/>
      <c r="I146" s="57"/>
      <c r="J146" s="1"/>
    </row>
    <row r="147" spans="1:10" ht="15.95" customHeight="1">
      <c r="A147" s="5"/>
      <c r="B147" s="5"/>
      <c r="C147" s="5"/>
      <c r="D147" s="5"/>
      <c r="E147" s="5"/>
      <c r="F147" s="5"/>
      <c r="G147" s="5"/>
      <c r="H147" s="5"/>
      <c r="I147" s="6"/>
      <c r="J147" s="1"/>
    </row>
    <row r="148" spans="1:10" ht="162" customHeight="1">
      <c r="A148" s="11" t="s">
        <v>103</v>
      </c>
      <c r="B148" s="278" t="s">
        <v>104</v>
      </c>
      <c r="C148" s="278"/>
      <c r="D148" s="278"/>
      <c r="E148" s="278"/>
      <c r="F148" s="278"/>
      <c r="G148" s="278"/>
      <c r="H148" s="278"/>
      <c r="I148" s="278"/>
    </row>
    <row r="149" spans="1:10" ht="15.95" customHeight="1">
      <c r="A149" s="11"/>
      <c r="B149" s="278"/>
      <c r="C149" s="278"/>
      <c r="D149" s="278"/>
      <c r="E149" s="278"/>
      <c r="F149" s="278"/>
      <c r="G149" s="278"/>
      <c r="H149" s="278"/>
      <c r="I149" s="278"/>
    </row>
    <row r="150" spans="1:10" ht="90" customHeight="1">
      <c r="A150" s="11" t="s">
        <v>105</v>
      </c>
      <c r="B150" s="278" t="s">
        <v>106</v>
      </c>
      <c r="C150" s="278"/>
      <c r="D150" s="278"/>
      <c r="E150" s="278"/>
      <c r="F150" s="278"/>
      <c r="G150" s="278"/>
      <c r="H150" s="278"/>
      <c r="I150" s="278"/>
    </row>
    <row r="151" spans="1:10" ht="15.95" customHeight="1">
      <c r="A151" s="11"/>
      <c r="B151" s="8"/>
      <c r="C151" s="8"/>
      <c r="D151" s="8"/>
      <c r="E151" s="8"/>
      <c r="F151" s="8"/>
      <c r="G151" s="8"/>
      <c r="H151" s="8"/>
      <c r="I151" s="8"/>
    </row>
    <row r="152" spans="1:10" ht="111.75" customHeight="1">
      <c r="A152" s="11" t="s">
        <v>107</v>
      </c>
      <c r="B152" s="278" t="s">
        <v>108</v>
      </c>
      <c r="C152" s="278"/>
      <c r="D152" s="278"/>
      <c r="E152" s="278"/>
      <c r="F152" s="278"/>
      <c r="G152" s="278"/>
      <c r="H152" s="278"/>
      <c r="I152" s="278"/>
    </row>
    <row r="153" spans="1:10" ht="30" customHeight="1">
      <c r="A153" s="11"/>
      <c r="B153" s="3"/>
      <c r="C153" s="3"/>
      <c r="D153" s="3"/>
      <c r="E153" s="3"/>
      <c r="F153" s="3"/>
      <c r="G153" s="3"/>
      <c r="H153" s="3"/>
      <c r="I153" s="3"/>
    </row>
    <row r="154" spans="1:10" ht="28.5" customHeight="1">
      <c r="A154" s="11"/>
      <c r="B154" s="3"/>
      <c r="C154" s="3"/>
      <c r="D154" s="3"/>
      <c r="E154" s="3"/>
      <c r="F154" s="3"/>
      <c r="G154" s="3"/>
      <c r="H154" s="3"/>
      <c r="I154" s="3"/>
    </row>
    <row r="155" spans="1:10" ht="21" customHeight="1">
      <c r="A155" s="277" t="s">
        <v>44</v>
      </c>
      <c r="B155" s="277"/>
      <c r="C155" s="277"/>
      <c r="D155" s="277"/>
      <c r="E155" s="284" t="s">
        <v>44</v>
      </c>
      <c r="F155" s="284"/>
      <c r="G155" s="284"/>
      <c r="H155" s="284"/>
      <c r="I155" s="284"/>
      <c r="J155" s="1"/>
    </row>
    <row r="156" spans="1:10" ht="33" customHeight="1">
      <c r="A156" s="282" t="s">
        <v>45</v>
      </c>
      <c r="B156" s="282"/>
      <c r="C156" s="282"/>
      <c r="D156" s="282"/>
      <c r="E156" s="283" t="s">
        <v>46</v>
      </c>
      <c r="F156" s="283"/>
      <c r="G156" s="283"/>
      <c r="H156" s="283"/>
      <c r="I156" s="283"/>
      <c r="J156" s="1"/>
    </row>
    <row r="157" spans="1:10" ht="27" customHeight="1">
      <c r="A157" s="56" t="s">
        <v>12</v>
      </c>
      <c r="B157" s="5"/>
      <c r="C157" s="5"/>
      <c r="D157" s="5"/>
      <c r="E157" s="5"/>
      <c r="F157" s="5"/>
      <c r="G157" s="5"/>
      <c r="H157" s="5"/>
      <c r="I157" s="57" t="s">
        <v>109</v>
      </c>
      <c r="J157" s="1"/>
    </row>
    <row r="158" spans="1:10" ht="21" customHeight="1">
      <c r="A158" s="11" t="s">
        <v>110</v>
      </c>
      <c r="B158" s="278" t="s">
        <v>111</v>
      </c>
      <c r="C158" s="278"/>
      <c r="D158" s="278"/>
      <c r="E158" s="278"/>
      <c r="F158" s="278"/>
      <c r="G158" s="278"/>
      <c r="H158" s="278"/>
      <c r="I158" s="278"/>
    </row>
    <row r="159" spans="1:10" ht="30" customHeight="1">
      <c r="A159" s="11"/>
      <c r="B159" s="8"/>
      <c r="C159" s="8"/>
      <c r="D159" s="8"/>
      <c r="E159" s="8"/>
      <c r="F159" s="8"/>
      <c r="G159" s="8"/>
      <c r="H159" s="8"/>
      <c r="I159" s="8"/>
    </row>
    <row r="160" spans="1:10" ht="74.25" customHeight="1">
      <c r="A160" s="11" t="s">
        <v>112</v>
      </c>
      <c r="B160" s="278" t="s">
        <v>113</v>
      </c>
      <c r="C160" s="278"/>
      <c r="D160" s="278"/>
      <c r="E160" s="278"/>
      <c r="F160" s="278"/>
      <c r="G160" s="278"/>
      <c r="H160" s="278"/>
      <c r="I160" s="278"/>
    </row>
    <row r="161" spans="1:10" ht="13.5" customHeight="1">
      <c r="A161" s="9"/>
      <c r="B161" s="8"/>
      <c r="C161" s="8"/>
      <c r="D161" s="8"/>
      <c r="E161" s="8"/>
      <c r="F161" s="8"/>
      <c r="G161" s="8"/>
      <c r="H161" s="8"/>
      <c r="I161" s="8"/>
    </row>
    <row r="162" spans="1:10" ht="16.5">
      <c r="A162" s="285" t="s">
        <v>114</v>
      </c>
      <c r="B162" s="285"/>
      <c r="C162" s="285"/>
      <c r="D162" s="285"/>
      <c r="E162" s="285"/>
      <c r="F162" s="285"/>
      <c r="G162" s="285"/>
      <c r="H162" s="285"/>
      <c r="I162" s="285"/>
    </row>
    <row r="163" spans="1:10" ht="30" customHeight="1">
      <c r="A163" s="9"/>
      <c r="B163" s="8"/>
      <c r="C163" s="8"/>
      <c r="D163" s="8"/>
      <c r="E163" s="8"/>
      <c r="F163" s="8"/>
      <c r="G163" s="8"/>
      <c r="H163" s="8"/>
      <c r="I163" s="8"/>
    </row>
    <row r="164" spans="1:10" ht="60" customHeight="1">
      <c r="A164" s="278" t="s">
        <v>115</v>
      </c>
      <c r="B164" s="278"/>
      <c r="C164" s="278"/>
      <c r="D164" s="278"/>
      <c r="E164" s="278"/>
      <c r="F164" s="278"/>
      <c r="G164" s="278"/>
      <c r="H164" s="278"/>
      <c r="I164" s="278"/>
    </row>
    <row r="165" spans="1:10" ht="11.25" customHeight="1">
      <c r="A165" s="10"/>
      <c r="B165" s="8"/>
      <c r="C165" s="8"/>
      <c r="D165" s="8"/>
      <c r="E165" s="8"/>
      <c r="F165" s="8"/>
      <c r="G165" s="8"/>
      <c r="H165" s="8"/>
      <c r="I165" s="8"/>
    </row>
    <row r="166" spans="1:10" ht="27.75" customHeight="1">
      <c r="A166" s="285" t="s">
        <v>116</v>
      </c>
      <c r="B166" s="285"/>
      <c r="C166" s="285"/>
      <c r="D166" s="285"/>
      <c r="E166" s="285"/>
      <c r="F166" s="285"/>
      <c r="G166" s="285"/>
      <c r="H166" s="285"/>
      <c r="I166" s="285"/>
    </row>
    <row r="167" spans="1:10" ht="12.75" customHeight="1">
      <c r="A167" s="9"/>
      <c r="B167" s="8"/>
      <c r="C167" s="8"/>
      <c r="D167" s="8"/>
      <c r="E167" s="8"/>
      <c r="F167" s="8"/>
      <c r="G167" s="8"/>
      <c r="H167" s="8"/>
      <c r="I167" s="8"/>
    </row>
    <row r="168" spans="1:10" ht="74.25" customHeight="1">
      <c r="A168" s="11" t="s">
        <v>51</v>
      </c>
      <c r="B168" s="278" t="s">
        <v>117</v>
      </c>
      <c r="C168" s="278"/>
      <c r="D168" s="278"/>
      <c r="E168" s="278"/>
      <c r="F168" s="278"/>
      <c r="G168" s="278"/>
      <c r="H168" s="278"/>
      <c r="I168" s="278"/>
    </row>
    <row r="169" spans="1:10" ht="23.25" customHeight="1">
      <c r="A169" s="12"/>
      <c r="B169" s="8"/>
      <c r="C169" s="8"/>
      <c r="D169" s="8"/>
      <c r="E169" s="8"/>
      <c r="F169" s="8"/>
      <c r="G169" s="8"/>
      <c r="H169" s="8"/>
      <c r="I169" s="8"/>
    </row>
    <row r="170" spans="1:10" ht="36" customHeight="1">
      <c r="A170" s="11" t="s">
        <v>59</v>
      </c>
      <c r="B170" s="278" t="s">
        <v>118</v>
      </c>
      <c r="C170" s="278"/>
      <c r="D170" s="278"/>
      <c r="E170" s="278"/>
      <c r="F170" s="278"/>
      <c r="G170" s="278"/>
      <c r="H170" s="278"/>
      <c r="I170" s="278"/>
    </row>
    <row r="171" spans="1:10" ht="21" customHeight="1">
      <c r="J171" s="1"/>
    </row>
    <row r="172" spans="1:10">
      <c r="J172" s="1"/>
    </row>
    <row r="173" spans="1:10" ht="52.5" customHeight="1">
      <c r="A173" s="11" t="s">
        <v>80</v>
      </c>
      <c r="B173" s="278" t="s">
        <v>119</v>
      </c>
      <c r="C173" s="278"/>
      <c r="D173" s="278"/>
      <c r="E173" s="278"/>
      <c r="F173" s="278"/>
      <c r="G173" s="278"/>
      <c r="H173" s="278"/>
      <c r="I173" s="278"/>
    </row>
    <row r="174" spans="1:10" ht="20.25" customHeight="1">
      <c r="A174" s="11"/>
      <c r="B174" s="8"/>
      <c r="C174" s="8"/>
      <c r="D174" s="8"/>
      <c r="E174" s="8"/>
      <c r="F174" s="8"/>
      <c r="G174" s="8"/>
      <c r="H174" s="8"/>
      <c r="I174" s="8"/>
    </row>
    <row r="175" spans="1:10" ht="40.5" customHeight="1">
      <c r="A175" s="11" t="s">
        <v>99</v>
      </c>
      <c r="B175" s="278" t="s">
        <v>120</v>
      </c>
      <c r="C175" s="278"/>
      <c r="D175" s="278"/>
      <c r="E175" s="278"/>
      <c r="F175" s="278"/>
      <c r="G175" s="278"/>
      <c r="H175" s="278"/>
      <c r="I175" s="278"/>
    </row>
    <row r="176" spans="1:10" ht="21.75" customHeight="1">
      <c r="A176" s="11"/>
      <c r="B176" s="8"/>
      <c r="C176" s="8"/>
      <c r="D176" s="8"/>
      <c r="E176" s="8"/>
      <c r="F176" s="8"/>
      <c r="G176" s="8"/>
      <c r="H176" s="8"/>
      <c r="I176" s="8"/>
    </row>
    <row r="177" spans="1:10" ht="88.5" customHeight="1">
      <c r="A177" s="11" t="s">
        <v>101</v>
      </c>
      <c r="B177" s="278" t="s">
        <v>121</v>
      </c>
      <c r="C177" s="278"/>
      <c r="D177" s="278"/>
      <c r="E177" s="278"/>
      <c r="F177" s="278"/>
      <c r="G177" s="278"/>
      <c r="H177" s="278"/>
      <c r="I177" s="278"/>
    </row>
    <row r="178" spans="1:10" ht="18" customHeight="1">
      <c r="A178" s="11"/>
      <c r="B178" s="8"/>
      <c r="C178" s="8"/>
      <c r="D178" s="8"/>
      <c r="E178" s="8"/>
      <c r="F178" s="8"/>
      <c r="G178" s="8"/>
      <c r="H178" s="8"/>
      <c r="I178" s="8"/>
    </row>
    <row r="179" spans="1:10" ht="63" customHeight="1">
      <c r="A179" s="11" t="s">
        <v>122</v>
      </c>
      <c r="B179" s="278" t="s">
        <v>123</v>
      </c>
      <c r="C179" s="278"/>
      <c r="D179" s="278"/>
      <c r="E179" s="278"/>
      <c r="F179" s="278"/>
      <c r="G179" s="278"/>
      <c r="H179" s="278"/>
      <c r="I179" s="278"/>
    </row>
    <row r="180" spans="1:10" ht="24" customHeight="1">
      <c r="A180" s="11"/>
      <c r="B180" s="3"/>
      <c r="C180" s="3"/>
      <c r="D180" s="3"/>
      <c r="E180" s="3"/>
      <c r="F180" s="3"/>
      <c r="G180" s="3"/>
      <c r="H180" s="3"/>
      <c r="I180" s="3"/>
    </row>
    <row r="181" spans="1:10" ht="27.75" customHeight="1">
      <c r="A181" s="11"/>
      <c r="B181" s="3"/>
      <c r="C181" s="3"/>
      <c r="D181" s="3"/>
      <c r="E181" s="3"/>
      <c r="F181" s="3"/>
      <c r="G181" s="3"/>
      <c r="H181" s="3"/>
      <c r="I181" s="3"/>
    </row>
    <row r="182" spans="1:10" ht="21" customHeight="1">
      <c r="A182" s="277" t="s">
        <v>44</v>
      </c>
      <c r="B182" s="277"/>
      <c r="C182" s="277"/>
      <c r="D182" s="277"/>
      <c r="E182" s="284" t="s">
        <v>44</v>
      </c>
      <c r="F182" s="284"/>
      <c r="G182" s="284"/>
      <c r="H182" s="284"/>
      <c r="I182" s="284"/>
      <c r="J182" s="1"/>
    </row>
    <row r="183" spans="1:10" ht="33" customHeight="1">
      <c r="A183" s="282" t="s">
        <v>45</v>
      </c>
      <c r="B183" s="282"/>
      <c r="C183" s="282"/>
      <c r="D183" s="282"/>
      <c r="E183" s="283" t="s">
        <v>46</v>
      </c>
      <c r="F183" s="283"/>
      <c r="G183" s="283"/>
      <c r="H183" s="283"/>
      <c r="I183" s="283"/>
      <c r="J183" s="1"/>
    </row>
    <row r="184" spans="1:10" ht="22.5" customHeight="1">
      <c r="A184" s="56" t="s">
        <v>12</v>
      </c>
      <c r="B184" s="5"/>
      <c r="C184" s="5"/>
      <c r="D184" s="5"/>
      <c r="E184" s="5"/>
      <c r="F184" s="5"/>
      <c r="G184" s="5"/>
      <c r="H184" s="5"/>
      <c r="I184" s="57" t="s">
        <v>124</v>
      </c>
      <c r="J184" s="1"/>
    </row>
    <row r="185" spans="1:10" ht="53.25" customHeight="1">
      <c r="A185" s="11" t="s">
        <v>103</v>
      </c>
      <c r="B185" s="278" t="s">
        <v>125</v>
      </c>
      <c r="C185" s="278"/>
      <c r="D185" s="278"/>
      <c r="E185" s="278"/>
      <c r="F185" s="278"/>
      <c r="G185" s="278"/>
      <c r="H185" s="278"/>
      <c r="I185" s="278"/>
    </row>
    <row r="186" spans="1:10" ht="15.75">
      <c r="A186" s="9"/>
      <c r="B186" s="8"/>
      <c r="C186" s="8"/>
      <c r="D186" s="8"/>
      <c r="E186" s="8"/>
      <c r="F186" s="8"/>
      <c r="G186" s="8"/>
      <c r="H186" s="8"/>
      <c r="I186" s="8"/>
    </row>
    <row r="187" spans="1:10" ht="21.95" customHeight="1">
      <c r="A187" s="8"/>
      <c r="B187" s="4"/>
      <c r="C187" s="8"/>
      <c r="D187" s="8"/>
      <c r="E187" s="8"/>
      <c r="F187" s="4"/>
      <c r="G187" s="8"/>
      <c r="H187" s="8"/>
      <c r="I187" s="8"/>
    </row>
    <row r="188" spans="1:10" ht="21.95" customHeight="1">
      <c r="A188" s="8"/>
      <c r="B188" s="14" t="s">
        <v>126</v>
      </c>
      <c r="C188" s="14"/>
      <c r="D188" s="14"/>
      <c r="E188" s="14"/>
      <c r="F188" s="14" t="s">
        <v>126</v>
      </c>
      <c r="G188" s="14"/>
      <c r="H188" s="14"/>
      <c r="I188" s="14"/>
    </row>
    <row r="189" spans="1:10" ht="35.25" customHeight="1">
      <c r="A189" s="8"/>
      <c r="B189" s="279" t="s">
        <v>45</v>
      </c>
      <c r="C189" s="279"/>
      <c r="D189" s="279"/>
      <c r="E189" s="279"/>
      <c r="F189" s="280" t="s">
        <v>46</v>
      </c>
      <c r="G189" s="279"/>
      <c r="H189" s="279"/>
      <c r="I189" s="279"/>
    </row>
    <row r="190" spans="1:10" ht="21.95" customHeight="1">
      <c r="A190" s="8"/>
      <c r="B190" s="15"/>
      <c r="C190" s="9"/>
      <c r="D190" s="9"/>
      <c r="E190" s="9"/>
      <c r="F190" s="16"/>
      <c r="G190" s="16"/>
      <c r="H190" s="16"/>
      <c r="I190" s="16"/>
    </row>
    <row r="191" spans="1:10" ht="21.95" customHeight="1">
      <c r="A191" s="8"/>
      <c r="B191" s="277" t="s">
        <v>127</v>
      </c>
      <c r="C191" s="277"/>
      <c r="D191" s="277"/>
      <c r="E191" s="277"/>
      <c r="F191" s="277" t="s">
        <v>127</v>
      </c>
      <c r="G191" s="277"/>
      <c r="H191" s="277"/>
      <c r="I191" s="277"/>
    </row>
    <row r="192" spans="1:10" ht="21.95" customHeight="1">
      <c r="A192" s="8"/>
      <c r="B192" s="4"/>
      <c r="C192" s="9"/>
      <c r="D192" s="9"/>
      <c r="E192" s="9"/>
      <c r="F192" s="4"/>
      <c r="G192" s="9"/>
      <c r="H192" s="9"/>
      <c r="I192" s="9"/>
    </row>
    <row r="193" spans="1:9" ht="21.95" customHeight="1">
      <c r="A193" s="8"/>
      <c r="B193" s="4"/>
      <c r="C193" s="9"/>
      <c r="D193" s="9"/>
      <c r="E193" s="9"/>
      <c r="F193" s="4"/>
      <c r="G193" s="9"/>
      <c r="H193" s="9"/>
      <c r="I193" s="9"/>
    </row>
    <row r="194" spans="1:9" ht="21.95" customHeight="1">
      <c r="A194" s="8"/>
      <c r="B194" s="5" t="s">
        <v>128</v>
      </c>
      <c r="C194" s="17"/>
      <c r="D194" s="5"/>
      <c r="E194" s="5"/>
      <c r="F194" s="281" t="str">
        <f>"Name : "&amp;'Name of Bidder'!D16</f>
        <v xml:space="preserve">Name : </v>
      </c>
      <c r="G194" s="281"/>
      <c r="H194" s="281"/>
      <c r="I194" s="281"/>
    </row>
    <row r="195" spans="1:9" ht="21.95" customHeight="1">
      <c r="A195" s="8"/>
      <c r="B195" s="5" t="s">
        <v>21</v>
      </c>
      <c r="C195" s="17"/>
      <c r="D195" s="5"/>
      <c r="E195" s="5"/>
      <c r="F195" s="5" t="str">
        <f>"Designation : "&amp;'Name of Bidder'!D17</f>
        <v xml:space="preserve">Designation : </v>
      </c>
      <c r="G195" s="14"/>
      <c r="H195" s="14"/>
      <c r="I195" s="14"/>
    </row>
    <row r="196" spans="1:9" ht="21.95" customHeight="1">
      <c r="A196" s="8"/>
      <c r="B196" s="14"/>
      <c r="C196" s="9"/>
      <c r="D196" s="9"/>
      <c r="E196" s="9"/>
      <c r="F196" s="14"/>
      <c r="G196" s="9"/>
      <c r="H196" s="9"/>
      <c r="I196" s="9"/>
    </row>
    <row r="197" spans="1:9" ht="21.95" customHeight="1">
      <c r="A197" s="8"/>
      <c r="B197" s="277" t="s">
        <v>129</v>
      </c>
      <c r="C197" s="277"/>
      <c r="D197" s="277"/>
      <c r="E197" s="277"/>
      <c r="F197" s="277" t="s">
        <v>129</v>
      </c>
      <c r="G197" s="277"/>
      <c r="H197" s="277"/>
      <c r="I197" s="277"/>
    </row>
    <row r="198" spans="1:9" ht="21.95" customHeight="1">
      <c r="A198" s="8"/>
      <c r="B198" s="5" t="s">
        <v>128</v>
      </c>
      <c r="C198" s="5"/>
      <c r="D198" s="5"/>
      <c r="E198" s="5"/>
      <c r="F198" s="5" t="s">
        <v>128</v>
      </c>
      <c r="G198" s="14"/>
      <c r="H198" s="14"/>
      <c r="I198" s="14"/>
    </row>
    <row r="199" spans="1:9" ht="21.95" customHeight="1">
      <c r="A199" s="8"/>
      <c r="B199" s="5" t="s">
        <v>21</v>
      </c>
      <c r="C199" s="5"/>
      <c r="D199" s="5"/>
      <c r="E199" s="5"/>
      <c r="F199" s="5" t="s">
        <v>21</v>
      </c>
      <c r="G199" s="8"/>
      <c r="H199" s="8"/>
      <c r="I199" s="8"/>
    </row>
    <row r="200" spans="1:9" ht="21.95" customHeight="1">
      <c r="A200" s="8"/>
      <c r="B200" s="8"/>
      <c r="C200" s="8"/>
      <c r="D200" s="8"/>
      <c r="E200" s="8"/>
      <c r="F200" s="8"/>
      <c r="G200" s="8"/>
      <c r="H200" s="8"/>
      <c r="I200" s="8"/>
    </row>
    <row r="201" spans="1:9" ht="21.95" customHeight="1">
      <c r="A201" s="8"/>
      <c r="B201" s="277" t="s">
        <v>130</v>
      </c>
      <c r="C201" s="277"/>
      <c r="D201" s="277"/>
      <c r="E201" s="277"/>
      <c r="F201" s="277" t="s">
        <v>130</v>
      </c>
      <c r="G201" s="277"/>
      <c r="H201" s="277"/>
      <c r="I201" s="277"/>
    </row>
    <row r="202" spans="1:9" ht="21.95" customHeight="1">
      <c r="A202" s="8"/>
      <c r="B202" s="5" t="s">
        <v>128</v>
      </c>
      <c r="C202" s="5"/>
      <c r="D202" s="5"/>
      <c r="E202" s="5"/>
      <c r="F202" s="5" t="s">
        <v>128</v>
      </c>
      <c r="G202" s="14"/>
      <c r="H202" s="14"/>
      <c r="I202" s="14"/>
    </row>
    <row r="203" spans="1:9" ht="21.95" customHeight="1">
      <c r="A203" s="8"/>
      <c r="B203" s="5" t="s">
        <v>21</v>
      </c>
      <c r="C203" s="5"/>
      <c r="D203" s="5"/>
      <c r="E203" s="5"/>
      <c r="F203" s="5" t="s">
        <v>21</v>
      </c>
      <c r="G203" s="8"/>
      <c r="H203" s="8"/>
      <c r="I203" s="8"/>
    </row>
    <row r="204" spans="1:9" ht="21.95" customHeight="1">
      <c r="A204" s="8"/>
      <c r="B204" s="5"/>
      <c r="C204" s="5"/>
      <c r="D204" s="5"/>
      <c r="E204" s="5"/>
      <c r="F204" s="5"/>
      <c r="G204" s="8"/>
      <c r="H204" s="8"/>
      <c r="I204" s="8"/>
    </row>
    <row r="205" spans="1:9" ht="21.95" customHeight="1">
      <c r="A205" s="8"/>
      <c r="B205" s="5"/>
      <c r="C205" s="5"/>
      <c r="D205" s="5"/>
      <c r="E205" s="5"/>
      <c r="F205" s="5"/>
      <c r="G205" s="8"/>
      <c r="H205" s="8"/>
      <c r="I205" s="8"/>
    </row>
    <row r="206" spans="1:9" ht="21.95" customHeight="1">
      <c r="A206" s="8"/>
      <c r="B206" s="5"/>
      <c r="C206" s="5"/>
      <c r="D206" s="5"/>
      <c r="E206" s="5"/>
      <c r="F206" s="5"/>
      <c r="G206" s="8"/>
      <c r="H206" s="8"/>
      <c r="I206" s="8"/>
    </row>
    <row r="207" spans="1:9" ht="21.95" customHeight="1">
      <c r="A207" s="8"/>
      <c r="B207" s="5"/>
      <c r="C207" s="5"/>
      <c r="D207" s="5"/>
      <c r="E207" s="5"/>
      <c r="F207" s="5"/>
      <c r="G207" s="8"/>
      <c r="H207" s="8"/>
      <c r="I207" s="8"/>
    </row>
    <row r="208" spans="1:9" ht="21.95" customHeight="1">
      <c r="A208" s="8"/>
      <c r="B208" s="5"/>
      <c r="C208" s="5"/>
      <c r="D208" s="5"/>
      <c r="E208" s="5"/>
      <c r="F208" s="5"/>
      <c r="G208" s="8"/>
      <c r="H208" s="8"/>
      <c r="I208" s="8"/>
    </row>
    <row r="209" spans="1:9" ht="21.95" customHeight="1">
      <c r="A209" s="8"/>
      <c r="B209" s="5"/>
      <c r="C209" s="5"/>
      <c r="D209" s="5"/>
      <c r="E209" s="5"/>
      <c r="F209" s="5"/>
      <c r="G209" s="8"/>
      <c r="H209" s="8"/>
      <c r="I209" s="8"/>
    </row>
    <row r="210" spans="1:9" ht="21.95" customHeight="1">
      <c r="A210" s="8"/>
      <c r="B210" s="5"/>
      <c r="C210" s="5"/>
      <c r="D210" s="5"/>
      <c r="E210" s="5"/>
      <c r="F210" s="5"/>
      <c r="G210" s="8"/>
      <c r="H210" s="8"/>
      <c r="I210" s="8"/>
    </row>
    <row r="211" spans="1:9" ht="21.95" customHeight="1">
      <c r="A211" s="8"/>
      <c r="B211" s="5"/>
      <c r="C211" s="5"/>
      <c r="D211" s="5"/>
      <c r="E211" s="5"/>
      <c r="F211" s="5"/>
      <c r="G211" s="8"/>
      <c r="H211" s="8"/>
      <c r="I211" s="8"/>
    </row>
    <row r="212" spans="1:9" ht="21.95" customHeight="1">
      <c r="A212" s="8"/>
      <c r="B212" s="5"/>
      <c r="C212" s="5"/>
      <c r="D212" s="5"/>
      <c r="E212" s="5"/>
      <c r="F212" s="5"/>
      <c r="G212" s="8"/>
      <c r="H212" s="8"/>
      <c r="I212" s="8"/>
    </row>
    <row r="213" spans="1:9" ht="21.95" customHeight="1">
      <c r="A213" s="8"/>
      <c r="B213" s="5"/>
      <c r="C213" s="5"/>
      <c r="D213" s="5"/>
      <c r="E213" s="5"/>
      <c r="F213" s="5"/>
      <c r="G213" s="8"/>
      <c r="H213" s="8"/>
      <c r="I213" s="8"/>
    </row>
    <row r="214" spans="1:9" ht="21.95" customHeight="1">
      <c r="A214" s="8"/>
      <c r="B214" s="5"/>
      <c r="C214" s="5"/>
      <c r="D214" s="5"/>
      <c r="E214" s="5"/>
      <c r="F214" s="5"/>
      <c r="G214" s="8"/>
      <c r="H214" s="8"/>
      <c r="I214" s="8"/>
    </row>
    <row r="215" spans="1:9" ht="21.95" customHeight="1">
      <c r="A215" s="8"/>
      <c r="B215" s="5"/>
      <c r="C215" s="5"/>
      <c r="D215" s="5"/>
      <c r="E215" s="5"/>
      <c r="F215" s="5"/>
      <c r="G215" s="8"/>
      <c r="H215" s="8"/>
      <c r="I215" s="8"/>
    </row>
    <row r="216" spans="1:9" ht="21.95" customHeight="1">
      <c r="A216" s="8"/>
      <c r="B216" s="5"/>
      <c r="C216" s="5"/>
      <c r="D216" s="5"/>
      <c r="E216" s="5"/>
      <c r="F216" s="5"/>
      <c r="G216" s="8"/>
      <c r="H216" s="8"/>
      <c r="I216" s="8"/>
    </row>
    <row r="217" spans="1:9" ht="21.95" customHeight="1">
      <c r="A217" s="8"/>
      <c r="B217" s="5"/>
      <c r="C217" s="5"/>
      <c r="D217" s="5"/>
      <c r="E217" s="5"/>
      <c r="F217" s="5"/>
      <c r="G217" s="8"/>
      <c r="H217" s="8"/>
      <c r="I217" s="8"/>
    </row>
    <row r="218" spans="1:9" ht="21.95" customHeight="1">
      <c r="A218" s="8"/>
      <c r="B218" s="5"/>
      <c r="C218" s="5"/>
      <c r="D218" s="5"/>
      <c r="E218" s="5"/>
      <c r="F218" s="5"/>
      <c r="G218" s="8"/>
      <c r="H218" s="8"/>
      <c r="I218" s="8"/>
    </row>
    <row r="219" spans="1:9" ht="21.95" customHeight="1">
      <c r="A219" s="8"/>
      <c r="B219" s="5"/>
      <c r="C219" s="5"/>
      <c r="D219" s="5"/>
      <c r="E219" s="5"/>
      <c r="F219" s="5"/>
      <c r="G219" s="8"/>
      <c r="H219" s="8"/>
      <c r="I219" s="8"/>
    </row>
    <row r="220" spans="1:9" ht="21.95" customHeight="1">
      <c r="A220" s="8"/>
      <c r="B220" s="5"/>
      <c r="C220" s="5"/>
      <c r="D220" s="5"/>
      <c r="E220" s="5"/>
      <c r="F220" s="5"/>
      <c r="G220" s="8"/>
      <c r="H220" s="8"/>
      <c r="I220" s="8"/>
    </row>
    <row r="221" spans="1:9" ht="21.95" customHeight="1">
      <c r="A221" s="8"/>
      <c r="B221" s="5"/>
      <c r="C221" s="5"/>
      <c r="D221" s="5"/>
      <c r="E221" s="5"/>
      <c r="F221" s="5"/>
      <c r="G221" s="8"/>
      <c r="H221" s="8"/>
      <c r="I221" s="8"/>
    </row>
    <row r="222" spans="1:9" ht="21.95" customHeight="1">
      <c r="A222" s="70"/>
      <c r="B222" s="71"/>
      <c r="C222" s="71"/>
      <c r="D222" s="71"/>
      <c r="E222" s="71"/>
      <c r="F222" s="71"/>
      <c r="G222" s="70"/>
      <c r="H222" s="70"/>
      <c r="I222" s="70"/>
    </row>
    <row r="223" spans="1:9" ht="21.95" customHeight="1">
      <c r="A223" s="56" t="s">
        <v>12</v>
      </c>
      <c r="B223" s="5"/>
      <c r="C223" s="5"/>
      <c r="D223" s="5"/>
      <c r="E223" s="5"/>
      <c r="F223" s="5"/>
      <c r="G223" s="5"/>
      <c r="H223" s="5"/>
      <c r="I223" s="57" t="s">
        <v>131</v>
      </c>
    </row>
    <row r="224" spans="1:9" ht="21.95" customHeight="1">
      <c r="A224" s="8"/>
      <c r="B224" s="5"/>
      <c r="C224" s="5"/>
      <c r="D224" s="5"/>
      <c r="E224" s="5"/>
      <c r="F224" s="5"/>
      <c r="G224" s="8"/>
      <c r="H224" s="8"/>
      <c r="I224" s="8"/>
    </row>
    <row r="225" spans="1:10" ht="21.95" customHeight="1">
      <c r="A225" s="8"/>
      <c r="B225" s="5"/>
      <c r="C225" s="5"/>
      <c r="D225" s="5"/>
      <c r="E225" s="5"/>
      <c r="F225" s="5"/>
      <c r="G225" s="8"/>
      <c r="H225" s="8"/>
      <c r="I225" s="8"/>
    </row>
    <row r="226" spans="1:10" ht="21.95" customHeight="1">
      <c r="A226" s="8"/>
      <c r="B226" s="5"/>
      <c r="C226" s="5"/>
      <c r="D226" s="5"/>
      <c r="E226" s="5"/>
      <c r="F226" s="5"/>
      <c r="G226" s="8"/>
      <c r="H226" s="8"/>
      <c r="I226" s="8"/>
    </row>
    <row r="227" spans="1:10" ht="21.95" customHeight="1">
      <c r="A227" s="8"/>
      <c r="B227" s="5"/>
      <c r="C227" s="5"/>
      <c r="D227" s="5"/>
      <c r="E227" s="5"/>
      <c r="F227" s="5"/>
      <c r="G227" s="8"/>
      <c r="H227" s="8"/>
      <c r="I227" s="8"/>
    </row>
    <row r="228" spans="1:10" ht="21.95" customHeight="1">
      <c r="A228" s="8"/>
      <c r="B228" s="5"/>
      <c r="C228" s="5"/>
      <c r="D228" s="5"/>
      <c r="E228" s="5"/>
      <c r="F228" s="5"/>
      <c r="G228" s="8"/>
      <c r="H228" s="8"/>
      <c r="I228" s="8"/>
    </row>
    <row r="229" spans="1:10" ht="21.95" customHeight="1">
      <c r="A229" s="8"/>
      <c r="B229" s="5"/>
      <c r="C229" s="5"/>
      <c r="D229" s="5"/>
      <c r="E229" s="5"/>
      <c r="F229" s="5"/>
      <c r="G229" s="8"/>
      <c r="H229" s="8"/>
      <c r="I229" s="8"/>
    </row>
    <row r="230" spans="1:10" ht="21.95" customHeight="1">
      <c r="A230" s="8"/>
      <c r="B230" s="5"/>
      <c r="C230" s="5"/>
      <c r="D230" s="5"/>
      <c r="E230" s="5"/>
      <c r="F230" s="5"/>
      <c r="G230" s="8"/>
      <c r="H230" s="8"/>
      <c r="I230" s="8"/>
    </row>
    <row r="231" spans="1:10" ht="21.95" customHeight="1">
      <c r="A231" s="8"/>
      <c r="B231" s="5"/>
      <c r="C231" s="5"/>
      <c r="D231" s="5"/>
      <c r="E231" s="5"/>
      <c r="F231" s="5"/>
      <c r="G231" s="8"/>
      <c r="H231" s="8"/>
      <c r="I231" s="8"/>
    </row>
    <row r="232" spans="1:10" ht="21.95" customHeight="1">
      <c r="A232" s="8"/>
      <c r="B232" s="5"/>
      <c r="C232" s="5"/>
      <c r="D232" s="5"/>
      <c r="E232" s="5"/>
      <c r="F232" s="5"/>
      <c r="G232" s="8"/>
      <c r="H232" s="8"/>
      <c r="I232" s="8"/>
    </row>
    <row r="233" spans="1:10" ht="21.95" customHeight="1">
      <c r="A233" s="8"/>
      <c r="B233" s="5"/>
      <c r="C233" s="5"/>
      <c r="D233" s="5"/>
      <c r="E233" s="5"/>
      <c r="F233" s="5"/>
      <c r="G233" s="8"/>
      <c r="H233" s="8"/>
      <c r="I233" s="8"/>
    </row>
    <row r="234" spans="1:10" ht="21.95" customHeight="1">
      <c r="A234" s="8"/>
      <c r="B234" s="5"/>
      <c r="C234" s="5"/>
      <c r="D234" s="5"/>
      <c r="E234" s="5"/>
      <c r="F234" s="5"/>
      <c r="G234" s="8"/>
      <c r="H234" s="8"/>
      <c r="I234" s="8"/>
    </row>
    <row r="235" spans="1:10" ht="21.95" customHeight="1">
      <c r="A235" s="8"/>
      <c r="B235" s="5"/>
      <c r="C235" s="5"/>
      <c r="D235" s="5"/>
      <c r="E235" s="5"/>
      <c r="F235" s="5"/>
      <c r="G235" s="8"/>
      <c r="H235" s="8"/>
      <c r="I235" s="8"/>
    </row>
    <row r="236" spans="1:10" ht="15.75">
      <c r="A236" s="8"/>
      <c r="B236" s="8"/>
      <c r="C236" s="8"/>
      <c r="D236" s="8"/>
      <c r="E236" s="8"/>
      <c r="F236" s="8"/>
      <c r="G236" s="8"/>
      <c r="H236" s="8"/>
      <c r="I236" s="8"/>
    </row>
    <row r="237" spans="1:10">
      <c r="J237" s="1"/>
    </row>
    <row r="238" spans="1:10" ht="15.75">
      <c r="A238" s="8"/>
      <c r="B238" s="8"/>
      <c r="C238" s="8"/>
      <c r="D238" s="8"/>
      <c r="E238" s="8"/>
      <c r="F238" s="8"/>
      <c r="G238" s="8"/>
      <c r="H238" s="8"/>
      <c r="I238" s="8"/>
    </row>
    <row r="239" spans="1:10" ht="15.75">
      <c r="A239" s="8"/>
      <c r="B239" s="8"/>
      <c r="C239" s="8"/>
      <c r="D239" s="8"/>
      <c r="E239" s="8"/>
      <c r="F239" s="8"/>
      <c r="G239" s="8"/>
      <c r="H239" s="8"/>
      <c r="I239" s="8"/>
    </row>
    <row r="240" spans="1:10" ht="15.75">
      <c r="A240" s="8"/>
      <c r="B240" s="8"/>
      <c r="C240" s="8"/>
      <c r="D240" s="8"/>
      <c r="E240" s="8"/>
      <c r="F240" s="8"/>
      <c r="G240" s="8"/>
      <c r="H240" s="8"/>
      <c r="I240" s="8"/>
    </row>
    <row r="241" spans="1:9" ht="15.75">
      <c r="A241" s="8"/>
      <c r="B241" s="8"/>
      <c r="C241" s="8"/>
      <c r="D241" s="8"/>
      <c r="E241" s="8"/>
      <c r="F241" s="8"/>
      <c r="G241" s="8"/>
      <c r="H241" s="8"/>
      <c r="I241" s="8"/>
    </row>
    <row r="242" spans="1:9" ht="15.75">
      <c r="A242" s="8"/>
      <c r="B242" s="8"/>
      <c r="C242" s="8"/>
      <c r="D242" s="8"/>
      <c r="E242" s="8"/>
      <c r="F242" s="8"/>
      <c r="G242" s="8"/>
      <c r="H242" s="8"/>
      <c r="I242" s="8"/>
    </row>
    <row r="243" spans="1:9" ht="15.75">
      <c r="A243" s="8"/>
      <c r="B243" s="8"/>
      <c r="C243" s="8"/>
      <c r="D243" s="8"/>
      <c r="E243" s="8"/>
      <c r="F243" s="8"/>
      <c r="G243" s="8"/>
      <c r="H243" s="8"/>
      <c r="I243" s="8"/>
    </row>
    <row r="244" spans="1:9" ht="15.75">
      <c r="A244" s="8"/>
      <c r="B244" s="8"/>
      <c r="C244" s="8"/>
      <c r="D244" s="8"/>
      <c r="E244" s="8"/>
      <c r="F244" s="8"/>
      <c r="G244" s="8"/>
      <c r="H244" s="8"/>
      <c r="I244" s="8"/>
    </row>
    <row r="245" spans="1:9" ht="15.75">
      <c r="A245" s="8"/>
      <c r="B245" s="8"/>
      <c r="C245" s="8"/>
      <c r="D245" s="8"/>
      <c r="E245" s="8"/>
      <c r="F245" s="8"/>
      <c r="G245" s="8"/>
      <c r="H245" s="8"/>
      <c r="I245" s="8"/>
    </row>
    <row r="246" spans="1:9" ht="15.75">
      <c r="A246" s="8"/>
      <c r="B246" s="8"/>
      <c r="C246" s="8"/>
      <c r="D246" s="8"/>
      <c r="E246" s="8"/>
      <c r="F246" s="8"/>
      <c r="G246" s="8"/>
      <c r="H246" s="8"/>
      <c r="I246" s="8"/>
    </row>
    <row r="247" spans="1:9" ht="15.75">
      <c r="A247" s="8"/>
      <c r="B247" s="8"/>
      <c r="C247" s="8"/>
      <c r="D247" s="8"/>
      <c r="E247" s="8"/>
      <c r="F247" s="8"/>
      <c r="G247" s="8"/>
      <c r="H247" s="8"/>
      <c r="I247" s="8"/>
    </row>
    <row r="248" spans="1:9" ht="15.75">
      <c r="A248" s="8"/>
      <c r="B248" s="8"/>
      <c r="C248" s="8"/>
      <c r="D248" s="8"/>
      <c r="E248" s="8"/>
      <c r="F248" s="8"/>
      <c r="G248" s="8"/>
      <c r="H248" s="8"/>
      <c r="I248" s="8"/>
    </row>
    <row r="249" spans="1:9" ht="15.75">
      <c r="A249" s="8"/>
      <c r="B249" s="8"/>
      <c r="C249" s="8"/>
      <c r="D249" s="8"/>
      <c r="E249" s="8"/>
      <c r="F249" s="8"/>
      <c r="G249" s="8"/>
      <c r="H249" s="8"/>
      <c r="I249" s="8"/>
    </row>
    <row r="250" spans="1:9" ht="15.75">
      <c r="A250" s="8"/>
      <c r="B250" s="8"/>
      <c r="C250" s="8"/>
      <c r="D250" s="8"/>
      <c r="E250" s="8"/>
      <c r="F250" s="8"/>
      <c r="G250" s="8"/>
      <c r="H250" s="8"/>
      <c r="I250" s="8"/>
    </row>
  </sheetData>
  <sheetProtection formatColumns="0" formatRows="0" selectLockedCells="1"/>
  <customSheetViews>
    <customSheetView guid="{6F637C86-117D-4792-B5D4-37E20B1C50B5}"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
      <headerFooter alignWithMargins="0"/>
    </customSheetView>
    <customSheetView guid="{DF819C10-7533-4A2E-B278-90B3B38A4AE6}"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2"/>
      <headerFooter alignWithMargins="0"/>
    </customSheetView>
    <customSheetView guid="{863DE73B-EDD5-4C94-B877-7C156CB081F7}" showPageBreaks="1" zeroValues="0" printArea="1" hiddenRows="1" hiddenColumns="1" view="pageBreakPreview" topLeftCell="A175">
      <selection activeCell="B51" sqref="B51"/>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7" orientation="portrait" r:id="rId3"/>
      <headerFooter alignWithMargins="0"/>
    </customSheetView>
    <customSheetView guid="{6B2C1320-5106-401D-86E8-03FFC7419150}" scale="85" showPageBreaks="1" zeroValues="0" printArea="1" hiddenRows="1" hiddenColumns="1" view="pageBreakPreview" showRuler="0">
      <selection activeCell="T34" sqref="T34"/>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4"/>
      <headerFooter alignWithMargins="0"/>
    </customSheetView>
    <customSheetView guid="{CD4CA1A8-824A-452F-BDBA-32A47C1B3013}" showPageBreaks="1" printArea="1" hiddenRows="1" view="pageBreakPreview">
      <selection activeCell="M6" sqref="M6"/>
      <pageMargins left="0" right="0" top="0" bottom="0" header="0" footer="0"/>
      <printOptions horizontalCentered="1"/>
      <pageSetup paperSize="9" orientation="portrait" r:id="rId5"/>
      <headerFooter alignWithMargins="0"/>
    </customSheetView>
    <customSheetView guid="{237D8718-39ED-4FFE-B3B2-D1192F8D2E87}" showPageBreaks="1" printArea="1" hiddenRows="1" view="pageBreakPreview">
      <selection activeCell="M6" sqref="M6"/>
      <pageMargins left="0" right="0" top="0" bottom="0" header="0" footer="0"/>
      <printOptions horizontalCentered="1"/>
      <pageSetup paperSize="9" orientation="portrait" r:id="rId6"/>
      <headerFooter alignWithMargins="0"/>
    </customSheetView>
    <customSheetView guid="{1C70608C-646A-4043-A222-6253B5006A93}" showPageBreaks="1" printArea="1" hiddenRows="1">
      <selection activeCell="M6" sqref="M6"/>
      <pageMargins left="0" right="0" top="0" bottom="0" header="0" footer="0"/>
      <printOptions horizontalCentered="1"/>
      <pageSetup paperSize="9" orientation="portrait" r:id="rId7"/>
      <headerFooter alignWithMargins="0"/>
    </customSheetView>
    <customSheetView guid="{3545AE1A-D3DD-4FC8-880A-180A3F66AD42}" scale="85" showPageBreaks="1" zeroValues="0" printArea="1" hiddenRows="1" hiddenColumns="1" view="pageBreakPreview" topLeftCell="A64">
      <selection activeCell="C67" sqref="C67:I67"/>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8"/>
      <headerFooter alignWithMargins="0"/>
    </customSheetView>
    <customSheetView guid="{C0D2F720-9CF1-451B-A21B-46E9EE29F95A}" scale="85" showPageBreaks="1" zeroValues="0" printArea="1" hiddenRows="1" hiddenColumns="1" view="pageBreakPreview" topLeftCell="A64">
      <selection activeCell="C67" sqref="C67:I67"/>
      <rowBreaks count="8" manualBreakCount="8">
        <brk id="54" max="8" man="1"/>
        <brk id="79" max="8" man="1"/>
        <brk id="97" max="8" man="1"/>
        <brk id="119" max="8" man="1"/>
        <brk id="141" max="8" man="1"/>
        <brk id="157" max="8" man="1"/>
        <brk id="158" max="8" man="1"/>
        <brk id="185" max="8" man="1"/>
      </rowBreaks>
      <pageMargins left="0" right="0" top="0" bottom="0" header="0" footer="0"/>
      <printOptions horizontalCentered="1"/>
      <pageSetup paperSize="9" scale="88" orientation="portrait" r:id="rId9"/>
      <headerFooter alignWithMargins="0"/>
    </customSheetView>
    <customSheetView guid="{629BDD3E-4046-451D-8D01-11325237A091}" zeroValues="0" hiddenRows="1" hiddenColumns="1" topLeftCell="A202">
      <selection activeCell="E64" sqref="C64:I66"/>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10"/>
      <headerFooter alignWithMargins="0"/>
    </customSheetView>
    <customSheetView guid="{61A8E90E-9DEC-4083-98B2-482D9678BA93}" showPageBreaks="1" zeroValues="0" printArea="1" hiddenRows="1" hiddenColumns="1" view="pageBreakPreview" topLeftCell="A175">
      <selection activeCell="B11" sqref="A11:IV12"/>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7" orientation="portrait" r:id="rId11"/>
      <headerFooter alignWithMargins="0"/>
    </customSheetView>
    <customSheetView guid="{9CE94B9F-4902-4B08-AE4E-74E93D8E789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2"/>
      <headerFooter alignWithMargins="0"/>
    </customSheetView>
    <customSheetView guid="{A60C0BDD-7FB1-4EBA-A0E1-529280DA1A28}"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3"/>
      <headerFooter alignWithMargins="0"/>
    </customSheetView>
    <customSheetView guid="{27F75044-6024-4403-9A39-D72B9CCD332B}"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4"/>
      <headerFooter alignWithMargins="0"/>
    </customSheetView>
  </customSheetViews>
  <mergeCells count="117">
    <mergeCell ref="A39:I39"/>
    <mergeCell ref="A40:I40"/>
    <mergeCell ref="A41:I41"/>
    <mergeCell ref="A35:I35"/>
    <mergeCell ref="A36:I36"/>
    <mergeCell ref="A37:I37"/>
    <mergeCell ref="A38:I38"/>
    <mergeCell ref="C90:I90"/>
    <mergeCell ref="B92:I92"/>
    <mergeCell ref="A60:I60"/>
    <mergeCell ref="C66:I66"/>
    <mergeCell ref="A77:D77"/>
    <mergeCell ref="E77:I77"/>
    <mergeCell ref="B74:I74"/>
    <mergeCell ref="C68:I68"/>
    <mergeCell ref="B70:I70"/>
    <mergeCell ref="B62:I62"/>
    <mergeCell ref="C64:I64"/>
    <mergeCell ref="A72:I72"/>
    <mergeCell ref="A94:D94"/>
    <mergeCell ref="E94:I94"/>
    <mergeCell ref="A42:I42"/>
    <mergeCell ref="A43:I43"/>
    <mergeCell ref="A46:I46"/>
    <mergeCell ref="A47:I47"/>
    <mergeCell ref="A44:I44"/>
    <mergeCell ref="A45:I45"/>
    <mergeCell ref="A56:I56"/>
    <mergeCell ref="A58:I58"/>
    <mergeCell ref="A48:I48"/>
    <mergeCell ref="A51:D51"/>
    <mergeCell ref="E52:I52"/>
    <mergeCell ref="A54:I54"/>
    <mergeCell ref="E51:I51"/>
    <mergeCell ref="A52:D52"/>
    <mergeCell ref="C88:I88"/>
    <mergeCell ref="C84:I84"/>
    <mergeCell ref="C80:I80"/>
    <mergeCell ref="C82:I82"/>
    <mergeCell ref="A76:D76"/>
    <mergeCell ref="E76:I76"/>
    <mergeCell ref="A79:I79"/>
    <mergeCell ref="C86:I86"/>
    <mergeCell ref="A95:D95"/>
    <mergeCell ref="E95:I95"/>
    <mergeCell ref="A97:I97"/>
    <mergeCell ref="B98:I98"/>
    <mergeCell ref="B99:I99"/>
    <mergeCell ref="B101:I101"/>
    <mergeCell ref="A127:I127"/>
    <mergeCell ref="A129:I129"/>
    <mergeCell ref="E138:I138"/>
    <mergeCell ref="B103:I103"/>
    <mergeCell ref="A105:I105"/>
    <mergeCell ref="E116:I116"/>
    <mergeCell ref="B107:I107"/>
    <mergeCell ref="B109:I109"/>
    <mergeCell ref="A111:I111"/>
    <mergeCell ref="A121:I121"/>
    <mergeCell ref="B113:I113"/>
    <mergeCell ref="A116:D116"/>
    <mergeCell ref="A117:D117"/>
    <mergeCell ref="E117:I117"/>
    <mergeCell ref="B119:I119"/>
    <mergeCell ref="B125:I125"/>
    <mergeCell ref="B123:I123"/>
    <mergeCell ref="B143:I143"/>
    <mergeCell ref="A131:I131"/>
    <mergeCell ref="B133:I133"/>
    <mergeCell ref="B134:I134"/>
    <mergeCell ref="B135:I135"/>
    <mergeCell ref="A139:D139"/>
    <mergeCell ref="B141:I141"/>
    <mergeCell ref="E139:I139"/>
    <mergeCell ref="A138:D138"/>
    <mergeCell ref="B142:I142"/>
    <mergeCell ref="B158:I158"/>
    <mergeCell ref="A164:I164"/>
    <mergeCell ref="B173:I173"/>
    <mergeCell ref="B170:I170"/>
    <mergeCell ref="A156:D156"/>
    <mergeCell ref="E156:I156"/>
    <mergeCell ref="B160:I160"/>
    <mergeCell ref="B150:I150"/>
    <mergeCell ref="A182:D182"/>
    <mergeCell ref="E182:I182"/>
    <mergeCell ref="A162:I162"/>
    <mergeCell ref="B168:I168"/>
    <mergeCell ref="B152:I152"/>
    <mergeCell ref="A155:D155"/>
    <mergeCell ref="E155:I155"/>
    <mergeCell ref="B175:I175"/>
    <mergeCell ref="A166:I166"/>
    <mergeCell ref="B5:I5"/>
    <mergeCell ref="B6:I6"/>
    <mergeCell ref="A1:I1"/>
    <mergeCell ref="B2:I2"/>
    <mergeCell ref="B3:I3"/>
    <mergeCell ref="B4:I4"/>
    <mergeCell ref="B201:E201"/>
    <mergeCell ref="F201:I201"/>
    <mergeCell ref="B185:I185"/>
    <mergeCell ref="B189:E189"/>
    <mergeCell ref="F189:I189"/>
    <mergeCell ref="B191:E191"/>
    <mergeCell ref="F191:I191"/>
    <mergeCell ref="F194:I194"/>
    <mergeCell ref="B197:E197"/>
    <mergeCell ref="F197:I197"/>
    <mergeCell ref="A183:D183"/>
    <mergeCell ref="E183:I183"/>
    <mergeCell ref="B177:I177"/>
    <mergeCell ref="B179:I179"/>
    <mergeCell ref="B144:I144"/>
    <mergeCell ref="B145:I145"/>
    <mergeCell ref="B148:I148"/>
    <mergeCell ref="B149:I149"/>
  </mergeCells>
  <phoneticPr fontId="23" type="noConversion"/>
  <printOptions horizontalCentered="1"/>
  <pageMargins left="0.59" right="0.42" top="0.52" bottom="0.32" header="0.27" footer="0.21"/>
  <pageSetup paperSize="9" scale="87" orientation="portrait" r:id="rId15"/>
  <headerFooter alignWithMargins="0"/>
  <rowBreaks count="7" manualBreakCount="7">
    <brk id="53" max="8" man="1"/>
    <brk id="78" max="8" man="1"/>
    <brk id="96" max="8" man="1"/>
    <brk id="118" max="8" man="1"/>
    <brk id="140" max="8" man="1"/>
    <brk id="157" max="8" man="1"/>
    <brk id="184" max="8" man="1"/>
  </rowBreaks>
  <drawing r:id="rId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AA235"/>
  <sheetViews>
    <sheetView view="pageBreakPreview" topLeftCell="A120" zoomScaleNormal="100" workbookViewId="0">
      <selection activeCell="Y127" sqref="Y127"/>
    </sheetView>
  </sheetViews>
  <sheetFormatPr defaultRowHeight="12.75"/>
  <cols>
    <col min="1" max="1" width="5.140625" style="25" customWidth="1"/>
    <col min="2" max="2" width="13.28515625" style="25" customWidth="1"/>
    <col min="3" max="3" width="9.140625" style="25" hidden="1" customWidth="1"/>
    <col min="4" max="4" width="10.28515625" style="25" customWidth="1"/>
    <col min="5" max="5" width="3.42578125" style="25" customWidth="1"/>
    <col min="6" max="6" width="5.5703125" style="25" hidden="1" customWidth="1"/>
    <col min="7" max="7" width="11.42578125" style="25" hidden="1" customWidth="1"/>
    <col min="8" max="8" width="9.140625" style="25" hidden="1" customWidth="1"/>
    <col min="9" max="9" width="10" style="25" hidden="1" customWidth="1"/>
    <col min="10" max="10" width="3.28515625" style="25" hidden="1" customWidth="1"/>
    <col min="11" max="11" width="5" style="25" hidden="1" customWidth="1"/>
    <col min="12" max="12" width="11.28515625" style="25" hidden="1" customWidth="1"/>
    <col min="13" max="13" width="9.140625" style="25" hidden="1" customWidth="1"/>
    <col min="14" max="14" width="10.28515625" style="25" hidden="1" customWidth="1"/>
    <col min="15" max="15" width="3.7109375" style="25" hidden="1" customWidth="1"/>
    <col min="16" max="16" width="6.42578125" style="25" hidden="1" customWidth="1"/>
    <col min="17" max="17" width="11.140625" style="25" hidden="1" customWidth="1"/>
    <col min="18" max="18" width="9.140625" style="25" hidden="1" customWidth="1"/>
    <col min="19" max="19" width="9.28515625" style="25" hidden="1" customWidth="1"/>
    <col min="20" max="20" width="3.28515625" style="25" hidden="1" customWidth="1"/>
    <col min="21" max="21" width="6.140625" style="25" hidden="1" customWidth="1"/>
    <col min="22" max="22" width="8.5703125" style="25" customWidth="1"/>
    <col min="23" max="23" width="8.42578125" style="25" customWidth="1"/>
    <col min="24" max="24" width="8.85546875" style="25" customWidth="1"/>
    <col min="25" max="16384" width="9.140625" style="25"/>
  </cols>
  <sheetData>
    <row r="1" spans="1:27" ht="13.5" hidden="1" thickBot="1">
      <c r="A1" s="26"/>
      <c r="B1" s="27"/>
      <c r="C1" s="27"/>
      <c r="D1" s="28"/>
      <c r="F1" s="26"/>
      <c r="G1" s="27"/>
      <c r="H1" s="27"/>
      <c r="I1" s="28"/>
      <c r="K1" s="26"/>
      <c r="L1" s="27"/>
      <c r="M1" s="27"/>
      <c r="N1" s="28"/>
      <c r="P1" s="26"/>
      <c r="Q1" s="27"/>
      <c r="R1" s="27"/>
      <c r="S1" s="28"/>
    </row>
    <row r="2" spans="1:27" ht="13.5" hidden="1" thickBot="1">
      <c r="A2" s="29"/>
      <c r="D2" s="30"/>
      <c r="F2" s="29"/>
      <c r="I2" s="30"/>
      <c r="K2" s="29"/>
      <c r="N2" s="30"/>
      <c r="P2" s="29"/>
      <c r="S2" s="30"/>
      <c r="U2" s="31" t="s">
        <v>132</v>
      </c>
    </row>
    <row r="3" spans="1:27" ht="13.5" hidden="1" thickBot="1">
      <c r="A3" s="298">
        <v>155885</v>
      </c>
      <c r="B3" s="299"/>
      <c r="C3" s="32"/>
      <c r="D3" s="33"/>
      <c r="E3" s="32"/>
      <c r="F3" s="298">
        <v>4960</v>
      </c>
      <c r="G3" s="299"/>
      <c r="H3" s="32"/>
      <c r="I3" s="33"/>
      <c r="K3" s="298">
        <v>10352</v>
      </c>
      <c r="L3" s="299"/>
      <c r="M3" s="32"/>
      <c r="N3" s="33"/>
      <c r="P3" s="298">
        <v>691647</v>
      </c>
      <c r="Q3" s="299"/>
      <c r="R3" s="32"/>
      <c r="S3" s="33"/>
      <c r="U3" s="31" t="s">
        <v>133</v>
      </c>
    </row>
    <row r="4" spans="1:27" hidden="1">
      <c r="A4" s="305"/>
      <c r="B4" s="306"/>
      <c r="C4" s="32"/>
      <c r="D4" s="33"/>
      <c r="E4" s="32"/>
      <c r="F4" s="34"/>
      <c r="G4" s="32"/>
      <c r="H4" s="32"/>
      <c r="I4" s="33"/>
      <c r="K4" s="34"/>
      <c r="L4" s="32"/>
      <c r="M4" s="32"/>
      <c r="N4" s="33"/>
      <c r="P4" s="34"/>
      <c r="Q4" s="32"/>
      <c r="R4" s="32"/>
      <c r="S4" s="33"/>
      <c r="U4" s="31" t="s">
        <v>134</v>
      </c>
    </row>
    <row r="5" spans="1:27" hidden="1">
      <c r="A5" s="34"/>
      <c r="B5" s="35"/>
      <c r="C5" s="35"/>
      <c r="D5" s="36"/>
      <c r="E5" s="35"/>
      <c r="F5" s="34"/>
      <c r="G5" s="35"/>
      <c r="H5" s="35"/>
      <c r="I5" s="36"/>
      <c r="K5" s="34"/>
      <c r="L5" s="35"/>
      <c r="M5" s="35"/>
      <c r="N5" s="36"/>
      <c r="P5" s="34"/>
      <c r="Q5" s="35"/>
      <c r="R5" s="35"/>
      <c r="S5" s="36"/>
      <c r="U5" s="31" t="s">
        <v>135</v>
      </c>
    </row>
    <row r="6" spans="1:27" ht="51.75" hidden="1" customHeight="1" thickBot="1">
      <c r="A6" s="300" t="str">
        <f>IF(OR((A3&gt;9999999999),(A3&lt;0)),"Invalid Entry - More than 1000 crore OR -ve value",IF(A3=0, "",+CONCATENATE(U2,B13,D13,B12,D12,B11,D11,B10,D10,B9,D9,B8," Only")))</f>
        <v>USD One Lac Fifty Five Thousand Eight Hundred Eighty Five Only</v>
      </c>
      <c r="B6" s="301"/>
      <c r="C6" s="301"/>
      <c r="D6" s="302"/>
      <c r="E6" s="37"/>
      <c r="F6" s="300" t="str">
        <f>IF(OR((F3&gt;9999999999),(F3&lt;0)),"Invalid Entry - More than 1000 crore OR -ve value",IF(F3=0, "",+CONCATENATE(U3, G13,I13,G12,I12,G11,I11,G10,I10,G9,I9,G8," Only")))</f>
        <v>EURO Four Thousand Nine Hundred Sixty Only</v>
      </c>
      <c r="G6" s="301"/>
      <c r="H6" s="301"/>
      <c r="I6" s="302"/>
      <c r="J6" s="37"/>
      <c r="K6" s="300" t="str">
        <f>IF(OR((K3&gt;9999999999),(K3&lt;0)),"Invalid Entry - More than 1000 crore OR -ve value",IF(K3=0, "",+CONCATENATE(U4, L13,N13,L12,N12,L11,N11,L10,N10,L9,N9,L8," Only")))</f>
        <v>RMB Ten Thousand Three Hundred Fifty Two Only</v>
      </c>
      <c r="L6" s="301"/>
      <c r="M6" s="301"/>
      <c r="N6" s="302"/>
      <c r="P6" s="300" t="str">
        <f>IF(OR((P3&gt;9999999999),(P3&lt;0)),"Invalid Entry - More than 1000 crore OR -ve value",IF(P3=0, "",+CONCATENATE(U5, Q13,S13,Q12,S12,Q11,S11,Q10,S10,Q9,S9,Q8," Only")))</f>
        <v>INR Six Lac Ninety One Thousand Six Hundred Forty Seven Only</v>
      </c>
      <c r="Q6" s="301"/>
      <c r="R6" s="301"/>
      <c r="S6" s="302"/>
      <c r="U6" s="294" t="str">
        <f>VLOOKUP(1,T30:Y45,6,FALSE)</f>
        <v>USD 155885/- + EURO 4960/- + RMB 10352/- + INR 691647/-</v>
      </c>
      <c r="V6" s="294"/>
      <c r="W6" s="294"/>
      <c r="X6" s="294"/>
      <c r="Y6" s="294"/>
      <c r="Z6" s="294"/>
      <c r="AA6" s="294"/>
    </row>
    <row r="7" spans="1:27" ht="70.5" hidden="1" customHeight="1" thickBot="1">
      <c r="A7" s="34"/>
      <c r="B7" s="35"/>
      <c r="C7" s="35"/>
      <c r="D7" s="36"/>
      <c r="E7" s="35"/>
      <c r="F7" s="34"/>
      <c r="G7" s="35"/>
      <c r="H7" s="35"/>
      <c r="I7" s="36"/>
      <c r="K7" s="34"/>
      <c r="L7" s="35"/>
      <c r="M7" s="35"/>
      <c r="N7" s="36"/>
      <c r="P7" s="34"/>
      <c r="Q7" s="35"/>
      <c r="R7" s="35"/>
      <c r="S7" s="36"/>
      <c r="U7" s="295" t="str">
        <f>VLOOKUP(1,T10:Y25,6,FALSE)</f>
        <v>USD One Lac Fifty Five Thousand Eight Hundred Eighty Five Only plus EURO Four Thousand Nine Hundred Sixty Only plus RMB Ten Thousand Three Hundred Fifty Two Only plus INR Six Lac Ninety One Thousand Six Hundred Forty Seven Only</v>
      </c>
      <c r="V7" s="296"/>
      <c r="W7" s="296"/>
      <c r="X7" s="296"/>
      <c r="Y7" s="296"/>
      <c r="Z7" s="296"/>
      <c r="AA7" s="297"/>
    </row>
    <row r="8" spans="1:27" hidden="1">
      <c r="A8" s="38">
        <f>-INT(A3/100)*100+ROUND(A3,0)</f>
        <v>85</v>
      </c>
      <c r="B8" s="35" t="str">
        <f t="shared" ref="B8:B13" si="0">IF(A8=0,"",LOOKUP(A8,$A$15:$A$114,$B$15:$B$114))</f>
        <v>Eighty Five</v>
      </c>
      <c r="C8" s="35"/>
      <c r="D8" s="39"/>
      <c r="E8" s="35"/>
      <c r="F8" s="38">
        <f>-INT(F3/100)*100+ROUND(F3,0)</f>
        <v>60</v>
      </c>
      <c r="G8" s="35" t="str">
        <f t="shared" ref="G8:G13" si="1">IF(F8=0,"",LOOKUP(F8,$A$15:$A$114,$B$15:$B$114))</f>
        <v>Sixty</v>
      </c>
      <c r="H8" s="35"/>
      <c r="I8" s="39"/>
      <c r="K8" s="38">
        <f>-INT(K3/100)*100+ROUND(K3,0)</f>
        <v>52</v>
      </c>
      <c r="L8" s="35" t="str">
        <f t="shared" ref="L8:L13" si="2">IF(K8=0,"",LOOKUP(K8,$A$15:$A$114,$B$15:$B$114))</f>
        <v>Fifty Two</v>
      </c>
      <c r="M8" s="35"/>
      <c r="N8" s="39"/>
      <c r="P8" s="38">
        <f>-INT(P3/100)*100+ROUND(P3,0)</f>
        <v>47</v>
      </c>
      <c r="Q8" s="35" t="str">
        <f t="shared" ref="Q8:Q13" si="3">IF(P8=0,"",LOOKUP(P8,$A$15:$A$114,$B$15:$B$114))</f>
        <v>Forty Seven</v>
      </c>
      <c r="R8" s="35"/>
      <c r="S8" s="39"/>
    </row>
    <row r="9" spans="1:27" hidden="1">
      <c r="A9" s="38">
        <f>-INT(A3/1000)*10+INT(A3/100)</f>
        <v>8</v>
      </c>
      <c r="B9" s="35" t="str">
        <f t="shared" si="0"/>
        <v>Eight</v>
      </c>
      <c r="C9" s="35"/>
      <c r="D9" s="39" t="str">
        <f>+IF(B9="",""," Hundred ")</f>
        <v xml:space="preserve"> Hundred </v>
      </c>
      <c r="E9" s="35"/>
      <c r="F9" s="38">
        <f>-INT(F3/1000)*10+INT(F3/100)</f>
        <v>9</v>
      </c>
      <c r="G9" s="35" t="str">
        <f t="shared" si="1"/>
        <v>Nine</v>
      </c>
      <c r="H9" s="35"/>
      <c r="I9" s="39" t="str">
        <f>+IF(G9="",""," Hundred ")</f>
        <v xml:space="preserve"> Hundred </v>
      </c>
      <c r="K9" s="38">
        <f>-INT(K3/1000)*10+INT(K3/100)</f>
        <v>3</v>
      </c>
      <c r="L9" s="35" t="str">
        <f t="shared" si="2"/>
        <v>Three</v>
      </c>
      <c r="M9" s="35"/>
      <c r="N9" s="39" t="str">
        <f>+IF(L9="",""," Hundred ")</f>
        <v xml:space="preserve"> Hundred </v>
      </c>
      <c r="P9" s="38">
        <f>-INT(P3/1000)*10+INT(P3/100)</f>
        <v>6</v>
      </c>
      <c r="Q9" s="35" t="str">
        <f t="shared" si="3"/>
        <v>Six</v>
      </c>
      <c r="R9" s="35"/>
      <c r="S9" s="39" t="str">
        <f>+IF(Q9="",""," Hundred ")</f>
        <v xml:space="preserve"> Hundred </v>
      </c>
    </row>
    <row r="10" spans="1:27" hidden="1">
      <c r="A10" s="38">
        <f>-INT(A3/100000)*100+INT(A3/1000)</f>
        <v>55</v>
      </c>
      <c r="B10" s="35" t="str">
        <f t="shared" si="0"/>
        <v>Fifty Five</v>
      </c>
      <c r="C10" s="35"/>
      <c r="D10" s="39" t="str">
        <f>IF((B10=""),IF(C10="",""," Thousand ")," Thousand ")</f>
        <v xml:space="preserve"> Thousand </v>
      </c>
      <c r="E10" s="35"/>
      <c r="F10" s="38">
        <f>-INT(F3/100000)*100+INT(F3/1000)</f>
        <v>4</v>
      </c>
      <c r="G10" s="35" t="str">
        <f t="shared" si="1"/>
        <v>Four</v>
      </c>
      <c r="H10" s="35"/>
      <c r="I10" s="39" t="str">
        <f>IF((G10=""),IF(H10="",""," Thousand ")," Thousand ")</f>
        <v xml:space="preserve"> Thousand </v>
      </c>
      <c r="K10" s="38">
        <f>-INT(K3/100000)*100+INT(K3/1000)</f>
        <v>10</v>
      </c>
      <c r="L10" s="35" t="str">
        <f t="shared" si="2"/>
        <v>Ten</v>
      </c>
      <c r="M10" s="35"/>
      <c r="N10" s="39" t="str">
        <f>IF((L10=""),IF(M10="",""," Thousand ")," Thousand ")</f>
        <v xml:space="preserve"> Thousand </v>
      </c>
      <c r="P10" s="38">
        <f>-INT(P3/100000)*100+INT(P3/1000)</f>
        <v>91</v>
      </c>
      <c r="Q10" s="35" t="str">
        <f t="shared" si="3"/>
        <v>Ninety One</v>
      </c>
      <c r="R10" s="35"/>
      <c r="S10" s="39" t="str">
        <f>IF((Q10=""),IF(R10="",""," Thousand ")," Thousand ")</f>
        <v xml:space="preserve"> Thousand </v>
      </c>
      <c r="T10" s="40">
        <f>IF(Y10="",0, 1)</f>
        <v>0</v>
      </c>
      <c r="U10" s="25">
        <v>0</v>
      </c>
      <c r="V10" s="25">
        <v>0</v>
      </c>
      <c r="W10" s="25">
        <v>0</v>
      </c>
      <c r="X10" s="25">
        <v>0</v>
      </c>
      <c r="Y10" s="41" t="str">
        <f>IF(AND($A$3=0,$F$3=0,$K$3=0,$P$3=0)," Zero only", "")</f>
        <v/>
      </c>
      <c r="AA10" s="25" t="s">
        <v>136</v>
      </c>
    </row>
    <row r="11" spans="1:27" hidden="1">
      <c r="A11" s="38">
        <f>-INT(A3/10000000)*100+INT(A3/100000)</f>
        <v>1</v>
      </c>
      <c r="B11" s="35" t="str">
        <f t="shared" si="0"/>
        <v>One</v>
      </c>
      <c r="C11" s="35"/>
      <c r="D11" s="39" t="str">
        <f>IF((B11=""),IF(C11="",""," Lac ")," Lac ")</f>
        <v xml:space="preserve"> Lac </v>
      </c>
      <c r="E11" s="35"/>
      <c r="F11" s="38">
        <f>-INT(F3/10000000)*100+INT(F3/100000)</f>
        <v>0</v>
      </c>
      <c r="G11" s="35" t="str">
        <f t="shared" si="1"/>
        <v/>
      </c>
      <c r="H11" s="35"/>
      <c r="I11" s="39" t="str">
        <f>IF((G11=""),IF(H11="",""," Lac ")," Lac ")</f>
        <v/>
      </c>
      <c r="K11" s="38">
        <f>-INT(K3/10000000)*100+INT(K3/100000)</f>
        <v>0</v>
      </c>
      <c r="L11" s="35" t="str">
        <f t="shared" si="2"/>
        <v/>
      </c>
      <c r="M11" s="35"/>
      <c r="N11" s="39" t="str">
        <f>IF((L11=""),IF(M11="",""," Lac ")," Lac ")</f>
        <v/>
      </c>
      <c r="P11" s="38">
        <f>-INT(P3/10000000)*100+INT(P3/100000)</f>
        <v>6</v>
      </c>
      <c r="Q11" s="35" t="str">
        <f t="shared" si="3"/>
        <v>Six</v>
      </c>
      <c r="R11" s="35"/>
      <c r="S11" s="39" t="str">
        <f>IF((Q11=""),IF(R11="",""," Lac ")," Lac ")</f>
        <v xml:space="preserve"> Lac </v>
      </c>
      <c r="T11" s="40">
        <f t="shared" ref="T11:T25" si="4">IF(Y11="",0, 1)</f>
        <v>0</v>
      </c>
      <c r="U11" s="25">
        <v>0</v>
      </c>
      <c r="V11" s="25">
        <v>0</v>
      </c>
      <c r="W11" s="25">
        <v>0</v>
      </c>
      <c r="X11" s="25">
        <v>1</v>
      </c>
      <c r="Y11" s="42" t="str">
        <f>IF(AND($A$3=0,$F$3=0,$K$3=0,$P$3&gt;0),$P$6, "")</f>
        <v/>
      </c>
    </row>
    <row r="12" spans="1:27" hidden="1">
      <c r="A12" s="38">
        <f>-INT(A3/1000000000)*100+INT(A3/10000000)</f>
        <v>0</v>
      </c>
      <c r="B12" s="43" t="str">
        <f t="shared" si="0"/>
        <v/>
      </c>
      <c r="C12" s="35"/>
      <c r="D12" s="39" t="str">
        <f>IF((B12=""),IF(C12="",""," Crore ")," Crore ")</f>
        <v/>
      </c>
      <c r="E12" s="35"/>
      <c r="F12" s="38">
        <f>-INT(F3/1000000000)*100+INT(F3/10000000)</f>
        <v>0</v>
      </c>
      <c r="G12" s="43" t="str">
        <f t="shared" si="1"/>
        <v/>
      </c>
      <c r="H12" s="35"/>
      <c r="I12" s="39" t="str">
        <f>IF((G12=""),IF(H12="",""," Crore ")," Crore ")</f>
        <v/>
      </c>
      <c r="K12" s="38">
        <f>-INT(K3/1000000000)*100+INT(K3/10000000)</f>
        <v>0</v>
      </c>
      <c r="L12" s="43" t="str">
        <f t="shared" si="2"/>
        <v/>
      </c>
      <c r="M12" s="35"/>
      <c r="N12" s="39" t="str">
        <f>IF((L12=""),IF(M12="",""," Crore ")," Crore ")</f>
        <v/>
      </c>
      <c r="P12" s="38">
        <f>-INT(P3/1000000000)*100+INT(P3/10000000)</f>
        <v>0</v>
      </c>
      <c r="Q12" s="43" t="str">
        <f t="shared" si="3"/>
        <v/>
      </c>
      <c r="R12" s="35"/>
      <c r="S12" s="39" t="str">
        <f>IF((Q12=""),IF(R12="",""," Crore ")," Crore ")</f>
        <v/>
      </c>
      <c r="T12" s="40">
        <f t="shared" si="4"/>
        <v>0</v>
      </c>
      <c r="U12" s="25">
        <v>0</v>
      </c>
      <c r="V12" s="25">
        <v>0</v>
      </c>
      <c r="W12" s="25">
        <v>1</v>
      </c>
      <c r="X12" s="25">
        <v>0</v>
      </c>
      <c r="Y12" s="42" t="str">
        <f>IF(AND($A$3=0,$F$3=0,$K$3&gt;0,$P$3=0),$K$6, "")</f>
        <v/>
      </c>
    </row>
    <row r="13" spans="1:27" hidden="1">
      <c r="A13" s="44">
        <f>-INT(A3/10000000000)*1000+INT(A3/1000000000)</f>
        <v>0</v>
      </c>
      <c r="B13" s="43" t="str">
        <f t="shared" si="0"/>
        <v/>
      </c>
      <c r="C13" s="35"/>
      <c r="D13" s="39" t="str">
        <f>IF((B13=""),IF(C13="",""," Hundred ")," Hundred ")</f>
        <v/>
      </c>
      <c r="E13" s="35"/>
      <c r="F13" s="44">
        <f>-INT(F3/10000000000)*1000+INT(F3/1000000000)</f>
        <v>0</v>
      </c>
      <c r="G13" s="43" t="str">
        <f t="shared" si="1"/>
        <v/>
      </c>
      <c r="H13" s="35"/>
      <c r="I13" s="39" t="str">
        <f>IF((G13=""),IF(H13="",""," Hundred ")," Hundred ")</f>
        <v/>
      </c>
      <c r="K13" s="44">
        <f>-INT(K3/10000000000)*1000+INT(K3/1000000000)</f>
        <v>0</v>
      </c>
      <c r="L13" s="43" t="str">
        <f t="shared" si="2"/>
        <v/>
      </c>
      <c r="M13" s="35"/>
      <c r="N13" s="39" t="str">
        <f>IF((L13=""),IF(M13="",""," Hundred ")," Hundred ")</f>
        <v/>
      </c>
      <c r="P13" s="44">
        <f>-INT(P3/10000000000)*1000+INT(P3/1000000000)</f>
        <v>0</v>
      </c>
      <c r="Q13" s="43" t="str">
        <f t="shared" si="3"/>
        <v/>
      </c>
      <c r="R13" s="35"/>
      <c r="S13" s="39" t="str">
        <f>IF((Q13=""),IF(R13="",""," Hundred ")," Hundred ")</f>
        <v/>
      </c>
      <c r="T13" s="40">
        <f t="shared" si="4"/>
        <v>0</v>
      </c>
      <c r="U13" s="25">
        <v>0</v>
      </c>
      <c r="V13" s="25">
        <v>0</v>
      </c>
      <c r="W13" s="25">
        <v>1</v>
      </c>
      <c r="X13" s="25">
        <v>1</v>
      </c>
      <c r="Y13" s="42" t="str">
        <f>IF(AND($A$3=0,$F$3=0,$K$3&gt;0,$P$3&gt;0),$K$6&amp;$AA$10&amp;$P$6, "")</f>
        <v/>
      </c>
    </row>
    <row r="14" spans="1:27" hidden="1">
      <c r="A14" s="45"/>
      <c r="B14" s="35"/>
      <c r="C14" s="35"/>
      <c r="D14" s="36"/>
      <c r="E14" s="35"/>
      <c r="F14" s="45"/>
      <c r="G14" s="35"/>
      <c r="H14" s="35"/>
      <c r="I14" s="36"/>
      <c r="K14" s="45"/>
      <c r="L14" s="35"/>
      <c r="M14" s="35"/>
      <c r="N14" s="36"/>
      <c r="P14" s="45"/>
      <c r="Q14" s="35"/>
      <c r="R14" s="35"/>
      <c r="S14" s="36"/>
      <c r="T14" s="40">
        <f t="shared" si="4"/>
        <v>0</v>
      </c>
      <c r="U14" s="25">
        <v>0</v>
      </c>
      <c r="V14" s="25">
        <v>1</v>
      </c>
      <c r="W14" s="25">
        <v>0</v>
      </c>
      <c r="X14" s="25">
        <v>0</v>
      </c>
      <c r="Y14" s="42" t="str">
        <f>IF(AND($A$3=0,$F$3&gt;0,$K$3=0,$P$3=0),$F$6, "")</f>
        <v/>
      </c>
    </row>
    <row r="15" spans="1:27" hidden="1">
      <c r="A15" s="46">
        <v>1</v>
      </c>
      <c r="B15" s="47" t="s">
        <v>137</v>
      </c>
      <c r="C15" s="35"/>
      <c r="D15" s="36"/>
      <c r="E15" s="35"/>
      <c r="F15" s="46">
        <v>1</v>
      </c>
      <c r="G15" s="47" t="s">
        <v>137</v>
      </c>
      <c r="H15" s="35"/>
      <c r="I15" s="36"/>
      <c r="K15" s="46">
        <v>1</v>
      </c>
      <c r="L15" s="47" t="s">
        <v>137</v>
      </c>
      <c r="M15" s="35"/>
      <c r="N15" s="36"/>
      <c r="P15" s="46">
        <v>1</v>
      </c>
      <c r="Q15" s="47" t="s">
        <v>137</v>
      </c>
      <c r="R15" s="35"/>
      <c r="S15" s="36"/>
      <c r="T15" s="40">
        <f t="shared" si="4"/>
        <v>0</v>
      </c>
      <c r="U15" s="25">
        <v>0</v>
      </c>
      <c r="V15" s="25">
        <v>1</v>
      </c>
      <c r="W15" s="25">
        <v>0</v>
      </c>
      <c r="X15" s="25">
        <v>1</v>
      </c>
      <c r="Y15" s="42" t="str">
        <f>IF(AND($A$3=0,$F$3&gt;0,$K$3=0,$P$3&gt;0),$F$6&amp;$AA$10&amp;$P$6, "")</f>
        <v/>
      </c>
    </row>
    <row r="16" spans="1:27" hidden="1">
      <c r="A16" s="46">
        <v>2</v>
      </c>
      <c r="B16" s="47" t="s">
        <v>138</v>
      </c>
      <c r="C16" s="35"/>
      <c r="D16" s="36"/>
      <c r="E16" s="35"/>
      <c r="F16" s="46">
        <v>2</v>
      </c>
      <c r="G16" s="47" t="s">
        <v>138</v>
      </c>
      <c r="H16" s="35"/>
      <c r="I16" s="36"/>
      <c r="K16" s="46">
        <v>2</v>
      </c>
      <c r="L16" s="47" t="s">
        <v>138</v>
      </c>
      <c r="M16" s="35"/>
      <c r="N16" s="36"/>
      <c r="P16" s="46">
        <v>2</v>
      </c>
      <c r="Q16" s="47" t="s">
        <v>138</v>
      </c>
      <c r="R16" s="35"/>
      <c r="S16" s="36"/>
      <c r="T16" s="40">
        <f t="shared" si="4"/>
        <v>0</v>
      </c>
      <c r="U16" s="25">
        <v>0</v>
      </c>
      <c r="V16" s="25">
        <v>1</v>
      </c>
      <c r="W16" s="25">
        <v>1</v>
      </c>
      <c r="X16" s="25">
        <v>0</v>
      </c>
      <c r="Y16" s="42" t="str">
        <f>IF(AND($A$3=0,$F$3&gt;0,$K$3&gt;0,$P$3=0),$F$6&amp;$AA$10&amp;$K$6, "")</f>
        <v/>
      </c>
    </row>
    <row r="17" spans="1:27" hidden="1">
      <c r="A17" s="46">
        <v>3</v>
      </c>
      <c r="B17" s="47" t="s">
        <v>139</v>
      </c>
      <c r="C17" s="35"/>
      <c r="D17" s="36"/>
      <c r="E17" s="35"/>
      <c r="F17" s="46">
        <v>3</v>
      </c>
      <c r="G17" s="47" t="s">
        <v>139</v>
      </c>
      <c r="H17" s="35"/>
      <c r="I17" s="36"/>
      <c r="K17" s="46">
        <v>3</v>
      </c>
      <c r="L17" s="47" t="s">
        <v>139</v>
      </c>
      <c r="M17" s="35"/>
      <c r="N17" s="36"/>
      <c r="P17" s="46">
        <v>3</v>
      </c>
      <c r="Q17" s="47" t="s">
        <v>139</v>
      </c>
      <c r="R17" s="35"/>
      <c r="S17" s="36"/>
      <c r="T17" s="40">
        <f t="shared" si="4"/>
        <v>0</v>
      </c>
      <c r="U17" s="25">
        <v>0</v>
      </c>
      <c r="V17" s="25">
        <v>1</v>
      </c>
      <c r="W17" s="25">
        <v>1</v>
      </c>
      <c r="X17" s="25">
        <v>1</v>
      </c>
      <c r="Y17" s="48" t="str">
        <f>IF(AND($A$3=0,$F$3&gt;0,$K$3&gt;0,$P$3&gt;0),$F$6&amp;$AA$10&amp;$K$6&amp;$AA$10&amp;$P$6, "")</f>
        <v/>
      </c>
    </row>
    <row r="18" spans="1:27" hidden="1">
      <c r="A18" s="46">
        <v>4</v>
      </c>
      <c r="B18" s="47" t="s">
        <v>140</v>
      </c>
      <c r="C18" s="35"/>
      <c r="D18" s="36"/>
      <c r="E18" s="35"/>
      <c r="F18" s="46">
        <v>4</v>
      </c>
      <c r="G18" s="47" t="s">
        <v>140</v>
      </c>
      <c r="H18" s="35"/>
      <c r="I18" s="36"/>
      <c r="K18" s="46">
        <v>4</v>
      </c>
      <c r="L18" s="47" t="s">
        <v>140</v>
      </c>
      <c r="M18" s="35"/>
      <c r="N18" s="36"/>
      <c r="P18" s="46">
        <v>4</v>
      </c>
      <c r="Q18" s="47" t="s">
        <v>140</v>
      </c>
      <c r="R18" s="35"/>
      <c r="S18" s="36"/>
      <c r="T18" s="40">
        <f t="shared" si="4"/>
        <v>0</v>
      </c>
      <c r="U18" s="25">
        <v>1</v>
      </c>
      <c r="V18" s="25">
        <v>0</v>
      </c>
      <c r="W18" s="25">
        <v>0</v>
      </c>
      <c r="X18" s="25">
        <v>0</v>
      </c>
      <c r="Y18" s="41" t="str">
        <f>IF(AND($A$3&gt;0,$F$3=0,$K$3=0,$P$3=0), $A$6, "")</f>
        <v/>
      </c>
    </row>
    <row r="19" spans="1:27" hidden="1">
      <c r="A19" s="46">
        <v>5</v>
      </c>
      <c r="B19" s="47" t="s">
        <v>141</v>
      </c>
      <c r="C19" s="35"/>
      <c r="D19" s="36"/>
      <c r="E19" s="35"/>
      <c r="F19" s="46">
        <v>5</v>
      </c>
      <c r="G19" s="47" t="s">
        <v>141</v>
      </c>
      <c r="H19" s="35"/>
      <c r="I19" s="36"/>
      <c r="K19" s="46">
        <v>5</v>
      </c>
      <c r="L19" s="47" t="s">
        <v>141</v>
      </c>
      <c r="M19" s="35"/>
      <c r="N19" s="36"/>
      <c r="P19" s="46">
        <v>5</v>
      </c>
      <c r="Q19" s="47" t="s">
        <v>141</v>
      </c>
      <c r="R19" s="35"/>
      <c r="S19" s="36"/>
      <c r="T19" s="40">
        <f t="shared" si="4"/>
        <v>0</v>
      </c>
      <c r="U19" s="25">
        <v>1</v>
      </c>
      <c r="V19" s="25">
        <v>0</v>
      </c>
      <c r="W19" s="25">
        <v>0</v>
      </c>
      <c r="X19" s="25">
        <v>1</v>
      </c>
      <c r="Y19" s="42" t="str">
        <f>IF(AND($A$3&gt;0,$F$3=0,$K$3=0,$P$3&gt;0),$A$6&amp;$AA$10&amp;$P$6, "")</f>
        <v/>
      </c>
    </row>
    <row r="20" spans="1:27" hidden="1">
      <c r="A20" s="46">
        <v>6</v>
      </c>
      <c r="B20" s="47" t="s">
        <v>142</v>
      </c>
      <c r="C20" s="35"/>
      <c r="D20" s="36"/>
      <c r="E20" s="35"/>
      <c r="F20" s="46">
        <v>6</v>
      </c>
      <c r="G20" s="47" t="s">
        <v>142</v>
      </c>
      <c r="H20" s="35"/>
      <c r="I20" s="36"/>
      <c r="K20" s="46">
        <v>6</v>
      </c>
      <c r="L20" s="47" t="s">
        <v>142</v>
      </c>
      <c r="M20" s="35"/>
      <c r="N20" s="36"/>
      <c r="P20" s="46">
        <v>6</v>
      </c>
      <c r="Q20" s="47" t="s">
        <v>142</v>
      </c>
      <c r="R20" s="35"/>
      <c r="S20" s="36"/>
      <c r="T20" s="40">
        <f t="shared" si="4"/>
        <v>0</v>
      </c>
      <c r="U20" s="25">
        <v>1</v>
      </c>
      <c r="V20" s="25">
        <v>0</v>
      </c>
      <c r="W20" s="25">
        <v>1</v>
      </c>
      <c r="X20" s="25">
        <v>0</v>
      </c>
      <c r="Y20" s="42" t="str">
        <f>IF(AND($A$3&gt;0,$F$3=0,$K$3&gt;0,$P$3=0),$A$6&amp;$AA$10&amp;$K$6, "")</f>
        <v/>
      </c>
    </row>
    <row r="21" spans="1:27" hidden="1">
      <c r="A21" s="46">
        <v>7</v>
      </c>
      <c r="B21" s="47" t="s">
        <v>143</v>
      </c>
      <c r="C21" s="35"/>
      <c r="D21" s="36"/>
      <c r="E21" s="35"/>
      <c r="F21" s="46">
        <v>7</v>
      </c>
      <c r="G21" s="47" t="s">
        <v>143</v>
      </c>
      <c r="H21" s="35"/>
      <c r="I21" s="36"/>
      <c r="K21" s="46">
        <v>7</v>
      </c>
      <c r="L21" s="47" t="s">
        <v>143</v>
      </c>
      <c r="M21" s="35"/>
      <c r="N21" s="36"/>
      <c r="P21" s="46">
        <v>7</v>
      </c>
      <c r="Q21" s="47" t="s">
        <v>143</v>
      </c>
      <c r="R21" s="35"/>
      <c r="S21" s="36"/>
      <c r="T21" s="40">
        <f t="shared" si="4"/>
        <v>0</v>
      </c>
      <c r="U21" s="25">
        <v>1</v>
      </c>
      <c r="V21" s="25">
        <v>0</v>
      </c>
      <c r="W21" s="25">
        <v>1</v>
      </c>
      <c r="X21" s="25">
        <v>1</v>
      </c>
      <c r="Y21" s="42" t="str">
        <f>IF(AND($A$3&gt;0,$F$3=0,$K$3&gt;0,$P$3&gt;0),$A$6&amp;$AA$10&amp;$K$6&amp;$AA$10&amp;$P$6, "")</f>
        <v/>
      </c>
    </row>
    <row r="22" spans="1:27" hidden="1">
      <c r="A22" s="46">
        <v>8</v>
      </c>
      <c r="B22" s="47" t="s">
        <v>144</v>
      </c>
      <c r="C22" s="35"/>
      <c r="D22" s="36"/>
      <c r="E22" s="35"/>
      <c r="F22" s="46">
        <v>8</v>
      </c>
      <c r="G22" s="47" t="s">
        <v>144</v>
      </c>
      <c r="H22" s="35"/>
      <c r="I22" s="36"/>
      <c r="K22" s="46">
        <v>8</v>
      </c>
      <c r="L22" s="47" t="s">
        <v>144</v>
      </c>
      <c r="M22" s="35"/>
      <c r="N22" s="36"/>
      <c r="P22" s="46">
        <v>8</v>
      </c>
      <c r="Q22" s="47" t="s">
        <v>144</v>
      </c>
      <c r="R22" s="35"/>
      <c r="S22" s="36"/>
      <c r="T22" s="40">
        <f t="shared" si="4"/>
        <v>0</v>
      </c>
      <c r="U22" s="25">
        <v>1</v>
      </c>
      <c r="V22" s="25">
        <v>1</v>
      </c>
      <c r="W22" s="25">
        <v>0</v>
      </c>
      <c r="X22" s="25">
        <v>0</v>
      </c>
      <c r="Y22" s="42" t="str">
        <f>IF(AND($A$3&gt;0,$F$3&gt;0,$K$3=0,$P$3=0),$A$6&amp;$AA$10&amp;$F$6, "")</f>
        <v/>
      </c>
    </row>
    <row r="23" spans="1:27" hidden="1">
      <c r="A23" s="46">
        <v>9</v>
      </c>
      <c r="B23" s="47" t="s">
        <v>145</v>
      </c>
      <c r="C23" s="35"/>
      <c r="D23" s="36"/>
      <c r="E23" s="35"/>
      <c r="F23" s="46">
        <v>9</v>
      </c>
      <c r="G23" s="47" t="s">
        <v>145</v>
      </c>
      <c r="H23" s="35"/>
      <c r="I23" s="36"/>
      <c r="K23" s="46">
        <v>9</v>
      </c>
      <c r="L23" s="47" t="s">
        <v>145</v>
      </c>
      <c r="M23" s="35"/>
      <c r="N23" s="36"/>
      <c r="P23" s="46">
        <v>9</v>
      </c>
      <c r="Q23" s="47" t="s">
        <v>145</v>
      </c>
      <c r="R23" s="35"/>
      <c r="S23" s="36"/>
      <c r="T23" s="40">
        <f t="shared" si="4"/>
        <v>0</v>
      </c>
      <c r="U23" s="25">
        <v>1</v>
      </c>
      <c r="V23" s="25">
        <v>1</v>
      </c>
      <c r="W23" s="25">
        <v>0</v>
      </c>
      <c r="X23" s="25">
        <v>1</v>
      </c>
      <c r="Y23" s="42" t="str">
        <f>IF(AND($A$3&gt;0,$F$3&gt;0,$K$3=0,$P$3&gt;0),$A$6&amp;$AA$10&amp;$F$6&amp;$AA$10&amp;$P$6, "")</f>
        <v/>
      </c>
    </row>
    <row r="24" spans="1:27" hidden="1">
      <c r="A24" s="46">
        <v>10</v>
      </c>
      <c r="B24" s="47" t="s">
        <v>146</v>
      </c>
      <c r="C24" s="35"/>
      <c r="D24" s="36"/>
      <c r="E24" s="35"/>
      <c r="F24" s="46">
        <v>10</v>
      </c>
      <c r="G24" s="47" t="s">
        <v>146</v>
      </c>
      <c r="H24" s="35"/>
      <c r="I24" s="36"/>
      <c r="K24" s="46">
        <v>10</v>
      </c>
      <c r="L24" s="47" t="s">
        <v>146</v>
      </c>
      <c r="M24" s="35"/>
      <c r="N24" s="36"/>
      <c r="P24" s="46">
        <v>10</v>
      </c>
      <c r="Q24" s="47" t="s">
        <v>146</v>
      </c>
      <c r="R24" s="35"/>
      <c r="S24" s="36"/>
      <c r="T24" s="40">
        <f t="shared" si="4"/>
        <v>0</v>
      </c>
      <c r="U24" s="25">
        <v>1</v>
      </c>
      <c r="V24" s="25">
        <v>1</v>
      </c>
      <c r="W24" s="25">
        <v>1</v>
      </c>
      <c r="X24" s="25">
        <v>0</v>
      </c>
      <c r="Y24" s="42" t="str">
        <f>IF(AND($A$3&gt;0,$F$3&gt;0,$K$3&gt;0,$P$3=0),$A$6&amp;$AA$10&amp;$F$6&amp;$AA$10&amp;$K$6, "")</f>
        <v/>
      </c>
    </row>
    <row r="25" spans="1:27" hidden="1">
      <c r="A25" s="46">
        <v>11</v>
      </c>
      <c r="B25" s="47" t="s">
        <v>147</v>
      </c>
      <c r="C25" s="35"/>
      <c r="D25" s="36"/>
      <c r="E25" s="35"/>
      <c r="F25" s="46">
        <v>11</v>
      </c>
      <c r="G25" s="47" t="s">
        <v>147</v>
      </c>
      <c r="H25" s="35"/>
      <c r="I25" s="36"/>
      <c r="K25" s="46">
        <v>11</v>
      </c>
      <c r="L25" s="47" t="s">
        <v>147</v>
      </c>
      <c r="M25" s="35"/>
      <c r="N25" s="36"/>
      <c r="P25" s="46">
        <v>11</v>
      </c>
      <c r="Q25" s="47" t="s">
        <v>147</v>
      </c>
      <c r="R25" s="35"/>
      <c r="S25" s="36"/>
      <c r="T25" s="40">
        <f t="shared" si="4"/>
        <v>1</v>
      </c>
      <c r="U25" s="25">
        <v>1</v>
      </c>
      <c r="V25" s="25">
        <v>1</v>
      </c>
      <c r="W25" s="25">
        <v>1</v>
      </c>
      <c r="X25" s="25">
        <v>1</v>
      </c>
      <c r="Y25" s="48" t="str">
        <f>IF(AND($A$3&gt;0,$F$3&gt;0,$K$3&gt;0,$P$3&gt;0),$A$6&amp;$AA$10&amp;$F$6&amp;$AA$10&amp;$K$6&amp;$AA$10&amp;$P$6, "")</f>
        <v>USD One Lac Fifty Five Thousand Eight Hundred Eighty Five Only plus EURO Four Thousand Nine Hundred Sixty Only plus RMB Ten Thousand Three Hundred Fifty Two Only plus INR Six Lac Ninety One Thousand Six Hundred Forty Seven Only</v>
      </c>
    </row>
    <row r="26" spans="1:27" hidden="1">
      <c r="A26" s="46">
        <v>12</v>
      </c>
      <c r="B26" s="47" t="s">
        <v>148</v>
      </c>
      <c r="C26" s="35"/>
      <c r="D26" s="36"/>
      <c r="E26" s="35"/>
      <c r="F26" s="46">
        <v>12</v>
      </c>
      <c r="G26" s="47" t="s">
        <v>148</v>
      </c>
      <c r="H26" s="35"/>
      <c r="I26" s="36"/>
      <c r="K26" s="46">
        <v>12</v>
      </c>
      <c r="L26" s="47" t="s">
        <v>148</v>
      </c>
      <c r="M26" s="35"/>
      <c r="N26" s="36"/>
      <c r="P26" s="46">
        <v>12</v>
      </c>
      <c r="Q26" s="47" t="s">
        <v>148</v>
      </c>
      <c r="R26" s="35"/>
      <c r="S26" s="36"/>
    </row>
    <row r="27" spans="1:27" hidden="1">
      <c r="A27" s="46">
        <v>13</v>
      </c>
      <c r="B27" s="47" t="s">
        <v>149</v>
      </c>
      <c r="C27" s="35"/>
      <c r="D27" s="36"/>
      <c r="E27" s="35"/>
      <c r="F27" s="46">
        <v>13</v>
      </c>
      <c r="G27" s="47" t="s">
        <v>149</v>
      </c>
      <c r="H27" s="35"/>
      <c r="I27" s="36"/>
      <c r="K27" s="46">
        <v>13</v>
      </c>
      <c r="L27" s="47" t="s">
        <v>149</v>
      </c>
      <c r="M27" s="35"/>
      <c r="N27" s="36"/>
      <c r="P27" s="46">
        <v>13</v>
      </c>
      <c r="Q27" s="47" t="s">
        <v>149</v>
      </c>
      <c r="R27" s="35"/>
      <c r="S27" s="36"/>
    </row>
    <row r="28" spans="1:27" hidden="1">
      <c r="A28" s="46">
        <v>14</v>
      </c>
      <c r="B28" s="47" t="s">
        <v>150</v>
      </c>
      <c r="C28" s="35"/>
      <c r="D28" s="36"/>
      <c r="E28" s="35"/>
      <c r="F28" s="46">
        <v>14</v>
      </c>
      <c r="G28" s="47" t="s">
        <v>150</v>
      </c>
      <c r="H28" s="35"/>
      <c r="I28" s="36"/>
      <c r="K28" s="46">
        <v>14</v>
      </c>
      <c r="L28" s="47" t="s">
        <v>150</v>
      </c>
      <c r="M28" s="35"/>
      <c r="N28" s="36"/>
      <c r="P28" s="46">
        <v>14</v>
      </c>
      <c r="Q28" s="47" t="s">
        <v>150</v>
      </c>
      <c r="R28" s="35"/>
      <c r="S28" s="36"/>
    </row>
    <row r="29" spans="1:27" hidden="1">
      <c r="A29" s="46">
        <v>15</v>
      </c>
      <c r="B29" s="47" t="s">
        <v>151</v>
      </c>
      <c r="C29" s="35"/>
      <c r="D29" s="36"/>
      <c r="E29" s="35"/>
      <c r="F29" s="46">
        <v>15</v>
      </c>
      <c r="G29" s="47" t="s">
        <v>151</v>
      </c>
      <c r="H29" s="35"/>
      <c r="I29" s="36"/>
      <c r="K29" s="46">
        <v>15</v>
      </c>
      <c r="L29" s="47" t="s">
        <v>151</v>
      </c>
      <c r="M29" s="35"/>
      <c r="N29" s="36"/>
      <c r="P29" s="46">
        <v>15</v>
      </c>
      <c r="Q29" s="47" t="s">
        <v>151</v>
      </c>
      <c r="R29" s="35"/>
      <c r="S29" s="36"/>
    </row>
    <row r="30" spans="1:27" hidden="1">
      <c r="A30" s="46">
        <v>16</v>
      </c>
      <c r="B30" s="47" t="s">
        <v>152</v>
      </c>
      <c r="C30" s="35"/>
      <c r="D30" s="36"/>
      <c r="E30" s="35"/>
      <c r="F30" s="46">
        <v>16</v>
      </c>
      <c r="G30" s="47" t="s">
        <v>152</v>
      </c>
      <c r="H30" s="35"/>
      <c r="I30" s="36"/>
      <c r="K30" s="46">
        <v>16</v>
      </c>
      <c r="L30" s="47" t="s">
        <v>152</v>
      </c>
      <c r="M30" s="35"/>
      <c r="N30" s="36"/>
      <c r="P30" s="46">
        <v>16</v>
      </c>
      <c r="Q30" s="47" t="s">
        <v>152</v>
      </c>
      <c r="R30" s="35"/>
      <c r="S30" s="36"/>
      <c r="T30" s="40">
        <f>IF(Y30="",0, 1)</f>
        <v>0</v>
      </c>
      <c r="U30" s="25">
        <v>0</v>
      </c>
      <c r="V30" s="25">
        <v>0</v>
      </c>
      <c r="W30" s="25">
        <v>0</v>
      </c>
      <c r="X30" s="25">
        <v>0</v>
      </c>
      <c r="Y30" s="41" t="str">
        <f>IF(AND($A$3=0,$F$3=0,$K$3=0,$P$3=0)," 0/-", "")</f>
        <v/>
      </c>
      <c r="AA30" s="25" t="s">
        <v>153</v>
      </c>
    </row>
    <row r="31" spans="1:27" hidden="1">
      <c r="A31" s="46">
        <v>17</v>
      </c>
      <c r="B31" s="47" t="s">
        <v>154</v>
      </c>
      <c r="C31" s="35"/>
      <c r="D31" s="36"/>
      <c r="E31" s="35"/>
      <c r="F31" s="46">
        <v>17</v>
      </c>
      <c r="G31" s="47" t="s">
        <v>154</v>
      </c>
      <c r="H31" s="35"/>
      <c r="I31" s="36"/>
      <c r="K31" s="46">
        <v>17</v>
      </c>
      <c r="L31" s="47" t="s">
        <v>154</v>
      </c>
      <c r="M31" s="35"/>
      <c r="N31" s="36"/>
      <c r="P31" s="46">
        <v>17</v>
      </c>
      <c r="Q31" s="47" t="s">
        <v>154</v>
      </c>
      <c r="R31" s="35"/>
      <c r="S31" s="36"/>
      <c r="T31" s="40">
        <f t="shared" ref="T31:T45" si="5">IF(Y31="",0, 1)</f>
        <v>0</v>
      </c>
      <c r="U31" s="25">
        <v>0</v>
      </c>
      <c r="V31" s="25">
        <v>0</v>
      </c>
      <c r="W31" s="25">
        <v>0</v>
      </c>
      <c r="X31" s="25">
        <v>1</v>
      </c>
      <c r="Y31" s="42" t="str">
        <f>IF(AND($A$3=0,$F$3=0,$K$3=0,$P$3&gt;0),$U$5&amp;$P$3&amp;$AA$32, "")</f>
        <v/>
      </c>
      <c r="AA31" s="25" t="s">
        <v>155</v>
      </c>
    </row>
    <row r="32" spans="1:27" hidden="1">
      <c r="A32" s="46">
        <v>18</v>
      </c>
      <c r="B32" s="47" t="s">
        <v>156</v>
      </c>
      <c r="C32" s="35"/>
      <c r="D32" s="36"/>
      <c r="E32" s="35"/>
      <c r="F32" s="46">
        <v>18</v>
      </c>
      <c r="G32" s="47" t="s">
        <v>156</v>
      </c>
      <c r="H32" s="35"/>
      <c r="I32" s="36"/>
      <c r="K32" s="46">
        <v>18</v>
      </c>
      <c r="L32" s="47" t="s">
        <v>156</v>
      </c>
      <c r="M32" s="35"/>
      <c r="N32" s="36"/>
      <c r="P32" s="46">
        <v>18</v>
      </c>
      <c r="Q32" s="47" t="s">
        <v>156</v>
      </c>
      <c r="R32" s="35"/>
      <c r="S32" s="36"/>
      <c r="T32" s="40">
        <f t="shared" si="5"/>
        <v>0</v>
      </c>
      <c r="U32" s="25">
        <v>0</v>
      </c>
      <c r="V32" s="25">
        <v>0</v>
      </c>
      <c r="W32" s="25">
        <v>1</v>
      </c>
      <c r="X32" s="25">
        <v>0</v>
      </c>
      <c r="Y32" s="42" t="str">
        <f>IF(AND($A$3=0,$F$3=0,$K$3&gt;0,$P$3=0),$U$4&amp;$K$3&amp;$AA$32, "")</f>
        <v/>
      </c>
      <c r="AA32" s="25" t="s">
        <v>157</v>
      </c>
    </row>
    <row r="33" spans="1:25" hidden="1">
      <c r="A33" s="46">
        <v>19</v>
      </c>
      <c r="B33" s="47" t="s">
        <v>158</v>
      </c>
      <c r="C33" s="35"/>
      <c r="D33" s="36"/>
      <c r="E33" s="35"/>
      <c r="F33" s="46">
        <v>19</v>
      </c>
      <c r="G33" s="47" t="s">
        <v>158</v>
      </c>
      <c r="H33" s="35"/>
      <c r="I33" s="36"/>
      <c r="K33" s="46">
        <v>19</v>
      </c>
      <c r="L33" s="47" t="s">
        <v>158</v>
      </c>
      <c r="M33" s="35"/>
      <c r="N33" s="36"/>
      <c r="P33" s="46">
        <v>19</v>
      </c>
      <c r="Q33" s="47" t="s">
        <v>158</v>
      </c>
      <c r="R33" s="35"/>
      <c r="S33" s="36"/>
      <c r="T33" s="40">
        <f t="shared" si="5"/>
        <v>0</v>
      </c>
      <c r="U33" s="25">
        <v>0</v>
      </c>
      <c r="V33" s="25">
        <v>0</v>
      </c>
      <c r="W33" s="25">
        <v>1</v>
      </c>
      <c r="X33" s="25">
        <v>1</v>
      </c>
      <c r="Y33" s="42" t="str">
        <f>IF(AND($A$3=0,$F$3=0,$K$3&gt;0,$P$3&gt;0),$U$4&amp;$K$3&amp;$AA$31&amp;$U$5&amp;$P$3&amp;$AA$32, "")</f>
        <v/>
      </c>
    </row>
    <row r="34" spans="1:25" hidden="1">
      <c r="A34" s="46">
        <v>20</v>
      </c>
      <c r="B34" s="47" t="s">
        <v>159</v>
      </c>
      <c r="C34" s="35"/>
      <c r="D34" s="36"/>
      <c r="E34" s="35"/>
      <c r="F34" s="46">
        <v>20</v>
      </c>
      <c r="G34" s="47" t="s">
        <v>159</v>
      </c>
      <c r="H34" s="35"/>
      <c r="I34" s="36"/>
      <c r="K34" s="46">
        <v>20</v>
      </c>
      <c r="L34" s="47" t="s">
        <v>159</v>
      </c>
      <c r="M34" s="35"/>
      <c r="N34" s="36"/>
      <c r="P34" s="46">
        <v>20</v>
      </c>
      <c r="Q34" s="47" t="s">
        <v>159</v>
      </c>
      <c r="R34" s="35"/>
      <c r="S34" s="36"/>
      <c r="T34" s="40">
        <f t="shared" si="5"/>
        <v>0</v>
      </c>
      <c r="U34" s="25">
        <v>0</v>
      </c>
      <c r="V34" s="25">
        <v>1</v>
      </c>
      <c r="W34" s="25">
        <v>0</v>
      </c>
      <c r="X34" s="25">
        <v>0</v>
      </c>
      <c r="Y34" s="42" t="str">
        <f>IF(AND($A$3=0,$F$3&gt;0,$K$3=0,$P$3=0),$U$3&amp;$F$3&amp;$AA$32, "")</f>
        <v/>
      </c>
    </row>
    <row r="35" spans="1:25" hidden="1">
      <c r="A35" s="46">
        <v>21</v>
      </c>
      <c r="B35" s="47" t="s">
        <v>160</v>
      </c>
      <c r="C35" s="35"/>
      <c r="D35" s="36"/>
      <c r="E35" s="35"/>
      <c r="F35" s="46">
        <v>21</v>
      </c>
      <c r="G35" s="47" t="s">
        <v>160</v>
      </c>
      <c r="H35" s="35"/>
      <c r="I35" s="36"/>
      <c r="K35" s="46">
        <v>21</v>
      </c>
      <c r="L35" s="47" t="s">
        <v>160</v>
      </c>
      <c r="M35" s="35"/>
      <c r="N35" s="36"/>
      <c r="P35" s="46">
        <v>21</v>
      </c>
      <c r="Q35" s="47" t="s">
        <v>160</v>
      </c>
      <c r="R35" s="35"/>
      <c r="S35" s="36"/>
      <c r="T35" s="40">
        <f t="shared" si="5"/>
        <v>0</v>
      </c>
      <c r="U35" s="25">
        <v>0</v>
      </c>
      <c r="V35" s="25">
        <v>1</v>
      </c>
      <c r="W35" s="25">
        <v>0</v>
      </c>
      <c r="X35" s="25">
        <v>1</v>
      </c>
      <c r="Y35" s="42" t="str">
        <f>IF(AND($A$3=0,$F$3&gt;0,$K$3=0,$P$3&gt;0),$U$3&amp;$F$3&amp;$AA$31&amp;$U$5&amp;$P$3&amp;$AA$32, "")</f>
        <v/>
      </c>
    </row>
    <row r="36" spans="1:25" hidden="1">
      <c r="A36" s="46">
        <v>22</v>
      </c>
      <c r="B36" s="47" t="s">
        <v>161</v>
      </c>
      <c r="C36" s="35"/>
      <c r="D36" s="36"/>
      <c r="E36" s="35"/>
      <c r="F36" s="46">
        <v>22</v>
      </c>
      <c r="G36" s="47" t="s">
        <v>161</v>
      </c>
      <c r="H36" s="35"/>
      <c r="I36" s="36"/>
      <c r="K36" s="46">
        <v>22</v>
      </c>
      <c r="L36" s="47" t="s">
        <v>161</v>
      </c>
      <c r="M36" s="35"/>
      <c r="N36" s="36"/>
      <c r="P36" s="46">
        <v>22</v>
      </c>
      <c r="Q36" s="47" t="s">
        <v>161</v>
      </c>
      <c r="R36" s="35"/>
      <c r="S36" s="36"/>
      <c r="T36" s="40">
        <f t="shared" si="5"/>
        <v>0</v>
      </c>
      <c r="U36" s="25">
        <v>0</v>
      </c>
      <c r="V36" s="25">
        <v>1</v>
      </c>
      <c r="W36" s="25">
        <v>1</v>
      </c>
      <c r="X36" s="25">
        <v>0</v>
      </c>
      <c r="Y36" s="42" t="str">
        <f>IF(AND($A$3=0,$F$3&gt;0,$K$3&gt;0,$P$3=0),$U$3&amp;$F$3&amp;$AA$31&amp;$U$4&amp;$K$3, "")</f>
        <v/>
      </c>
    </row>
    <row r="37" spans="1:25" hidden="1">
      <c r="A37" s="46">
        <v>23</v>
      </c>
      <c r="B37" s="47" t="s">
        <v>162</v>
      </c>
      <c r="C37" s="35"/>
      <c r="D37" s="36"/>
      <c r="E37" s="35"/>
      <c r="F37" s="46">
        <v>23</v>
      </c>
      <c r="G37" s="47" t="s">
        <v>162</v>
      </c>
      <c r="H37" s="35"/>
      <c r="I37" s="36"/>
      <c r="K37" s="46">
        <v>23</v>
      </c>
      <c r="L37" s="47" t="s">
        <v>162</v>
      </c>
      <c r="M37" s="35"/>
      <c r="N37" s="36"/>
      <c r="P37" s="46">
        <v>23</v>
      </c>
      <c r="Q37" s="47" t="s">
        <v>162</v>
      </c>
      <c r="R37" s="35"/>
      <c r="S37" s="36"/>
      <c r="T37" s="40">
        <f t="shared" si="5"/>
        <v>0</v>
      </c>
      <c r="U37" s="25">
        <v>0</v>
      </c>
      <c r="V37" s="25">
        <v>1</v>
      </c>
      <c r="W37" s="25">
        <v>1</v>
      </c>
      <c r="X37" s="25">
        <v>1</v>
      </c>
      <c r="Y37" s="48" t="str">
        <f>IF(AND($A$3=0,$F$3&gt;0,$K$3&gt;0,$P$3&gt;0),$U$3&amp;$F$3&amp;$AA$31&amp;$U$4&amp;$K$3&amp;$AA$31&amp;$U$5&amp;$P$3&amp;$AA$32, "")</f>
        <v/>
      </c>
    </row>
    <row r="38" spans="1:25" hidden="1">
      <c r="A38" s="46">
        <v>24</v>
      </c>
      <c r="B38" s="47" t="s">
        <v>163</v>
      </c>
      <c r="C38" s="35"/>
      <c r="D38" s="36"/>
      <c r="E38" s="35"/>
      <c r="F38" s="46">
        <v>24</v>
      </c>
      <c r="G38" s="47" t="s">
        <v>163</v>
      </c>
      <c r="H38" s="35"/>
      <c r="I38" s="36"/>
      <c r="K38" s="46">
        <v>24</v>
      </c>
      <c r="L38" s="47" t="s">
        <v>163</v>
      </c>
      <c r="M38" s="35"/>
      <c r="N38" s="36"/>
      <c r="P38" s="46">
        <v>24</v>
      </c>
      <c r="Q38" s="47" t="s">
        <v>163</v>
      </c>
      <c r="R38" s="35"/>
      <c r="S38" s="36"/>
      <c r="T38" s="40">
        <f t="shared" si="5"/>
        <v>0</v>
      </c>
      <c r="U38" s="25">
        <v>1</v>
      </c>
      <c r="V38" s="25">
        <v>0</v>
      </c>
      <c r="W38" s="25">
        <v>0</v>
      </c>
      <c r="X38" s="25">
        <v>0</v>
      </c>
      <c r="Y38" s="41" t="str">
        <f>IF(AND($A$3&gt;0,$F$3=0,$K$3=0,$P$3=0), $U$2&amp;$A$3&amp;$AA$32, "")</f>
        <v/>
      </c>
    </row>
    <row r="39" spans="1:25" hidden="1">
      <c r="A39" s="46">
        <v>25</v>
      </c>
      <c r="B39" s="47" t="s">
        <v>164</v>
      </c>
      <c r="C39" s="35"/>
      <c r="D39" s="36"/>
      <c r="E39" s="35"/>
      <c r="F39" s="46">
        <v>25</v>
      </c>
      <c r="G39" s="47" t="s">
        <v>164</v>
      </c>
      <c r="H39" s="35"/>
      <c r="I39" s="36"/>
      <c r="K39" s="46">
        <v>25</v>
      </c>
      <c r="L39" s="47" t="s">
        <v>164</v>
      </c>
      <c r="M39" s="35"/>
      <c r="N39" s="36"/>
      <c r="P39" s="46">
        <v>25</v>
      </c>
      <c r="Q39" s="47" t="s">
        <v>164</v>
      </c>
      <c r="R39" s="35"/>
      <c r="S39" s="36"/>
      <c r="T39" s="40">
        <f t="shared" si="5"/>
        <v>0</v>
      </c>
      <c r="U39" s="25">
        <v>1</v>
      </c>
      <c r="V39" s="25">
        <v>0</v>
      </c>
      <c r="W39" s="25">
        <v>0</v>
      </c>
      <c r="X39" s="25">
        <v>1</v>
      </c>
      <c r="Y39" s="42" t="str">
        <f>IF(AND($A$3&gt;0,$F$3=0,$K$3=0,$P$3&gt;0),$U$2&amp;$A$3&amp;$AA$31&amp;$U$5&amp;$P$3&amp;$AA$32, "")</f>
        <v/>
      </c>
    </row>
    <row r="40" spans="1:25" hidden="1">
      <c r="A40" s="46">
        <v>26</v>
      </c>
      <c r="B40" s="47" t="s">
        <v>165</v>
      </c>
      <c r="C40" s="35"/>
      <c r="D40" s="36"/>
      <c r="E40" s="35"/>
      <c r="F40" s="46">
        <v>26</v>
      </c>
      <c r="G40" s="47" t="s">
        <v>165</v>
      </c>
      <c r="H40" s="35"/>
      <c r="I40" s="36"/>
      <c r="K40" s="46">
        <v>26</v>
      </c>
      <c r="L40" s="47" t="s">
        <v>165</v>
      </c>
      <c r="M40" s="35"/>
      <c r="N40" s="36"/>
      <c r="P40" s="46">
        <v>26</v>
      </c>
      <c r="Q40" s="47" t="s">
        <v>165</v>
      </c>
      <c r="R40" s="35"/>
      <c r="S40" s="36"/>
      <c r="T40" s="40">
        <f t="shared" si="5"/>
        <v>0</v>
      </c>
      <c r="U40" s="25">
        <v>1</v>
      </c>
      <c r="V40" s="25">
        <v>0</v>
      </c>
      <c r="W40" s="25">
        <v>1</v>
      </c>
      <c r="X40" s="25">
        <v>0</v>
      </c>
      <c r="Y40" s="42" t="str">
        <f>IF(AND($A$3&gt;0,$F$3=0,$K$3&gt;0,$P$3=0),$U$2&amp;$A$3&amp;$AA$31&amp;$U$4&amp;$K$3, "")</f>
        <v/>
      </c>
    </row>
    <row r="41" spans="1:25" hidden="1">
      <c r="A41" s="46">
        <v>27</v>
      </c>
      <c r="B41" s="47" t="s">
        <v>166</v>
      </c>
      <c r="C41" s="35"/>
      <c r="D41" s="36"/>
      <c r="E41" s="35"/>
      <c r="F41" s="46">
        <v>27</v>
      </c>
      <c r="G41" s="47" t="s">
        <v>166</v>
      </c>
      <c r="H41" s="35"/>
      <c r="I41" s="36"/>
      <c r="K41" s="46">
        <v>27</v>
      </c>
      <c r="L41" s="47" t="s">
        <v>166</v>
      </c>
      <c r="M41" s="35"/>
      <c r="N41" s="36"/>
      <c r="P41" s="46">
        <v>27</v>
      </c>
      <c r="Q41" s="47" t="s">
        <v>166</v>
      </c>
      <c r="R41" s="35"/>
      <c r="S41" s="36"/>
      <c r="T41" s="40">
        <f t="shared" si="5"/>
        <v>0</v>
      </c>
      <c r="U41" s="25">
        <v>1</v>
      </c>
      <c r="V41" s="25">
        <v>0</v>
      </c>
      <c r="W41" s="25">
        <v>1</v>
      </c>
      <c r="X41" s="25">
        <v>1</v>
      </c>
      <c r="Y41" s="42" t="str">
        <f>IF(AND($A$3&gt;0,$F$3=0,$K$3&gt;0,$P$3&gt;0),$U$2&amp;$A$3&amp;$AA$31&amp;$U$4&amp;$K$3&amp;$AA$31&amp;$U$5&amp;$P$3&amp;$AA$32, "")</f>
        <v/>
      </c>
    </row>
    <row r="42" spans="1:25" hidden="1">
      <c r="A42" s="46">
        <v>28</v>
      </c>
      <c r="B42" s="47" t="s">
        <v>167</v>
      </c>
      <c r="C42" s="35"/>
      <c r="D42" s="36"/>
      <c r="E42" s="35"/>
      <c r="F42" s="46">
        <v>28</v>
      </c>
      <c r="G42" s="47" t="s">
        <v>167</v>
      </c>
      <c r="H42" s="35"/>
      <c r="I42" s="36"/>
      <c r="K42" s="46">
        <v>28</v>
      </c>
      <c r="L42" s="47" t="s">
        <v>167</v>
      </c>
      <c r="M42" s="35"/>
      <c r="N42" s="36"/>
      <c r="P42" s="46">
        <v>28</v>
      </c>
      <c r="Q42" s="47" t="s">
        <v>167</v>
      </c>
      <c r="R42" s="35"/>
      <c r="S42" s="36"/>
      <c r="T42" s="40">
        <f t="shared" si="5"/>
        <v>0</v>
      </c>
      <c r="U42" s="25">
        <v>1</v>
      </c>
      <c r="V42" s="25">
        <v>1</v>
      </c>
      <c r="W42" s="25">
        <v>0</v>
      </c>
      <c r="X42" s="25">
        <v>0</v>
      </c>
      <c r="Y42" s="42" t="str">
        <f>IF(AND($A$3&gt;0,$F$3&gt;0,$K$3=0,$P$3=0),$U$2&amp;$A$3&amp;$AA$31&amp;$U$3&amp;$F$3, "")</f>
        <v/>
      </c>
    </row>
    <row r="43" spans="1:25" hidden="1">
      <c r="A43" s="46">
        <v>29</v>
      </c>
      <c r="B43" s="47" t="s">
        <v>168</v>
      </c>
      <c r="C43" s="35"/>
      <c r="D43" s="36"/>
      <c r="E43" s="35"/>
      <c r="F43" s="46">
        <v>29</v>
      </c>
      <c r="G43" s="47" t="s">
        <v>168</v>
      </c>
      <c r="H43" s="35"/>
      <c r="I43" s="36"/>
      <c r="K43" s="46">
        <v>29</v>
      </c>
      <c r="L43" s="47" t="s">
        <v>168</v>
      </c>
      <c r="M43" s="35"/>
      <c r="N43" s="36"/>
      <c r="P43" s="46">
        <v>29</v>
      </c>
      <c r="Q43" s="47" t="s">
        <v>168</v>
      </c>
      <c r="R43" s="35"/>
      <c r="S43" s="36"/>
      <c r="T43" s="40">
        <f t="shared" si="5"/>
        <v>0</v>
      </c>
      <c r="U43" s="25">
        <v>1</v>
      </c>
      <c r="V43" s="25">
        <v>1</v>
      </c>
      <c r="W43" s="25">
        <v>0</v>
      </c>
      <c r="X43" s="25">
        <v>1</v>
      </c>
      <c r="Y43" s="42" t="str">
        <f>IF(AND($A$3&gt;0,$F$3&gt;0,$K$3=0,$P$3&gt;0),$U$2&amp;$A$3&amp;$AA$31&amp;$U$3&amp;$F$3&amp;$AA$31&amp;$U$5&amp;$P$3&amp;$AA$32, "")</f>
        <v/>
      </c>
    </row>
    <row r="44" spans="1:25" hidden="1">
      <c r="A44" s="46">
        <v>30</v>
      </c>
      <c r="B44" s="47" t="s">
        <v>169</v>
      </c>
      <c r="C44" s="35"/>
      <c r="D44" s="36"/>
      <c r="E44" s="35"/>
      <c r="F44" s="46">
        <v>30</v>
      </c>
      <c r="G44" s="47" t="s">
        <v>169</v>
      </c>
      <c r="H44" s="35"/>
      <c r="I44" s="36"/>
      <c r="K44" s="46">
        <v>30</v>
      </c>
      <c r="L44" s="47" t="s">
        <v>169</v>
      </c>
      <c r="M44" s="35"/>
      <c r="N44" s="36"/>
      <c r="P44" s="46">
        <v>30</v>
      </c>
      <c r="Q44" s="47" t="s">
        <v>169</v>
      </c>
      <c r="R44" s="35"/>
      <c r="S44" s="36"/>
      <c r="T44" s="40">
        <f t="shared" si="5"/>
        <v>0</v>
      </c>
      <c r="U44" s="25">
        <v>1</v>
      </c>
      <c r="V44" s="25">
        <v>1</v>
      </c>
      <c r="W44" s="25">
        <v>1</v>
      </c>
      <c r="X44" s="25">
        <v>0</v>
      </c>
      <c r="Y44" s="42" t="str">
        <f>IF(AND($A$3&gt;0,$F$3&gt;0,$K$3&gt;0,$P$3=0),$U$2&amp;$A$3&amp;$AA$31&amp;$U$3&amp;$F$3&amp;$AA$31&amp;$U$4&amp;$K$3, "")</f>
        <v/>
      </c>
    </row>
    <row r="45" spans="1:25" hidden="1">
      <c r="A45" s="46">
        <v>31</v>
      </c>
      <c r="B45" s="47" t="s">
        <v>170</v>
      </c>
      <c r="C45" s="35"/>
      <c r="D45" s="36"/>
      <c r="E45" s="35"/>
      <c r="F45" s="46">
        <v>31</v>
      </c>
      <c r="G45" s="47" t="s">
        <v>170</v>
      </c>
      <c r="H45" s="35"/>
      <c r="I45" s="36"/>
      <c r="K45" s="46">
        <v>31</v>
      </c>
      <c r="L45" s="47" t="s">
        <v>170</v>
      </c>
      <c r="M45" s="35"/>
      <c r="N45" s="36"/>
      <c r="P45" s="46">
        <v>31</v>
      </c>
      <c r="Q45" s="47" t="s">
        <v>170</v>
      </c>
      <c r="R45" s="35"/>
      <c r="S45" s="36"/>
      <c r="T45" s="40">
        <f t="shared" si="5"/>
        <v>1</v>
      </c>
      <c r="U45" s="25">
        <v>1</v>
      </c>
      <c r="V45" s="25">
        <v>1</v>
      </c>
      <c r="W45" s="25">
        <v>1</v>
      </c>
      <c r="X45" s="25">
        <v>1</v>
      </c>
      <c r="Y45" s="48" t="str">
        <f>IF(AND($A$3&gt;0,$F$3&gt;0,$K$3&gt;0,$P$3&gt;0),$U$2&amp;$A$3&amp;$AA$31&amp;$U$3&amp;$F$3&amp;$AA$31&amp;$U$4&amp;$K$3&amp;$AA$31&amp;$U$5&amp;$P$3&amp;$AA$32, "")</f>
        <v>USD 155885/- + EURO 4960/- + RMB 10352/- + INR 691647/-</v>
      </c>
    </row>
    <row r="46" spans="1:25" hidden="1">
      <c r="A46" s="46">
        <v>32</v>
      </c>
      <c r="B46" s="47" t="s">
        <v>171</v>
      </c>
      <c r="C46" s="35"/>
      <c r="D46" s="36"/>
      <c r="E46" s="35"/>
      <c r="F46" s="46">
        <v>32</v>
      </c>
      <c r="G46" s="47" t="s">
        <v>171</v>
      </c>
      <c r="H46" s="35"/>
      <c r="I46" s="36"/>
      <c r="K46" s="46">
        <v>32</v>
      </c>
      <c r="L46" s="47" t="s">
        <v>171</v>
      </c>
      <c r="M46" s="35"/>
      <c r="N46" s="36"/>
      <c r="P46" s="46">
        <v>32</v>
      </c>
      <c r="Q46" s="47" t="s">
        <v>171</v>
      </c>
      <c r="R46" s="35"/>
      <c r="S46" s="36"/>
    </row>
    <row r="47" spans="1:25" hidden="1">
      <c r="A47" s="46">
        <v>33</v>
      </c>
      <c r="B47" s="47" t="s">
        <v>172</v>
      </c>
      <c r="C47" s="35"/>
      <c r="D47" s="36"/>
      <c r="E47" s="35"/>
      <c r="F47" s="46">
        <v>33</v>
      </c>
      <c r="G47" s="47" t="s">
        <v>172</v>
      </c>
      <c r="H47" s="35"/>
      <c r="I47" s="36"/>
      <c r="K47" s="46">
        <v>33</v>
      </c>
      <c r="L47" s="47" t="s">
        <v>172</v>
      </c>
      <c r="M47" s="35"/>
      <c r="N47" s="36"/>
      <c r="P47" s="46">
        <v>33</v>
      </c>
      <c r="Q47" s="47" t="s">
        <v>172</v>
      </c>
      <c r="R47" s="35"/>
      <c r="S47" s="36"/>
    </row>
    <row r="48" spans="1:25" hidden="1">
      <c r="A48" s="46">
        <v>34</v>
      </c>
      <c r="B48" s="47" t="s">
        <v>173</v>
      </c>
      <c r="C48" s="35"/>
      <c r="D48" s="36"/>
      <c r="E48" s="35"/>
      <c r="F48" s="46">
        <v>34</v>
      </c>
      <c r="G48" s="47" t="s">
        <v>173</v>
      </c>
      <c r="H48" s="35"/>
      <c r="I48" s="36"/>
      <c r="K48" s="46">
        <v>34</v>
      </c>
      <c r="L48" s="47" t="s">
        <v>173</v>
      </c>
      <c r="M48" s="35"/>
      <c r="N48" s="36"/>
      <c r="P48" s="46">
        <v>34</v>
      </c>
      <c r="Q48" s="47" t="s">
        <v>173</v>
      </c>
      <c r="R48" s="35"/>
      <c r="S48" s="36"/>
    </row>
    <row r="49" spans="1:19" hidden="1">
      <c r="A49" s="46">
        <v>35</v>
      </c>
      <c r="B49" s="47" t="s">
        <v>174</v>
      </c>
      <c r="C49" s="35"/>
      <c r="D49" s="36"/>
      <c r="E49" s="35"/>
      <c r="F49" s="46">
        <v>35</v>
      </c>
      <c r="G49" s="47" t="s">
        <v>174</v>
      </c>
      <c r="H49" s="35"/>
      <c r="I49" s="36"/>
      <c r="K49" s="46">
        <v>35</v>
      </c>
      <c r="L49" s="47" t="s">
        <v>174</v>
      </c>
      <c r="M49" s="35"/>
      <c r="N49" s="36"/>
      <c r="P49" s="46">
        <v>35</v>
      </c>
      <c r="Q49" s="47" t="s">
        <v>174</v>
      </c>
      <c r="R49" s="35"/>
      <c r="S49" s="36"/>
    </row>
    <row r="50" spans="1:19" hidden="1">
      <c r="A50" s="46">
        <v>36</v>
      </c>
      <c r="B50" s="47" t="s">
        <v>175</v>
      </c>
      <c r="C50" s="35"/>
      <c r="D50" s="36"/>
      <c r="E50" s="35"/>
      <c r="F50" s="46">
        <v>36</v>
      </c>
      <c r="G50" s="47" t="s">
        <v>175</v>
      </c>
      <c r="H50" s="35"/>
      <c r="I50" s="36"/>
      <c r="K50" s="46">
        <v>36</v>
      </c>
      <c r="L50" s="47" t="s">
        <v>175</v>
      </c>
      <c r="M50" s="35"/>
      <c r="N50" s="36"/>
      <c r="P50" s="46">
        <v>36</v>
      </c>
      <c r="Q50" s="47" t="s">
        <v>175</v>
      </c>
      <c r="R50" s="35"/>
      <c r="S50" s="36"/>
    </row>
    <row r="51" spans="1:19" hidden="1">
      <c r="A51" s="46">
        <v>37</v>
      </c>
      <c r="B51" s="47" t="s">
        <v>176</v>
      </c>
      <c r="C51" s="35"/>
      <c r="D51" s="36"/>
      <c r="E51" s="35"/>
      <c r="F51" s="46">
        <v>37</v>
      </c>
      <c r="G51" s="47" t="s">
        <v>176</v>
      </c>
      <c r="H51" s="35"/>
      <c r="I51" s="36"/>
      <c r="K51" s="46">
        <v>37</v>
      </c>
      <c r="L51" s="47" t="s">
        <v>176</v>
      </c>
      <c r="M51" s="35"/>
      <c r="N51" s="36"/>
      <c r="P51" s="46">
        <v>37</v>
      </c>
      <c r="Q51" s="47" t="s">
        <v>176</v>
      </c>
      <c r="R51" s="35"/>
      <c r="S51" s="36"/>
    </row>
    <row r="52" spans="1:19" hidden="1">
      <c r="A52" s="46">
        <v>38</v>
      </c>
      <c r="B52" s="47" t="s">
        <v>177</v>
      </c>
      <c r="C52" s="35"/>
      <c r="D52" s="36"/>
      <c r="E52" s="35"/>
      <c r="F52" s="46">
        <v>38</v>
      </c>
      <c r="G52" s="47" t="s">
        <v>177</v>
      </c>
      <c r="H52" s="35"/>
      <c r="I52" s="36"/>
      <c r="K52" s="46">
        <v>38</v>
      </c>
      <c r="L52" s="47" t="s">
        <v>177</v>
      </c>
      <c r="M52" s="35"/>
      <c r="N52" s="36"/>
      <c r="P52" s="46">
        <v>38</v>
      </c>
      <c r="Q52" s="47" t="s">
        <v>177</v>
      </c>
      <c r="R52" s="35"/>
      <c r="S52" s="36"/>
    </row>
    <row r="53" spans="1:19" hidden="1">
      <c r="A53" s="46">
        <v>39</v>
      </c>
      <c r="B53" s="47" t="s">
        <v>178</v>
      </c>
      <c r="C53" s="35"/>
      <c r="D53" s="36"/>
      <c r="E53" s="35"/>
      <c r="F53" s="46">
        <v>39</v>
      </c>
      <c r="G53" s="47" t="s">
        <v>178</v>
      </c>
      <c r="H53" s="35"/>
      <c r="I53" s="36"/>
      <c r="K53" s="46">
        <v>39</v>
      </c>
      <c r="L53" s="47" t="s">
        <v>178</v>
      </c>
      <c r="M53" s="35"/>
      <c r="N53" s="36"/>
      <c r="P53" s="46">
        <v>39</v>
      </c>
      <c r="Q53" s="47" t="s">
        <v>178</v>
      </c>
      <c r="R53" s="35"/>
      <c r="S53" s="36"/>
    </row>
    <row r="54" spans="1:19" hidden="1">
      <c r="A54" s="46">
        <v>40</v>
      </c>
      <c r="B54" s="47" t="s">
        <v>179</v>
      </c>
      <c r="C54" s="35"/>
      <c r="D54" s="36"/>
      <c r="E54" s="35"/>
      <c r="F54" s="46">
        <v>40</v>
      </c>
      <c r="G54" s="47" t="s">
        <v>179</v>
      </c>
      <c r="H54" s="35"/>
      <c r="I54" s="36"/>
      <c r="K54" s="46">
        <v>40</v>
      </c>
      <c r="L54" s="47" t="s">
        <v>179</v>
      </c>
      <c r="M54" s="35"/>
      <c r="N54" s="36"/>
      <c r="P54" s="46">
        <v>40</v>
      </c>
      <c r="Q54" s="47" t="s">
        <v>179</v>
      </c>
      <c r="R54" s="35"/>
      <c r="S54" s="36"/>
    </row>
    <row r="55" spans="1:19" hidden="1">
      <c r="A55" s="46">
        <v>41</v>
      </c>
      <c r="B55" s="47" t="s">
        <v>180</v>
      </c>
      <c r="C55" s="35"/>
      <c r="D55" s="36"/>
      <c r="E55" s="35"/>
      <c r="F55" s="46">
        <v>41</v>
      </c>
      <c r="G55" s="47" t="s">
        <v>180</v>
      </c>
      <c r="H55" s="35"/>
      <c r="I55" s="36"/>
      <c r="K55" s="46">
        <v>41</v>
      </c>
      <c r="L55" s="47" t="s">
        <v>180</v>
      </c>
      <c r="M55" s="35"/>
      <c r="N55" s="36"/>
      <c r="P55" s="46">
        <v>41</v>
      </c>
      <c r="Q55" s="47" t="s">
        <v>180</v>
      </c>
      <c r="R55" s="35"/>
      <c r="S55" s="36"/>
    </row>
    <row r="56" spans="1:19" hidden="1">
      <c r="A56" s="46">
        <v>42</v>
      </c>
      <c r="B56" s="47" t="s">
        <v>181</v>
      </c>
      <c r="C56" s="35"/>
      <c r="D56" s="36"/>
      <c r="E56" s="35"/>
      <c r="F56" s="46">
        <v>42</v>
      </c>
      <c r="G56" s="47" t="s">
        <v>181</v>
      </c>
      <c r="H56" s="35"/>
      <c r="I56" s="36"/>
      <c r="K56" s="46">
        <v>42</v>
      </c>
      <c r="L56" s="47" t="s">
        <v>181</v>
      </c>
      <c r="M56" s="35"/>
      <c r="N56" s="36"/>
      <c r="P56" s="46">
        <v>42</v>
      </c>
      <c r="Q56" s="47" t="s">
        <v>181</v>
      </c>
      <c r="R56" s="35"/>
      <c r="S56" s="36"/>
    </row>
    <row r="57" spans="1:19" hidden="1">
      <c r="A57" s="46">
        <v>43</v>
      </c>
      <c r="B57" s="47" t="s">
        <v>182</v>
      </c>
      <c r="C57" s="35"/>
      <c r="D57" s="36"/>
      <c r="E57" s="35"/>
      <c r="F57" s="46">
        <v>43</v>
      </c>
      <c r="G57" s="47" t="s">
        <v>182</v>
      </c>
      <c r="H57" s="35"/>
      <c r="I57" s="36"/>
      <c r="K57" s="46">
        <v>43</v>
      </c>
      <c r="L57" s="47" t="s">
        <v>182</v>
      </c>
      <c r="M57" s="35"/>
      <c r="N57" s="36"/>
      <c r="P57" s="46">
        <v>43</v>
      </c>
      <c r="Q57" s="47" t="s">
        <v>182</v>
      </c>
      <c r="R57" s="35"/>
      <c r="S57" s="36"/>
    </row>
    <row r="58" spans="1:19" hidden="1">
      <c r="A58" s="46">
        <v>44</v>
      </c>
      <c r="B58" s="47" t="s">
        <v>183</v>
      </c>
      <c r="C58" s="35"/>
      <c r="D58" s="36"/>
      <c r="E58" s="35"/>
      <c r="F58" s="46">
        <v>44</v>
      </c>
      <c r="G58" s="47" t="s">
        <v>183</v>
      </c>
      <c r="H58" s="35"/>
      <c r="I58" s="36"/>
      <c r="K58" s="46">
        <v>44</v>
      </c>
      <c r="L58" s="47" t="s">
        <v>183</v>
      </c>
      <c r="M58" s="35"/>
      <c r="N58" s="36"/>
      <c r="P58" s="46">
        <v>44</v>
      </c>
      <c r="Q58" s="47" t="s">
        <v>183</v>
      </c>
      <c r="R58" s="35"/>
      <c r="S58" s="36"/>
    </row>
    <row r="59" spans="1:19" hidden="1">
      <c r="A59" s="46">
        <v>45</v>
      </c>
      <c r="B59" s="47" t="s">
        <v>184</v>
      </c>
      <c r="C59" s="35"/>
      <c r="D59" s="36"/>
      <c r="E59" s="35"/>
      <c r="F59" s="46">
        <v>45</v>
      </c>
      <c r="G59" s="47" t="s">
        <v>184</v>
      </c>
      <c r="H59" s="35"/>
      <c r="I59" s="36"/>
      <c r="K59" s="46">
        <v>45</v>
      </c>
      <c r="L59" s="47" t="s">
        <v>184</v>
      </c>
      <c r="M59" s="35"/>
      <c r="N59" s="36"/>
      <c r="P59" s="46">
        <v>45</v>
      </c>
      <c r="Q59" s="47" t="s">
        <v>184</v>
      </c>
      <c r="R59" s="35"/>
      <c r="S59" s="36"/>
    </row>
    <row r="60" spans="1:19" hidden="1">
      <c r="A60" s="46">
        <v>46</v>
      </c>
      <c r="B60" s="47" t="s">
        <v>185</v>
      </c>
      <c r="C60" s="35"/>
      <c r="D60" s="36"/>
      <c r="E60" s="35"/>
      <c r="F60" s="46">
        <v>46</v>
      </c>
      <c r="G60" s="47" t="s">
        <v>185</v>
      </c>
      <c r="H60" s="35"/>
      <c r="I60" s="36"/>
      <c r="K60" s="46">
        <v>46</v>
      </c>
      <c r="L60" s="47" t="s">
        <v>185</v>
      </c>
      <c r="M60" s="35"/>
      <c r="N60" s="36"/>
      <c r="P60" s="46">
        <v>46</v>
      </c>
      <c r="Q60" s="47" t="s">
        <v>185</v>
      </c>
      <c r="R60" s="35"/>
      <c r="S60" s="36"/>
    </row>
    <row r="61" spans="1:19" hidden="1">
      <c r="A61" s="46">
        <v>47</v>
      </c>
      <c r="B61" s="47" t="s">
        <v>186</v>
      </c>
      <c r="C61" s="35"/>
      <c r="D61" s="36"/>
      <c r="E61" s="35"/>
      <c r="F61" s="46">
        <v>47</v>
      </c>
      <c r="G61" s="47" t="s">
        <v>186</v>
      </c>
      <c r="H61" s="35"/>
      <c r="I61" s="36"/>
      <c r="K61" s="46">
        <v>47</v>
      </c>
      <c r="L61" s="47" t="s">
        <v>186</v>
      </c>
      <c r="M61" s="35"/>
      <c r="N61" s="36"/>
      <c r="P61" s="46">
        <v>47</v>
      </c>
      <c r="Q61" s="47" t="s">
        <v>186</v>
      </c>
      <c r="R61" s="35"/>
      <c r="S61" s="36"/>
    </row>
    <row r="62" spans="1:19" hidden="1">
      <c r="A62" s="46">
        <v>48</v>
      </c>
      <c r="B62" s="47" t="s">
        <v>187</v>
      </c>
      <c r="C62" s="35"/>
      <c r="D62" s="36"/>
      <c r="E62" s="35"/>
      <c r="F62" s="46">
        <v>48</v>
      </c>
      <c r="G62" s="47" t="s">
        <v>187</v>
      </c>
      <c r="H62" s="35"/>
      <c r="I62" s="36"/>
      <c r="K62" s="46">
        <v>48</v>
      </c>
      <c r="L62" s="47" t="s">
        <v>187</v>
      </c>
      <c r="M62" s="35"/>
      <c r="N62" s="36"/>
      <c r="P62" s="46">
        <v>48</v>
      </c>
      <c r="Q62" s="47" t="s">
        <v>187</v>
      </c>
      <c r="R62" s="35"/>
      <c r="S62" s="36"/>
    </row>
    <row r="63" spans="1:19" hidden="1">
      <c r="A63" s="46">
        <v>49</v>
      </c>
      <c r="B63" s="47" t="s">
        <v>188</v>
      </c>
      <c r="C63" s="35"/>
      <c r="D63" s="36"/>
      <c r="E63" s="35"/>
      <c r="F63" s="46">
        <v>49</v>
      </c>
      <c r="G63" s="47" t="s">
        <v>188</v>
      </c>
      <c r="H63" s="35"/>
      <c r="I63" s="36"/>
      <c r="K63" s="46">
        <v>49</v>
      </c>
      <c r="L63" s="47" t="s">
        <v>188</v>
      </c>
      <c r="M63" s="35"/>
      <c r="N63" s="36"/>
      <c r="P63" s="46">
        <v>49</v>
      </c>
      <c r="Q63" s="47" t="s">
        <v>188</v>
      </c>
      <c r="R63" s="35"/>
      <c r="S63" s="36"/>
    </row>
    <row r="64" spans="1:19" hidden="1">
      <c r="A64" s="46">
        <v>50</v>
      </c>
      <c r="B64" s="47" t="s">
        <v>189</v>
      </c>
      <c r="C64" s="35"/>
      <c r="D64" s="36"/>
      <c r="E64" s="35"/>
      <c r="F64" s="46">
        <v>50</v>
      </c>
      <c r="G64" s="47" t="s">
        <v>189</v>
      </c>
      <c r="H64" s="35"/>
      <c r="I64" s="36"/>
      <c r="K64" s="46">
        <v>50</v>
      </c>
      <c r="L64" s="47" t="s">
        <v>189</v>
      </c>
      <c r="M64" s="35"/>
      <c r="N64" s="36"/>
      <c r="P64" s="46">
        <v>50</v>
      </c>
      <c r="Q64" s="47" t="s">
        <v>189</v>
      </c>
      <c r="R64" s="35"/>
      <c r="S64" s="36"/>
    </row>
    <row r="65" spans="1:19" hidden="1">
      <c r="A65" s="46">
        <v>51</v>
      </c>
      <c r="B65" s="47" t="s">
        <v>190</v>
      </c>
      <c r="C65" s="35"/>
      <c r="D65" s="36"/>
      <c r="E65" s="35"/>
      <c r="F65" s="46">
        <v>51</v>
      </c>
      <c r="G65" s="47" t="s">
        <v>190</v>
      </c>
      <c r="H65" s="35"/>
      <c r="I65" s="36"/>
      <c r="K65" s="46">
        <v>51</v>
      </c>
      <c r="L65" s="47" t="s">
        <v>190</v>
      </c>
      <c r="M65" s="35"/>
      <c r="N65" s="36"/>
      <c r="P65" s="46">
        <v>51</v>
      </c>
      <c r="Q65" s="47" t="s">
        <v>190</v>
      </c>
      <c r="R65" s="35"/>
      <c r="S65" s="36"/>
    </row>
    <row r="66" spans="1:19" hidden="1">
      <c r="A66" s="46">
        <v>52</v>
      </c>
      <c r="B66" s="47" t="s">
        <v>191</v>
      </c>
      <c r="C66" s="35"/>
      <c r="D66" s="36"/>
      <c r="E66" s="35"/>
      <c r="F66" s="46">
        <v>52</v>
      </c>
      <c r="G66" s="47" t="s">
        <v>191</v>
      </c>
      <c r="H66" s="35"/>
      <c r="I66" s="36"/>
      <c r="K66" s="46">
        <v>52</v>
      </c>
      <c r="L66" s="47" t="s">
        <v>191</v>
      </c>
      <c r="M66" s="35"/>
      <c r="N66" s="36"/>
      <c r="P66" s="46">
        <v>52</v>
      </c>
      <c r="Q66" s="47" t="s">
        <v>191</v>
      </c>
      <c r="R66" s="35"/>
      <c r="S66" s="36"/>
    </row>
    <row r="67" spans="1:19" hidden="1">
      <c r="A67" s="46">
        <v>53</v>
      </c>
      <c r="B67" s="47" t="s">
        <v>192</v>
      </c>
      <c r="C67" s="35"/>
      <c r="D67" s="36"/>
      <c r="E67" s="35"/>
      <c r="F67" s="46">
        <v>53</v>
      </c>
      <c r="G67" s="47" t="s">
        <v>192</v>
      </c>
      <c r="H67" s="35"/>
      <c r="I67" s="36"/>
      <c r="K67" s="46">
        <v>53</v>
      </c>
      <c r="L67" s="47" t="s">
        <v>192</v>
      </c>
      <c r="M67" s="35"/>
      <c r="N67" s="36"/>
      <c r="P67" s="46">
        <v>53</v>
      </c>
      <c r="Q67" s="47" t="s">
        <v>192</v>
      </c>
      <c r="R67" s="35"/>
      <c r="S67" s="36"/>
    </row>
    <row r="68" spans="1:19" hidden="1">
      <c r="A68" s="46">
        <v>54</v>
      </c>
      <c r="B68" s="47" t="s">
        <v>193</v>
      </c>
      <c r="C68" s="35"/>
      <c r="D68" s="36"/>
      <c r="E68" s="35"/>
      <c r="F68" s="46">
        <v>54</v>
      </c>
      <c r="G68" s="47" t="s">
        <v>193</v>
      </c>
      <c r="H68" s="35"/>
      <c r="I68" s="36"/>
      <c r="K68" s="46">
        <v>54</v>
      </c>
      <c r="L68" s="47" t="s">
        <v>193</v>
      </c>
      <c r="M68" s="35"/>
      <c r="N68" s="36"/>
      <c r="P68" s="46">
        <v>54</v>
      </c>
      <c r="Q68" s="47" t="s">
        <v>193</v>
      </c>
      <c r="R68" s="35"/>
      <c r="S68" s="36"/>
    </row>
    <row r="69" spans="1:19" hidden="1">
      <c r="A69" s="46">
        <v>55</v>
      </c>
      <c r="B69" s="47" t="s">
        <v>194</v>
      </c>
      <c r="C69" s="35"/>
      <c r="D69" s="36"/>
      <c r="E69" s="35"/>
      <c r="F69" s="46">
        <v>55</v>
      </c>
      <c r="G69" s="47" t="s">
        <v>194</v>
      </c>
      <c r="H69" s="35"/>
      <c r="I69" s="36"/>
      <c r="K69" s="46">
        <v>55</v>
      </c>
      <c r="L69" s="47" t="s">
        <v>194</v>
      </c>
      <c r="M69" s="35"/>
      <c r="N69" s="36"/>
      <c r="P69" s="46">
        <v>55</v>
      </c>
      <c r="Q69" s="47" t="s">
        <v>194</v>
      </c>
      <c r="R69" s="35"/>
      <c r="S69" s="36"/>
    </row>
    <row r="70" spans="1:19" hidden="1">
      <c r="A70" s="46">
        <v>56</v>
      </c>
      <c r="B70" s="47" t="s">
        <v>195</v>
      </c>
      <c r="C70" s="35"/>
      <c r="D70" s="36"/>
      <c r="E70" s="35"/>
      <c r="F70" s="46">
        <v>56</v>
      </c>
      <c r="G70" s="47" t="s">
        <v>195</v>
      </c>
      <c r="H70" s="35"/>
      <c r="I70" s="36"/>
      <c r="K70" s="46">
        <v>56</v>
      </c>
      <c r="L70" s="47" t="s">
        <v>195</v>
      </c>
      <c r="M70" s="35"/>
      <c r="N70" s="36"/>
      <c r="P70" s="46">
        <v>56</v>
      </c>
      <c r="Q70" s="47" t="s">
        <v>195</v>
      </c>
      <c r="R70" s="35"/>
      <c r="S70" s="36"/>
    </row>
    <row r="71" spans="1:19" hidden="1">
      <c r="A71" s="46">
        <v>57</v>
      </c>
      <c r="B71" s="47" t="s">
        <v>196</v>
      </c>
      <c r="C71" s="35"/>
      <c r="D71" s="36"/>
      <c r="E71" s="35"/>
      <c r="F71" s="46">
        <v>57</v>
      </c>
      <c r="G71" s="47" t="s">
        <v>196</v>
      </c>
      <c r="H71" s="35"/>
      <c r="I71" s="36"/>
      <c r="K71" s="46">
        <v>57</v>
      </c>
      <c r="L71" s="47" t="s">
        <v>196</v>
      </c>
      <c r="M71" s="35"/>
      <c r="N71" s="36"/>
      <c r="P71" s="46">
        <v>57</v>
      </c>
      <c r="Q71" s="47" t="s">
        <v>196</v>
      </c>
      <c r="R71" s="35"/>
      <c r="S71" s="36"/>
    </row>
    <row r="72" spans="1:19" hidden="1">
      <c r="A72" s="46">
        <v>58</v>
      </c>
      <c r="B72" s="47" t="s">
        <v>197</v>
      </c>
      <c r="C72" s="35"/>
      <c r="D72" s="36"/>
      <c r="E72" s="35"/>
      <c r="F72" s="46">
        <v>58</v>
      </c>
      <c r="G72" s="47" t="s">
        <v>197</v>
      </c>
      <c r="H72" s="35"/>
      <c r="I72" s="36"/>
      <c r="K72" s="46">
        <v>58</v>
      </c>
      <c r="L72" s="47" t="s">
        <v>197</v>
      </c>
      <c r="M72" s="35"/>
      <c r="N72" s="36"/>
      <c r="P72" s="46">
        <v>58</v>
      </c>
      <c r="Q72" s="47" t="s">
        <v>197</v>
      </c>
      <c r="R72" s="35"/>
      <c r="S72" s="36"/>
    </row>
    <row r="73" spans="1:19" hidden="1">
      <c r="A73" s="46">
        <v>59</v>
      </c>
      <c r="B73" s="47" t="s">
        <v>198</v>
      </c>
      <c r="C73" s="35"/>
      <c r="D73" s="36"/>
      <c r="E73" s="35"/>
      <c r="F73" s="46">
        <v>59</v>
      </c>
      <c r="G73" s="47" t="s">
        <v>198</v>
      </c>
      <c r="H73" s="35"/>
      <c r="I73" s="36"/>
      <c r="K73" s="46">
        <v>59</v>
      </c>
      <c r="L73" s="47" t="s">
        <v>198</v>
      </c>
      <c r="M73" s="35"/>
      <c r="N73" s="36"/>
      <c r="P73" s="46">
        <v>59</v>
      </c>
      <c r="Q73" s="47" t="s">
        <v>198</v>
      </c>
      <c r="R73" s="35"/>
      <c r="S73" s="36"/>
    </row>
    <row r="74" spans="1:19" hidden="1">
      <c r="A74" s="46">
        <v>60</v>
      </c>
      <c r="B74" s="47" t="s">
        <v>199</v>
      </c>
      <c r="C74" s="35"/>
      <c r="D74" s="36"/>
      <c r="E74" s="35"/>
      <c r="F74" s="46">
        <v>60</v>
      </c>
      <c r="G74" s="47" t="s">
        <v>199</v>
      </c>
      <c r="H74" s="35"/>
      <c r="I74" s="36"/>
      <c r="K74" s="46">
        <v>60</v>
      </c>
      <c r="L74" s="47" t="s">
        <v>199</v>
      </c>
      <c r="M74" s="35"/>
      <c r="N74" s="36"/>
      <c r="P74" s="46">
        <v>60</v>
      </c>
      <c r="Q74" s="47" t="s">
        <v>199</v>
      </c>
      <c r="R74" s="35"/>
      <c r="S74" s="36"/>
    </row>
    <row r="75" spans="1:19" hidden="1">
      <c r="A75" s="46">
        <v>61</v>
      </c>
      <c r="B75" s="47" t="s">
        <v>200</v>
      </c>
      <c r="C75" s="35"/>
      <c r="D75" s="36"/>
      <c r="E75" s="35"/>
      <c r="F75" s="46">
        <v>61</v>
      </c>
      <c r="G75" s="47" t="s">
        <v>200</v>
      </c>
      <c r="H75" s="35"/>
      <c r="I75" s="36"/>
      <c r="K75" s="46">
        <v>61</v>
      </c>
      <c r="L75" s="47" t="s">
        <v>200</v>
      </c>
      <c r="M75" s="35"/>
      <c r="N75" s="36"/>
      <c r="P75" s="46">
        <v>61</v>
      </c>
      <c r="Q75" s="47" t="s">
        <v>200</v>
      </c>
      <c r="R75" s="35"/>
      <c r="S75" s="36"/>
    </row>
    <row r="76" spans="1:19" hidden="1">
      <c r="A76" s="46">
        <v>62</v>
      </c>
      <c r="B76" s="47" t="s">
        <v>201</v>
      </c>
      <c r="C76" s="35"/>
      <c r="D76" s="36"/>
      <c r="E76" s="35"/>
      <c r="F76" s="46">
        <v>62</v>
      </c>
      <c r="G76" s="47" t="s">
        <v>201</v>
      </c>
      <c r="H76" s="35"/>
      <c r="I76" s="36"/>
      <c r="K76" s="46">
        <v>62</v>
      </c>
      <c r="L76" s="47" t="s">
        <v>201</v>
      </c>
      <c r="M76" s="35"/>
      <c r="N76" s="36"/>
      <c r="P76" s="46">
        <v>62</v>
      </c>
      <c r="Q76" s="47" t="s">
        <v>201</v>
      </c>
      <c r="R76" s="35"/>
      <c r="S76" s="36"/>
    </row>
    <row r="77" spans="1:19" hidden="1">
      <c r="A77" s="46">
        <v>63</v>
      </c>
      <c r="B77" s="47" t="s">
        <v>202</v>
      </c>
      <c r="C77" s="35"/>
      <c r="D77" s="36"/>
      <c r="E77" s="35"/>
      <c r="F77" s="46">
        <v>63</v>
      </c>
      <c r="G77" s="47" t="s">
        <v>202</v>
      </c>
      <c r="H77" s="35"/>
      <c r="I77" s="36"/>
      <c r="K77" s="46">
        <v>63</v>
      </c>
      <c r="L77" s="47" t="s">
        <v>202</v>
      </c>
      <c r="M77" s="35"/>
      <c r="N77" s="36"/>
      <c r="P77" s="46">
        <v>63</v>
      </c>
      <c r="Q77" s="47" t="s">
        <v>202</v>
      </c>
      <c r="R77" s="35"/>
      <c r="S77" s="36"/>
    </row>
    <row r="78" spans="1:19" hidden="1">
      <c r="A78" s="46">
        <v>64</v>
      </c>
      <c r="B78" s="47" t="s">
        <v>203</v>
      </c>
      <c r="C78" s="35"/>
      <c r="D78" s="36"/>
      <c r="E78" s="35"/>
      <c r="F78" s="46">
        <v>64</v>
      </c>
      <c r="G78" s="47" t="s">
        <v>203</v>
      </c>
      <c r="H78" s="35"/>
      <c r="I78" s="36"/>
      <c r="K78" s="46">
        <v>64</v>
      </c>
      <c r="L78" s="47" t="s">
        <v>203</v>
      </c>
      <c r="M78" s="35"/>
      <c r="N78" s="36"/>
      <c r="P78" s="46">
        <v>64</v>
      </c>
      <c r="Q78" s="47" t="s">
        <v>203</v>
      </c>
      <c r="R78" s="35"/>
      <c r="S78" s="36"/>
    </row>
    <row r="79" spans="1:19" hidden="1">
      <c r="A79" s="46">
        <v>65</v>
      </c>
      <c r="B79" s="47" t="s">
        <v>204</v>
      </c>
      <c r="C79" s="35"/>
      <c r="D79" s="36"/>
      <c r="E79" s="35"/>
      <c r="F79" s="46">
        <v>65</v>
      </c>
      <c r="G79" s="47" t="s">
        <v>204</v>
      </c>
      <c r="H79" s="35"/>
      <c r="I79" s="36"/>
      <c r="K79" s="46">
        <v>65</v>
      </c>
      <c r="L79" s="47" t="s">
        <v>204</v>
      </c>
      <c r="M79" s="35"/>
      <c r="N79" s="36"/>
      <c r="P79" s="46">
        <v>65</v>
      </c>
      <c r="Q79" s="47" t="s">
        <v>204</v>
      </c>
      <c r="R79" s="35"/>
      <c r="S79" s="36"/>
    </row>
    <row r="80" spans="1:19" hidden="1">
      <c r="A80" s="46">
        <v>66</v>
      </c>
      <c r="B80" s="47" t="s">
        <v>205</v>
      </c>
      <c r="C80" s="35"/>
      <c r="D80" s="36"/>
      <c r="E80" s="35"/>
      <c r="F80" s="46">
        <v>66</v>
      </c>
      <c r="G80" s="47" t="s">
        <v>205</v>
      </c>
      <c r="H80" s="35"/>
      <c r="I80" s="36"/>
      <c r="K80" s="46">
        <v>66</v>
      </c>
      <c r="L80" s="47" t="s">
        <v>205</v>
      </c>
      <c r="M80" s="35"/>
      <c r="N80" s="36"/>
      <c r="P80" s="46">
        <v>66</v>
      </c>
      <c r="Q80" s="47" t="s">
        <v>205</v>
      </c>
      <c r="R80" s="35"/>
      <c r="S80" s="36"/>
    </row>
    <row r="81" spans="1:19" hidden="1">
      <c r="A81" s="46">
        <v>67</v>
      </c>
      <c r="B81" s="47" t="s">
        <v>206</v>
      </c>
      <c r="C81" s="35"/>
      <c r="D81" s="36"/>
      <c r="E81" s="35"/>
      <c r="F81" s="46">
        <v>67</v>
      </c>
      <c r="G81" s="47" t="s">
        <v>206</v>
      </c>
      <c r="H81" s="35"/>
      <c r="I81" s="36"/>
      <c r="K81" s="46">
        <v>67</v>
      </c>
      <c r="L81" s="47" t="s">
        <v>206</v>
      </c>
      <c r="M81" s="35"/>
      <c r="N81" s="36"/>
      <c r="P81" s="46">
        <v>67</v>
      </c>
      <c r="Q81" s="47" t="s">
        <v>206</v>
      </c>
      <c r="R81" s="35"/>
      <c r="S81" s="36"/>
    </row>
    <row r="82" spans="1:19" hidden="1">
      <c r="A82" s="46">
        <v>68</v>
      </c>
      <c r="B82" s="47" t="s">
        <v>207</v>
      </c>
      <c r="C82" s="35"/>
      <c r="D82" s="36"/>
      <c r="E82" s="35"/>
      <c r="F82" s="46">
        <v>68</v>
      </c>
      <c r="G82" s="47" t="s">
        <v>207</v>
      </c>
      <c r="H82" s="35"/>
      <c r="I82" s="36"/>
      <c r="K82" s="46">
        <v>68</v>
      </c>
      <c r="L82" s="47" t="s">
        <v>207</v>
      </c>
      <c r="M82" s="35"/>
      <c r="N82" s="36"/>
      <c r="P82" s="46">
        <v>68</v>
      </c>
      <c r="Q82" s="47" t="s">
        <v>207</v>
      </c>
      <c r="R82" s="35"/>
      <c r="S82" s="36"/>
    </row>
    <row r="83" spans="1:19" hidden="1">
      <c r="A83" s="46">
        <v>69</v>
      </c>
      <c r="B83" s="47" t="s">
        <v>208</v>
      </c>
      <c r="C83" s="35"/>
      <c r="D83" s="36"/>
      <c r="E83" s="35"/>
      <c r="F83" s="46">
        <v>69</v>
      </c>
      <c r="G83" s="47" t="s">
        <v>208</v>
      </c>
      <c r="H83" s="35"/>
      <c r="I83" s="36"/>
      <c r="K83" s="46">
        <v>69</v>
      </c>
      <c r="L83" s="47" t="s">
        <v>208</v>
      </c>
      <c r="M83" s="35"/>
      <c r="N83" s="36"/>
      <c r="P83" s="46">
        <v>69</v>
      </c>
      <c r="Q83" s="47" t="s">
        <v>208</v>
      </c>
      <c r="R83" s="35"/>
      <c r="S83" s="36"/>
    </row>
    <row r="84" spans="1:19" hidden="1">
      <c r="A84" s="46">
        <v>70</v>
      </c>
      <c r="B84" s="47" t="s">
        <v>209</v>
      </c>
      <c r="C84" s="35"/>
      <c r="D84" s="36"/>
      <c r="E84" s="35"/>
      <c r="F84" s="46">
        <v>70</v>
      </c>
      <c r="G84" s="47" t="s">
        <v>209</v>
      </c>
      <c r="H84" s="35"/>
      <c r="I84" s="36"/>
      <c r="K84" s="46">
        <v>70</v>
      </c>
      <c r="L84" s="47" t="s">
        <v>209</v>
      </c>
      <c r="M84" s="35"/>
      <c r="N84" s="36"/>
      <c r="P84" s="46">
        <v>70</v>
      </c>
      <c r="Q84" s="47" t="s">
        <v>209</v>
      </c>
      <c r="R84" s="35"/>
      <c r="S84" s="36"/>
    </row>
    <row r="85" spans="1:19" hidden="1">
      <c r="A85" s="46">
        <v>71</v>
      </c>
      <c r="B85" s="47" t="s">
        <v>210</v>
      </c>
      <c r="C85" s="35"/>
      <c r="D85" s="36"/>
      <c r="E85" s="35"/>
      <c r="F85" s="46">
        <v>71</v>
      </c>
      <c r="G85" s="47" t="s">
        <v>210</v>
      </c>
      <c r="H85" s="35"/>
      <c r="I85" s="36"/>
      <c r="K85" s="46">
        <v>71</v>
      </c>
      <c r="L85" s="47" t="s">
        <v>210</v>
      </c>
      <c r="M85" s="35"/>
      <c r="N85" s="36"/>
      <c r="P85" s="46">
        <v>71</v>
      </c>
      <c r="Q85" s="47" t="s">
        <v>210</v>
      </c>
      <c r="R85" s="35"/>
      <c r="S85" s="36"/>
    </row>
    <row r="86" spans="1:19" hidden="1">
      <c r="A86" s="46">
        <v>72</v>
      </c>
      <c r="B86" s="47" t="s">
        <v>211</v>
      </c>
      <c r="C86" s="35"/>
      <c r="D86" s="36"/>
      <c r="E86" s="35"/>
      <c r="F86" s="46">
        <v>72</v>
      </c>
      <c r="G86" s="47" t="s">
        <v>211</v>
      </c>
      <c r="H86" s="35"/>
      <c r="I86" s="36"/>
      <c r="K86" s="46">
        <v>72</v>
      </c>
      <c r="L86" s="47" t="s">
        <v>211</v>
      </c>
      <c r="M86" s="35"/>
      <c r="N86" s="36"/>
      <c r="P86" s="46">
        <v>72</v>
      </c>
      <c r="Q86" s="47" t="s">
        <v>211</v>
      </c>
      <c r="R86" s="35"/>
      <c r="S86" s="36"/>
    </row>
    <row r="87" spans="1:19" hidden="1">
      <c r="A87" s="46">
        <v>73</v>
      </c>
      <c r="B87" s="47" t="s">
        <v>212</v>
      </c>
      <c r="C87" s="35"/>
      <c r="D87" s="36"/>
      <c r="E87" s="35"/>
      <c r="F87" s="46">
        <v>73</v>
      </c>
      <c r="G87" s="47" t="s">
        <v>212</v>
      </c>
      <c r="H87" s="35"/>
      <c r="I87" s="36"/>
      <c r="K87" s="46">
        <v>73</v>
      </c>
      <c r="L87" s="47" t="s">
        <v>212</v>
      </c>
      <c r="M87" s="35"/>
      <c r="N87" s="36"/>
      <c r="P87" s="46">
        <v>73</v>
      </c>
      <c r="Q87" s="47" t="s">
        <v>212</v>
      </c>
      <c r="R87" s="35"/>
      <c r="S87" s="36"/>
    </row>
    <row r="88" spans="1:19" hidden="1">
      <c r="A88" s="46">
        <v>74</v>
      </c>
      <c r="B88" s="47" t="s">
        <v>213</v>
      </c>
      <c r="C88" s="35"/>
      <c r="D88" s="36"/>
      <c r="E88" s="35"/>
      <c r="F88" s="46">
        <v>74</v>
      </c>
      <c r="G88" s="47" t="s">
        <v>213</v>
      </c>
      <c r="H88" s="35"/>
      <c r="I88" s="36"/>
      <c r="K88" s="46">
        <v>74</v>
      </c>
      <c r="L88" s="47" t="s">
        <v>213</v>
      </c>
      <c r="M88" s="35"/>
      <c r="N88" s="36"/>
      <c r="P88" s="46">
        <v>74</v>
      </c>
      <c r="Q88" s="47" t="s">
        <v>213</v>
      </c>
      <c r="R88" s="35"/>
      <c r="S88" s="36"/>
    </row>
    <row r="89" spans="1:19" hidden="1">
      <c r="A89" s="46">
        <v>75</v>
      </c>
      <c r="B89" s="47" t="s">
        <v>214</v>
      </c>
      <c r="C89" s="35"/>
      <c r="D89" s="36"/>
      <c r="E89" s="35"/>
      <c r="F89" s="46">
        <v>75</v>
      </c>
      <c r="G89" s="47" t="s">
        <v>214</v>
      </c>
      <c r="H89" s="35"/>
      <c r="I89" s="36"/>
      <c r="K89" s="46">
        <v>75</v>
      </c>
      <c r="L89" s="47" t="s">
        <v>214</v>
      </c>
      <c r="M89" s="35"/>
      <c r="N89" s="36"/>
      <c r="P89" s="46">
        <v>75</v>
      </c>
      <c r="Q89" s="47" t="s">
        <v>214</v>
      </c>
      <c r="R89" s="35"/>
      <c r="S89" s="36"/>
    </row>
    <row r="90" spans="1:19" hidden="1">
      <c r="A90" s="46">
        <v>76</v>
      </c>
      <c r="B90" s="47" t="s">
        <v>215</v>
      </c>
      <c r="C90" s="35"/>
      <c r="D90" s="36"/>
      <c r="E90" s="35"/>
      <c r="F90" s="46">
        <v>76</v>
      </c>
      <c r="G90" s="47" t="s">
        <v>215</v>
      </c>
      <c r="H90" s="35"/>
      <c r="I90" s="36"/>
      <c r="K90" s="46">
        <v>76</v>
      </c>
      <c r="L90" s="47" t="s">
        <v>215</v>
      </c>
      <c r="M90" s="35"/>
      <c r="N90" s="36"/>
      <c r="P90" s="46">
        <v>76</v>
      </c>
      <c r="Q90" s="47" t="s">
        <v>215</v>
      </c>
      <c r="R90" s="35"/>
      <c r="S90" s="36"/>
    </row>
    <row r="91" spans="1:19" hidden="1">
      <c r="A91" s="46">
        <v>77</v>
      </c>
      <c r="B91" s="47" t="s">
        <v>216</v>
      </c>
      <c r="C91" s="35"/>
      <c r="D91" s="36"/>
      <c r="E91" s="35"/>
      <c r="F91" s="46">
        <v>77</v>
      </c>
      <c r="G91" s="47" t="s">
        <v>216</v>
      </c>
      <c r="H91" s="35"/>
      <c r="I91" s="36"/>
      <c r="K91" s="46">
        <v>77</v>
      </c>
      <c r="L91" s="47" t="s">
        <v>216</v>
      </c>
      <c r="M91" s="35"/>
      <c r="N91" s="36"/>
      <c r="P91" s="46">
        <v>77</v>
      </c>
      <c r="Q91" s="47" t="s">
        <v>216</v>
      </c>
      <c r="R91" s="35"/>
      <c r="S91" s="36"/>
    </row>
    <row r="92" spans="1:19" hidden="1">
      <c r="A92" s="46">
        <v>78</v>
      </c>
      <c r="B92" s="47" t="s">
        <v>217</v>
      </c>
      <c r="C92" s="35"/>
      <c r="D92" s="36"/>
      <c r="E92" s="35"/>
      <c r="F92" s="46">
        <v>78</v>
      </c>
      <c r="G92" s="47" t="s">
        <v>217</v>
      </c>
      <c r="H92" s="35"/>
      <c r="I92" s="36"/>
      <c r="K92" s="46">
        <v>78</v>
      </c>
      <c r="L92" s="47" t="s">
        <v>217</v>
      </c>
      <c r="M92" s="35"/>
      <c r="N92" s="36"/>
      <c r="P92" s="46">
        <v>78</v>
      </c>
      <c r="Q92" s="47" t="s">
        <v>217</v>
      </c>
      <c r="R92" s="35"/>
      <c r="S92" s="36"/>
    </row>
    <row r="93" spans="1:19" hidden="1">
      <c r="A93" s="46">
        <v>79</v>
      </c>
      <c r="B93" s="47" t="s">
        <v>218</v>
      </c>
      <c r="C93" s="35"/>
      <c r="D93" s="36"/>
      <c r="E93" s="35"/>
      <c r="F93" s="46">
        <v>79</v>
      </c>
      <c r="G93" s="47" t="s">
        <v>218</v>
      </c>
      <c r="H93" s="35"/>
      <c r="I93" s="36"/>
      <c r="K93" s="46">
        <v>79</v>
      </c>
      <c r="L93" s="47" t="s">
        <v>218</v>
      </c>
      <c r="M93" s="35"/>
      <c r="N93" s="36"/>
      <c r="P93" s="46">
        <v>79</v>
      </c>
      <c r="Q93" s="47" t="s">
        <v>218</v>
      </c>
      <c r="R93" s="35"/>
      <c r="S93" s="36"/>
    </row>
    <row r="94" spans="1:19" hidden="1">
      <c r="A94" s="46">
        <v>80</v>
      </c>
      <c r="B94" s="47" t="s">
        <v>219</v>
      </c>
      <c r="C94" s="35"/>
      <c r="D94" s="36"/>
      <c r="E94" s="35"/>
      <c r="F94" s="46">
        <v>80</v>
      </c>
      <c r="G94" s="47" t="s">
        <v>219</v>
      </c>
      <c r="H94" s="35"/>
      <c r="I94" s="36"/>
      <c r="K94" s="46">
        <v>80</v>
      </c>
      <c r="L94" s="47" t="s">
        <v>219</v>
      </c>
      <c r="M94" s="35"/>
      <c r="N94" s="36"/>
      <c r="P94" s="46">
        <v>80</v>
      </c>
      <c r="Q94" s="47" t="s">
        <v>219</v>
      </c>
      <c r="R94" s="35"/>
      <c r="S94" s="36"/>
    </row>
    <row r="95" spans="1:19" hidden="1">
      <c r="A95" s="46">
        <v>81</v>
      </c>
      <c r="B95" s="47" t="s">
        <v>220</v>
      </c>
      <c r="C95" s="35"/>
      <c r="D95" s="36"/>
      <c r="E95" s="35"/>
      <c r="F95" s="46">
        <v>81</v>
      </c>
      <c r="G95" s="47" t="s">
        <v>220</v>
      </c>
      <c r="H95" s="35"/>
      <c r="I95" s="36"/>
      <c r="K95" s="46">
        <v>81</v>
      </c>
      <c r="L95" s="47" t="s">
        <v>220</v>
      </c>
      <c r="M95" s="35"/>
      <c r="N95" s="36"/>
      <c r="P95" s="46">
        <v>81</v>
      </c>
      <c r="Q95" s="47" t="s">
        <v>220</v>
      </c>
      <c r="R95" s="35"/>
      <c r="S95" s="36"/>
    </row>
    <row r="96" spans="1:19" hidden="1">
      <c r="A96" s="46">
        <v>82</v>
      </c>
      <c r="B96" s="47" t="s">
        <v>221</v>
      </c>
      <c r="C96" s="35"/>
      <c r="D96" s="36"/>
      <c r="E96" s="35"/>
      <c r="F96" s="46">
        <v>82</v>
      </c>
      <c r="G96" s="47" t="s">
        <v>221</v>
      </c>
      <c r="H96" s="35"/>
      <c r="I96" s="36"/>
      <c r="K96" s="46">
        <v>82</v>
      </c>
      <c r="L96" s="47" t="s">
        <v>221</v>
      </c>
      <c r="M96" s="35"/>
      <c r="N96" s="36"/>
      <c r="P96" s="46">
        <v>82</v>
      </c>
      <c r="Q96" s="47" t="s">
        <v>221</v>
      </c>
      <c r="R96" s="35"/>
      <c r="S96" s="36"/>
    </row>
    <row r="97" spans="1:19" hidden="1">
      <c r="A97" s="46">
        <v>83</v>
      </c>
      <c r="B97" s="47" t="s">
        <v>222</v>
      </c>
      <c r="C97" s="35"/>
      <c r="D97" s="36"/>
      <c r="E97" s="35"/>
      <c r="F97" s="46">
        <v>83</v>
      </c>
      <c r="G97" s="47" t="s">
        <v>222</v>
      </c>
      <c r="H97" s="35"/>
      <c r="I97" s="36"/>
      <c r="K97" s="46">
        <v>83</v>
      </c>
      <c r="L97" s="47" t="s">
        <v>222</v>
      </c>
      <c r="M97" s="35"/>
      <c r="N97" s="36"/>
      <c r="P97" s="46">
        <v>83</v>
      </c>
      <c r="Q97" s="47" t="s">
        <v>222</v>
      </c>
      <c r="R97" s="35"/>
      <c r="S97" s="36"/>
    </row>
    <row r="98" spans="1:19" hidden="1">
      <c r="A98" s="46">
        <v>84</v>
      </c>
      <c r="B98" s="47" t="s">
        <v>223</v>
      </c>
      <c r="C98" s="35"/>
      <c r="D98" s="36"/>
      <c r="E98" s="35"/>
      <c r="F98" s="46">
        <v>84</v>
      </c>
      <c r="G98" s="47" t="s">
        <v>223</v>
      </c>
      <c r="H98" s="35"/>
      <c r="I98" s="36"/>
      <c r="K98" s="46">
        <v>84</v>
      </c>
      <c r="L98" s="47" t="s">
        <v>223</v>
      </c>
      <c r="M98" s="35"/>
      <c r="N98" s="36"/>
      <c r="P98" s="46">
        <v>84</v>
      </c>
      <c r="Q98" s="47" t="s">
        <v>223</v>
      </c>
      <c r="R98" s="35"/>
      <c r="S98" s="36"/>
    </row>
    <row r="99" spans="1:19" hidden="1">
      <c r="A99" s="46">
        <v>85</v>
      </c>
      <c r="B99" s="47" t="s">
        <v>224</v>
      </c>
      <c r="C99" s="35"/>
      <c r="D99" s="36"/>
      <c r="E99" s="35"/>
      <c r="F99" s="46">
        <v>85</v>
      </c>
      <c r="G99" s="47" t="s">
        <v>224</v>
      </c>
      <c r="H99" s="35"/>
      <c r="I99" s="36"/>
      <c r="K99" s="46">
        <v>85</v>
      </c>
      <c r="L99" s="47" t="s">
        <v>224</v>
      </c>
      <c r="M99" s="35"/>
      <c r="N99" s="36"/>
      <c r="P99" s="46">
        <v>85</v>
      </c>
      <c r="Q99" s="47" t="s">
        <v>224</v>
      </c>
      <c r="R99" s="35"/>
      <c r="S99" s="36"/>
    </row>
    <row r="100" spans="1:19" hidden="1">
      <c r="A100" s="46">
        <v>86</v>
      </c>
      <c r="B100" s="47" t="s">
        <v>225</v>
      </c>
      <c r="C100" s="35"/>
      <c r="D100" s="36"/>
      <c r="E100" s="35"/>
      <c r="F100" s="46">
        <v>86</v>
      </c>
      <c r="G100" s="47" t="s">
        <v>225</v>
      </c>
      <c r="H100" s="35"/>
      <c r="I100" s="36"/>
      <c r="K100" s="46">
        <v>86</v>
      </c>
      <c r="L100" s="47" t="s">
        <v>225</v>
      </c>
      <c r="M100" s="35"/>
      <c r="N100" s="36"/>
      <c r="P100" s="46">
        <v>86</v>
      </c>
      <c r="Q100" s="47" t="s">
        <v>225</v>
      </c>
      <c r="R100" s="35"/>
      <c r="S100" s="36"/>
    </row>
    <row r="101" spans="1:19" hidden="1">
      <c r="A101" s="46">
        <v>87</v>
      </c>
      <c r="B101" s="47" t="s">
        <v>226</v>
      </c>
      <c r="C101" s="35"/>
      <c r="D101" s="36"/>
      <c r="E101" s="35"/>
      <c r="F101" s="46">
        <v>87</v>
      </c>
      <c r="G101" s="47" t="s">
        <v>226</v>
      </c>
      <c r="H101" s="35"/>
      <c r="I101" s="36"/>
      <c r="K101" s="46">
        <v>87</v>
      </c>
      <c r="L101" s="47" t="s">
        <v>226</v>
      </c>
      <c r="M101" s="35"/>
      <c r="N101" s="36"/>
      <c r="P101" s="46">
        <v>87</v>
      </c>
      <c r="Q101" s="47" t="s">
        <v>226</v>
      </c>
      <c r="R101" s="35"/>
      <c r="S101" s="36"/>
    </row>
    <row r="102" spans="1:19" hidden="1">
      <c r="A102" s="46">
        <v>88</v>
      </c>
      <c r="B102" s="47" t="s">
        <v>227</v>
      </c>
      <c r="C102" s="35"/>
      <c r="D102" s="36"/>
      <c r="E102" s="35"/>
      <c r="F102" s="46">
        <v>88</v>
      </c>
      <c r="G102" s="47" t="s">
        <v>227</v>
      </c>
      <c r="H102" s="35"/>
      <c r="I102" s="36"/>
      <c r="K102" s="46">
        <v>88</v>
      </c>
      <c r="L102" s="47" t="s">
        <v>227</v>
      </c>
      <c r="M102" s="35"/>
      <c r="N102" s="36"/>
      <c r="P102" s="46">
        <v>88</v>
      </c>
      <c r="Q102" s="47" t="s">
        <v>227</v>
      </c>
      <c r="R102" s="35"/>
      <c r="S102" s="36"/>
    </row>
    <row r="103" spans="1:19" hidden="1">
      <c r="A103" s="46">
        <v>89</v>
      </c>
      <c r="B103" s="47" t="s">
        <v>228</v>
      </c>
      <c r="C103" s="35"/>
      <c r="D103" s="36"/>
      <c r="E103" s="35"/>
      <c r="F103" s="46">
        <v>89</v>
      </c>
      <c r="G103" s="47" t="s">
        <v>228</v>
      </c>
      <c r="H103" s="35"/>
      <c r="I103" s="36"/>
      <c r="K103" s="46">
        <v>89</v>
      </c>
      <c r="L103" s="47" t="s">
        <v>228</v>
      </c>
      <c r="M103" s="35"/>
      <c r="N103" s="36"/>
      <c r="P103" s="46">
        <v>89</v>
      </c>
      <c r="Q103" s="47" t="s">
        <v>228</v>
      </c>
      <c r="R103" s="35"/>
      <c r="S103" s="36"/>
    </row>
    <row r="104" spans="1:19" hidden="1">
      <c r="A104" s="46">
        <v>90</v>
      </c>
      <c r="B104" s="47" t="s">
        <v>229</v>
      </c>
      <c r="C104" s="35"/>
      <c r="D104" s="36"/>
      <c r="E104" s="35"/>
      <c r="F104" s="46">
        <v>90</v>
      </c>
      <c r="G104" s="47" t="s">
        <v>229</v>
      </c>
      <c r="H104" s="35"/>
      <c r="I104" s="36"/>
      <c r="K104" s="46">
        <v>90</v>
      </c>
      <c r="L104" s="47" t="s">
        <v>229</v>
      </c>
      <c r="M104" s="35"/>
      <c r="N104" s="36"/>
      <c r="P104" s="46">
        <v>90</v>
      </c>
      <c r="Q104" s="47" t="s">
        <v>229</v>
      </c>
      <c r="R104" s="35"/>
      <c r="S104" s="36"/>
    </row>
    <row r="105" spans="1:19" hidden="1">
      <c r="A105" s="46">
        <v>91</v>
      </c>
      <c r="B105" s="47" t="s">
        <v>230</v>
      </c>
      <c r="C105" s="35"/>
      <c r="D105" s="36"/>
      <c r="E105" s="35"/>
      <c r="F105" s="46">
        <v>91</v>
      </c>
      <c r="G105" s="47" t="s">
        <v>230</v>
      </c>
      <c r="H105" s="35"/>
      <c r="I105" s="36"/>
      <c r="K105" s="46">
        <v>91</v>
      </c>
      <c r="L105" s="47" t="s">
        <v>230</v>
      </c>
      <c r="M105" s="35"/>
      <c r="N105" s="36"/>
      <c r="P105" s="46">
        <v>91</v>
      </c>
      <c r="Q105" s="47" t="s">
        <v>230</v>
      </c>
      <c r="R105" s="35"/>
      <c r="S105" s="36"/>
    </row>
    <row r="106" spans="1:19" hidden="1">
      <c r="A106" s="46">
        <v>92</v>
      </c>
      <c r="B106" s="47" t="s">
        <v>231</v>
      </c>
      <c r="C106" s="35"/>
      <c r="D106" s="36"/>
      <c r="E106" s="35"/>
      <c r="F106" s="46">
        <v>92</v>
      </c>
      <c r="G106" s="47" t="s">
        <v>231</v>
      </c>
      <c r="H106" s="35"/>
      <c r="I106" s="36"/>
      <c r="K106" s="46">
        <v>92</v>
      </c>
      <c r="L106" s="47" t="s">
        <v>231</v>
      </c>
      <c r="M106" s="35"/>
      <c r="N106" s="36"/>
      <c r="P106" s="46">
        <v>92</v>
      </c>
      <c r="Q106" s="47" t="s">
        <v>231</v>
      </c>
      <c r="R106" s="35"/>
      <c r="S106" s="36"/>
    </row>
    <row r="107" spans="1:19" hidden="1">
      <c r="A107" s="46">
        <v>93</v>
      </c>
      <c r="B107" s="47" t="s">
        <v>232</v>
      </c>
      <c r="C107" s="35"/>
      <c r="D107" s="36"/>
      <c r="E107" s="35"/>
      <c r="F107" s="46">
        <v>93</v>
      </c>
      <c r="G107" s="47" t="s">
        <v>232</v>
      </c>
      <c r="H107" s="35"/>
      <c r="I107" s="36"/>
      <c r="K107" s="46">
        <v>93</v>
      </c>
      <c r="L107" s="47" t="s">
        <v>232</v>
      </c>
      <c r="M107" s="35"/>
      <c r="N107" s="36"/>
      <c r="P107" s="46">
        <v>93</v>
      </c>
      <c r="Q107" s="47" t="s">
        <v>232</v>
      </c>
      <c r="R107" s="35"/>
      <c r="S107" s="36"/>
    </row>
    <row r="108" spans="1:19" hidden="1">
      <c r="A108" s="46">
        <v>94</v>
      </c>
      <c r="B108" s="47" t="s">
        <v>233</v>
      </c>
      <c r="C108" s="35"/>
      <c r="D108" s="36"/>
      <c r="E108" s="35"/>
      <c r="F108" s="46">
        <v>94</v>
      </c>
      <c r="G108" s="47" t="s">
        <v>233</v>
      </c>
      <c r="H108" s="35"/>
      <c r="I108" s="36"/>
      <c r="K108" s="46">
        <v>94</v>
      </c>
      <c r="L108" s="47" t="s">
        <v>233</v>
      </c>
      <c r="M108" s="35"/>
      <c r="N108" s="36"/>
      <c r="P108" s="46">
        <v>94</v>
      </c>
      <c r="Q108" s="47" t="s">
        <v>233</v>
      </c>
      <c r="R108" s="35"/>
      <c r="S108" s="36"/>
    </row>
    <row r="109" spans="1:19" hidden="1">
      <c r="A109" s="46">
        <v>95</v>
      </c>
      <c r="B109" s="47" t="s">
        <v>234</v>
      </c>
      <c r="C109" s="35"/>
      <c r="D109" s="36"/>
      <c r="E109" s="35"/>
      <c r="F109" s="46">
        <v>95</v>
      </c>
      <c r="G109" s="47" t="s">
        <v>234</v>
      </c>
      <c r="H109" s="35"/>
      <c r="I109" s="36"/>
      <c r="K109" s="46">
        <v>95</v>
      </c>
      <c r="L109" s="47" t="s">
        <v>234</v>
      </c>
      <c r="M109" s="35"/>
      <c r="N109" s="36"/>
      <c r="P109" s="46">
        <v>95</v>
      </c>
      <c r="Q109" s="47" t="s">
        <v>234</v>
      </c>
      <c r="R109" s="35"/>
      <c r="S109" s="36"/>
    </row>
    <row r="110" spans="1:19" hidden="1">
      <c r="A110" s="46">
        <v>96</v>
      </c>
      <c r="B110" s="47" t="s">
        <v>235</v>
      </c>
      <c r="C110" s="35"/>
      <c r="D110" s="36"/>
      <c r="E110" s="35"/>
      <c r="F110" s="46">
        <v>96</v>
      </c>
      <c r="G110" s="47" t="s">
        <v>235</v>
      </c>
      <c r="H110" s="35"/>
      <c r="I110" s="36"/>
      <c r="K110" s="46">
        <v>96</v>
      </c>
      <c r="L110" s="47" t="s">
        <v>235</v>
      </c>
      <c r="M110" s="35"/>
      <c r="N110" s="36"/>
      <c r="P110" s="46">
        <v>96</v>
      </c>
      <c r="Q110" s="47" t="s">
        <v>235</v>
      </c>
      <c r="R110" s="35"/>
      <c r="S110" s="36"/>
    </row>
    <row r="111" spans="1:19" hidden="1">
      <c r="A111" s="46">
        <v>97</v>
      </c>
      <c r="B111" s="47" t="s">
        <v>236</v>
      </c>
      <c r="C111" s="35"/>
      <c r="D111" s="36"/>
      <c r="E111" s="35"/>
      <c r="F111" s="46">
        <v>97</v>
      </c>
      <c r="G111" s="47" t="s">
        <v>236</v>
      </c>
      <c r="H111" s="35"/>
      <c r="I111" s="36"/>
      <c r="K111" s="46">
        <v>97</v>
      </c>
      <c r="L111" s="47" t="s">
        <v>236</v>
      </c>
      <c r="M111" s="35"/>
      <c r="N111" s="36"/>
      <c r="P111" s="46">
        <v>97</v>
      </c>
      <c r="Q111" s="47" t="s">
        <v>236</v>
      </c>
      <c r="R111" s="35"/>
      <c r="S111" s="36"/>
    </row>
    <row r="112" spans="1:19" hidden="1">
      <c r="A112" s="46">
        <v>98</v>
      </c>
      <c r="B112" s="47" t="s">
        <v>237</v>
      </c>
      <c r="C112" s="35"/>
      <c r="D112" s="36"/>
      <c r="E112" s="35"/>
      <c r="F112" s="46">
        <v>98</v>
      </c>
      <c r="G112" s="47" t="s">
        <v>237</v>
      </c>
      <c r="H112" s="35"/>
      <c r="I112" s="36"/>
      <c r="K112" s="46">
        <v>98</v>
      </c>
      <c r="L112" s="47" t="s">
        <v>237</v>
      </c>
      <c r="M112" s="35"/>
      <c r="N112" s="36"/>
      <c r="P112" s="46">
        <v>98</v>
      </c>
      <c r="Q112" s="47" t="s">
        <v>237</v>
      </c>
      <c r="R112" s="35"/>
      <c r="S112" s="36"/>
    </row>
    <row r="113" spans="1:19" hidden="1">
      <c r="A113" s="46">
        <v>99</v>
      </c>
      <c r="B113" s="47" t="s">
        <v>238</v>
      </c>
      <c r="C113" s="35"/>
      <c r="D113" s="36"/>
      <c r="E113" s="35"/>
      <c r="F113" s="46">
        <v>99</v>
      </c>
      <c r="G113" s="47" t="s">
        <v>238</v>
      </c>
      <c r="H113" s="35"/>
      <c r="I113" s="36"/>
      <c r="K113" s="46">
        <v>99</v>
      </c>
      <c r="L113" s="47" t="s">
        <v>238</v>
      </c>
      <c r="M113" s="35"/>
      <c r="N113" s="36"/>
      <c r="P113" s="46">
        <v>99</v>
      </c>
      <c r="Q113" s="47" t="s">
        <v>238</v>
      </c>
      <c r="R113" s="35"/>
      <c r="S113" s="36"/>
    </row>
    <row r="114" spans="1:19" ht="13.5" hidden="1" thickBot="1">
      <c r="A114" s="49">
        <v>100</v>
      </c>
      <c r="B114" s="50" t="s">
        <v>239</v>
      </c>
      <c r="C114" s="51"/>
      <c r="D114" s="52"/>
      <c r="E114" s="35"/>
      <c r="F114" s="49">
        <v>100</v>
      </c>
      <c r="G114" s="50" t="s">
        <v>239</v>
      </c>
      <c r="H114" s="51"/>
      <c r="I114" s="52"/>
      <c r="K114" s="49">
        <v>100</v>
      </c>
      <c r="L114" s="50" t="s">
        <v>239</v>
      </c>
      <c r="M114" s="51"/>
      <c r="N114" s="52"/>
      <c r="P114" s="49">
        <v>100</v>
      </c>
      <c r="Q114" s="50" t="s">
        <v>239</v>
      </c>
      <c r="R114" s="51"/>
      <c r="S114" s="52"/>
    </row>
    <row r="115" spans="1:19" hidden="1"/>
    <row r="116" spans="1:19" hidden="1"/>
    <row r="117" spans="1:19" hidden="1"/>
    <row r="118" spans="1:19" hidden="1"/>
    <row r="119" spans="1:19" hidden="1"/>
    <row r="120" spans="1:19">
      <c r="A120" s="53" t="s">
        <v>240</v>
      </c>
    </row>
    <row r="121" spans="1:19" ht="13.5" thickBot="1"/>
    <row r="122" spans="1:19" ht="13.5" thickBot="1">
      <c r="A122" s="26" t="e">
        <f>#REF!</f>
        <v>#REF!</v>
      </c>
      <c r="B122" s="27"/>
      <c r="C122" s="27"/>
      <c r="D122" s="28"/>
    </row>
    <row r="123" spans="1:19" ht="13.5" thickBot="1">
      <c r="A123" s="29"/>
      <c r="D123" s="30"/>
    </row>
    <row r="124" spans="1:19" ht="15.75" thickBot="1">
      <c r="A124" s="303" t="e">
        <f>#REF!</f>
        <v>#REF!</v>
      </c>
      <c r="B124" s="304"/>
      <c r="C124" s="32"/>
      <c r="D124" s="33"/>
    </row>
    <row r="125" spans="1:19">
      <c r="A125" s="305"/>
      <c r="B125" s="306"/>
      <c r="C125" s="32"/>
      <c r="D125" s="33"/>
    </row>
    <row r="126" spans="1:19">
      <c r="A126" s="34"/>
      <c r="B126" s="35"/>
      <c r="C126" s="35"/>
      <c r="D126" s="36"/>
    </row>
    <row r="127" spans="1:19" ht="69" customHeight="1">
      <c r="A127" s="300" t="e">
        <f>IF(OR((A124&gt;9999999999),(A124&lt;0)),"Invalid Entry - More than 1000 crore OR -ve value",IF(A124=0, "",+CONCATENATE(A122," ", U123,B134,D134,B133,D133,B132,D132,B131,D131,B130,D130,B129," Only")))</f>
        <v>#REF!</v>
      </c>
      <c r="B127" s="301"/>
      <c r="C127" s="301"/>
      <c r="D127" s="302"/>
    </row>
    <row r="128" spans="1:19">
      <c r="A128" s="34"/>
      <c r="B128" s="35"/>
      <c r="C128" s="35"/>
      <c r="D128" s="36"/>
    </row>
    <row r="129" spans="1:4">
      <c r="A129" s="38" t="e">
        <f>-INT(A124/100)*100+ROUND(A124,0)</f>
        <v>#REF!</v>
      </c>
      <c r="B129" s="35" t="e">
        <f t="shared" ref="B129:B134" si="6">IF(A129=0,"",LOOKUP(A129,$A$15:$A$114,$B$15:$B$114))</f>
        <v>#REF!</v>
      </c>
      <c r="C129" s="35"/>
      <c r="D129" s="39"/>
    </row>
    <row r="130" spans="1:4">
      <c r="A130" s="38" t="e">
        <f>-INT(A124/1000)*10+INT(A124/100)</f>
        <v>#REF!</v>
      </c>
      <c r="B130" s="35" t="e">
        <f t="shared" si="6"/>
        <v>#REF!</v>
      </c>
      <c r="C130" s="35"/>
      <c r="D130" s="39" t="e">
        <f>+IF(B130="",""," Hundred ")</f>
        <v>#REF!</v>
      </c>
    </row>
    <row r="131" spans="1:4">
      <c r="A131" s="38" t="e">
        <f>-INT(A124/100000)*100+INT(A124/1000)</f>
        <v>#REF!</v>
      </c>
      <c r="B131" s="35" t="e">
        <f t="shared" si="6"/>
        <v>#REF!</v>
      </c>
      <c r="C131" s="35"/>
      <c r="D131" s="39" t="e">
        <f>IF((B131=""),IF(C131="",""," Thousand ")," Thousand ")</f>
        <v>#REF!</v>
      </c>
    </row>
    <row r="132" spans="1:4">
      <c r="A132" s="38" t="e">
        <f>-INT(A124/10000000)*100+INT(A124/100000)</f>
        <v>#REF!</v>
      </c>
      <c r="B132" s="35" t="e">
        <f t="shared" si="6"/>
        <v>#REF!</v>
      </c>
      <c r="C132" s="35"/>
      <c r="D132" s="39" t="e">
        <f>IF((B132=""),IF(C132="",""," Lac ")," Lac ")</f>
        <v>#REF!</v>
      </c>
    </row>
    <row r="133" spans="1:4">
      <c r="A133" s="38" t="e">
        <f>-INT(A124/1000000000)*100+INT(A124/10000000)</f>
        <v>#REF!</v>
      </c>
      <c r="B133" s="43" t="e">
        <f t="shared" si="6"/>
        <v>#REF!</v>
      </c>
      <c r="C133" s="35"/>
      <c r="D133" s="39" t="e">
        <f>IF((B133=""),IF(C133="",""," Crore ")," Crore ")</f>
        <v>#REF!</v>
      </c>
    </row>
    <row r="134" spans="1:4">
      <c r="A134" s="44" t="e">
        <f>-INT(A124/10000000000)*1000+INT(A124/1000000000)</f>
        <v>#REF!</v>
      </c>
      <c r="B134" s="43" t="e">
        <f t="shared" si="6"/>
        <v>#REF!</v>
      </c>
      <c r="C134" s="35"/>
      <c r="D134" s="39" t="e">
        <f>IF((B134=""),IF(C134="",""," Hundred ")," Hundred ")</f>
        <v>#REF!</v>
      </c>
    </row>
    <row r="135" spans="1:4">
      <c r="A135" s="45"/>
      <c r="B135" s="35"/>
      <c r="C135" s="35"/>
      <c r="D135" s="36"/>
    </row>
    <row r="136" spans="1:4">
      <c r="A136" s="46">
        <v>1</v>
      </c>
      <c r="B136" s="47" t="s">
        <v>137</v>
      </c>
      <c r="C136" s="35"/>
      <c r="D136" s="36"/>
    </row>
    <row r="137" spans="1:4">
      <c r="A137" s="46">
        <v>2</v>
      </c>
      <c r="B137" s="47" t="s">
        <v>138</v>
      </c>
      <c r="C137" s="35"/>
      <c r="D137" s="36"/>
    </row>
    <row r="138" spans="1:4">
      <c r="A138" s="46">
        <v>3</v>
      </c>
      <c r="B138" s="47" t="s">
        <v>139</v>
      </c>
      <c r="C138" s="35"/>
      <c r="D138" s="36"/>
    </row>
    <row r="139" spans="1:4">
      <c r="A139" s="46">
        <v>4</v>
      </c>
      <c r="B139" s="47" t="s">
        <v>140</v>
      </c>
      <c r="C139" s="35"/>
      <c r="D139" s="36"/>
    </row>
    <row r="140" spans="1:4">
      <c r="A140" s="46">
        <v>5</v>
      </c>
      <c r="B140" s="47" t="s">
        <v>141</v>
      </c>
      <c r="C140" s="35"/>
      <c r="D140" s="36"/>
    </row>
    <row r="141" spans="1:4">
      <c r="A141" s="46">
        <v>6</v>
      </c>
      <c r="B141" s="47" t="s">
        <v>142</v>
      </c>
      <c r="C141" s="35"/>
      <c r="D141" s="36"/>
    </row>
    <row r="142" spans="1:4">
      <c r="A142" s="46">
        <v>7</v>
      </c>
      <c r="B142" s="47" t="s">
        <v>143</v>
      </c>
      <c r="C142" s="35"/>
      <c r="D142" s="36"/>
    </row>
    <row r="143" spans="1:4">
      <c r="A143" s="46">
        <v>8</v>
      </c>
      <c r="B143" s="47" t="s">
        <v>144</v>
      </c>
      <c r="C143" s="35"/>
      <c r="D143" s="36"/>
    </row>
    <row r="144" spans="1:4">
      <c r="A144" s="46">
        <v>9</v>
      </c>
      <c r="B144" s="47" t="s">
        <v>145</v>
      </c>
      <c r="C144" s="35"/>
      <c r="D144" s="36"/>
    </row>
    <row r="145" spans="1:4">
      <c r="A145" s="46">
        <v>10</v>
      </c>
      <c r="B145" s="47" t="s">
        <v>146</v>
      </c>
      <c r="C145" s="35"/>
      <c r="D145" s="36"/>
    </row>
    <row r="146" spans="1:4">
      <c r="A146" s="46">
        <v>11</v>
      </c>
      <c r="B146" s="47" t="s">
        <v>147</v>
      </c>
      <c r="C146" s="35"/>
      <c r="D146" s="36"/>
    </row>
    <row r="147" spans="1:4">
      <c r="A147" s="46">
        <v>12</v>
      </c>
      <c r="B147" s="47" t="s">
        <v>148</v>
      </c>
      <c r="C147" s="35"/>
      <c r="D147" s="36"/>
    </row>
    <row r="148" spans="1:4">
      <c r="A148" s="46">
        <v>13</v>
      </c>
      <c r="B148" s="47" t="s">
        <v>149</v>
      </c>
      <c r="C148" s="35"/>
      <c r="D148" s="36"/>
    </row>
    <row r="149" spans="1:4">
      <c r="A149" s="46">
        <v>14</v>
      </c>
      <c r="B149" s="47" t="s">
        <v>150</v>
      </c>
      <c r="C149" s="35"/>
      <c r="D149" s="36"/>
    </row>
    <row r="150" spans="1:4">
      <c r="A150" s="46">
        <v>15</v>
      </c>
      <c r="B150" s="47" t="s">
        <v>151</v>
      </c>
      <c r="C150" s="35"/>
      <c r="D150" s="36"/>
    </row>
    <row r="151" spans="1:4">
      <c r="A151" s="46">
        <v>16</v>
      </c>
      <c r="B151" s="47" t="s">
        <v>152</v>
      </c>
      <c r="C151" s="35"/>
      <c r="D151" s="36"/>
    </row>
    <row r="152" spans="1:4">
      <c r="A152" s="46">
        <v>17</v>
      </c>
      <c r="B152" s="47" t="s">
        <v>154</v>
      </c>
      <c r="C152" s="35"/>
      <c r="D152" s="36"/>
    </row>
    <row r="153" spans="1:4">
      <c r="A153" s="46">
        <v>18</v>
      </c>
      <c r="B153" s="47" t="s">
        <v>156</v>
      </c>
      <c r="C153" s="35"/>
      <c r="D153" s="36"/>
    </row>
    <row r="154" spans="1:4">
      <c r="A154" s="46">
        <v>19</v>
      </c>
      <c r="B154" s="47" t="s">
        <v>158</v>
      </c>
      <c r="C154" s="35"/>
      <c r="D154" s="36"/>
    </row>
    <row r="155" spans="1:4">
      <c r="A155" s="46">
        <v>20</v>
      </c>
      <c r="B155" s="47" t="s">
        <v>159</v>
      </c>
      <c r="C155" s="35"/>
      <c r="D155" s="36"/>
    </row>
    <row r="156" spans="1:4">
      <c r="A156" s="46">
        <v>21</v>
      </c>
      <c r="B156" s="47" t="s">
        <v>160</v>
      </c>
      <c r="C156" s="35"/>
      <c r="D156" s="36"/>
    </row>
    <row r="157" spans="1:4">
      <c r="A157" s="46">
        <v>22</v>
      </c>
      <c r="B157" s="47" t="s">
        <v>161</v>
      </c>
      <c r="C157" s="35"/>
      <c r="D157" s="36"/>
    </row>
    <row r="158" spans="1:4">
      <c r="A158" s="46">
        <v>23</v>
      </c>
      <c r="B158" s="47" t="s">
        <v>162</v>
      </c>
      <c r="C158" s="35"/>
      <c r="D158" s="36"/>
    </row>
    <row r="159" spans="1:4">
      <c r="A159" s="46">
        <v>24</v>
      </c>
      <c r="B159" s="47" t="s">
        <v>163</v>
      </c>
      <c r="C159" s="35"/>
      <c r="D159" s="36"/>
    </row>
    <row r="160" spans="1:4">
      <c r="A160" s="46">
        <v>25</v>
      </c>
      <c r="B160" s="47" t="s">
        <v>164</v>
      </c>
      <c r="C160" s="35"/>
      <c r="D160" s="36"/>
    </row>
    <row r="161" spans="1:4">
      <c r="A161" s="46">
        <v>26</v>
      </c>
      <c r="B161" s="47" t="s">
        <v>165</v>
      </c>
      <c r="C161" s="35"/>
      <c r="D161" s="36"/>
    </row>
    <row r="162" spans="1:4">
      <c r="A162" s="46">
        <v>27</v>
      </c>
      <c r="B162" s="47" t="s">
        <v>166</v>
      </c>
      <c r="C162" s="35"/>
      <c r="D162" s="36"/>
    </row>
    <row r="163" spans="1:4">
      <c r="A163" s="46">
        <v>28</v>
      </c>
      <c r="B163" s="47" t="s">
        <v>167</v>
      </c>
      <c r="C163" s="35"/>
      <c r="D163" s="36"/>
    </row>
    <row r="164" spans="1:4">
      <c r="A164" s="46">
        <v>29</v>
      </c>
      <c r="B164" s="47" t="s">
        <v>168</v>
      </c>
      <c r="C164" s="35"/>
      <c r="D164" s="36"/>
    </row>
    <row r="165" spans="1:4">
      <c r="A165" s="46">
        <v>30</v>
      </c>
      <c r="B165" s="47" t="s">
        <v>169</v>
      </c>
      <c r="C165" s="35"/>
      <c r="D165" s="36"/>
    </row>
    <row r="166" spans="1:4">
      <c r="A166" s="46">
        <v>31</v>
      </c>
      <c r="B166" s="47" t="s">
        <v>170</v>
      </c>
      <c r="C166" s="35"/>
      <c r="D166" s="36"/>
    </row>
    <row r="167" spans="1:4">
      <c r="A167" s="46">
        <v>32</v>
      </c>
      <c r="B167" s="47" t="s">
        <v>171</v>
      </c>
      <c r="C167" s="35"/>
      <c r="D167" s="36"/>
    </row>
    <row r="168" spans="1:4">
      <c r="A168" s="46">
        <v>33</v>
      </c>
      <c r="B168" s="47" t="s">
        <v>172</v>
      </c>
      <c r="C168" s="35"/>
      <c r="D168" s="36"/>
    </row>
    <row r="169" spans="1:4">
      <c r="A169" s="46">
        <v>34</v>
      </c>
      <c r="B169" s="47" t="s">
        <v>173</v>
      </c>
      <c r="C169" s="35"/>
      <c r="D169" s="36"/>
    </row>
    <row r="170" spans="1:4">
      <c r="A170" s="46">
        <v>35</v>
      </c>
      <c r="B170" s="47" t="s">
        <v>174</v>
      </c>
      <c r="C170" s="35"/>
      <c r="D170" s="36"/>
    </row>
    <row r="171" spans="1:4">
      <c r="A171" s="46">
        <v>36</v>
      </c>
      <c r="B171" s="47" t="s">
        <v>175</v>
      </c>
      <c r="C171" s="35"/>
      <c r="D171" s="36"/>
    </row>
    <row r="172" spans="1:4">
      <c r="A172" s="46">
        <v>37</v>
      </c>
      <c r="B172" s="47" t="s">
        <v>176</v>
      </c>
      <c r="C172" s="35"/>
      <c r="D172" s="36"/>
    </row>
    <row r="173" spans="1:4">
      <c r="A173" s="46">
        <v>38</v>
      </c>
      <c r="B173" s="47" t="s">
        <v>177</v>
      </c>
      <c r="C173" s="35"/>
      <c r="D173" s="36"/>
    </row>
    <row r="174" spans="1:4">
      <c r="A174" s="46">
        <v>39</v>
      </c>
      <c r="B174" s="47" t="s">
        <v>178</v>
      </c>
      <c r="C174" s="35"/>
      <c r="D174" s="36"/>
    </row>
    <row r="175" spans="1:4">
      <c r="A175" s="46">
        <v>40</v>
      </c>
      <c r="B175" s="47" t="s">
        <v>179</v>
      </c>
      <c r="C175" s="35"/>
      <c r="D175" s="36"/>
    </row>
    <row r="176" spans="1:4">
      <c r="A176" s="46">
        <v>41</v>
      </c>
      <c r="B176" s="47" t="s">
        <v>180</v>
      </c>
      <c r="C176" s="35"/>
      <c r="D176" s="36"/>
    </row>
    <row r="177" spans="1:4">
      <c r="A177" s="46">
        <v>42</v>
      </c>
      <c r="B177" s="47" t="s">
        <v>181</v>
      </c>
      <c r="C177" s="35"/>
      <c r="D177" s="36"/>
    </row>
    <row r="178" spans="1:4">
      <c r="A178" s="46">
        <v>43</v>
      </c>
      <c r="B178" s="47" t="s">
        <v>182</v>
      </c>
      <c r="C178" s="35"/>
      <c r="D178" s="36"/>
    </row>
    <row r="179" spans="1:4">
      <c r="A179" s="46">
        <v>44</v>
      </c>
      <c r="B179" s="47" t="s">
        <v>183</v>
      </c>
      <c r="C179" s="35"/>
      <c r="D179" s="36"/>
    </row>
    <row r="180" spans="1:4">
      <c r="A180" s="46">
        <v>45</v>
      </c>
      <c r="B180" s="47" t="s">
        <v>184</v>
      </c>
      <c r="C180" s="35"/>
      <c r="D180" s="36"/>
    </row>
    <row r="181" spans="1:4">
      <c r="A181" s="46">
        <v>46</v>
      </c>
      <c r="B181" s="47" t="s">
        <v>185</v>
      </c>
      <c r="C181" s="35"/>
      <c r="D181" s="36"/>
    </row>
    <row r="182" spans="1:4">
      <c r="A182" s="46">
        <v>47</v>
      </c>
      <c r="B182" s="47" t="s">
        <v>186</v>
      </c>
      <c r="C182" s="35"/>
      <c r="D182" s="36"/>
    </row>
    <row r="183" spans="1:4">
      <c r="A183" s="46">
        <v>48</v>
      </c>
      <c r="B183" s="47" t="s">
        <v>187</v>
      </c>
      <c r="C183" s="35"/>
      <c r="D183" s="36"/>
    </row>
    <row r="184" spans="1:4">
      <c r="A184" s="46">
        <v>49</v>
      </c>
      <c r="B184" s="47" t="s">
        <v>188</v>
      </c>
      <c r="C184" s="35"/>
      <c r="D184" s="36"/>
    </row>
    <row r="185" spans="1:4">
      <c r="A185" s="46">
        <v>50</v>
      </c>
      <c r="B185" s="47" t="s">
        <v>189</v>
      </c>
      <c r="C185" s="35"/>
      <c r="D185" s="36"/>
    </row>
    <row r="186" spans="1:4">
      <c r="A186" s="46">
        <v>51</v>
      </c>
      <c r="B186" s="47" t="s">
        <v>190</v>
      </c>
      <c r="C186" s="35"/>
      <c r="D186" s="36"/>
    </row>
    <row r="187" spans="1:4">
      <c r="A187" s="46">
        <v>52</v>
      </c>
      <c r="B187" s="47" t="s">
        <v>191</v>
      </c>
      <c r="C187" s="35"/>
      <c r="D187" s="36"/>
    </row>
    <row r="188" spans="1:4">
      <c r="A188" s="46">
        <v>53</v>
      </c>
      <c r="B188" s="47" t="s">
        <v>192</v>
      </c>
      <c r="C188" s="35"/>
      <c r="D188" s="36"/>
    </row>
    <row r="189" spans="1:4">
      <c r="A189" s="46">
        <v>54</v>
      </c>
      <c r="B189" s="47" t="s">
        <v>193</v>
      </c>
      <c r="C189" s="35"/>
      <c r="D189" s="36"/>
    </row>
    <row r="190" spans="1:4">
      <c r="A190" s="46">
        <v>55</v>
      </c>
      <c r="B190" s="47" t="s">
        <v>194</v>
      </c>
      <c r="C190" s="35"/>
      <c r="D190" s="36"/>
    </row>
    <row r="191" spans="1:4">
      <c r="A191" s="46">
        <v>56</v>
      </c>
      <c r="B191" s="47" t="s">
        <v>195</v>
      </c>
      <c r="C191" s="35"/>
      <c r="D191" s="36"/>
    </row>
    <row r="192" spans="1:4">
      <c r="A192" s="46">
        <v>57</v>
      </c>
      <c r="B192" s="47" t="s">
        <v>196</v>
      </c>
      <c r="C192" s="35"/>
      <c r="D192" s="36"/>
    </row>
    <row r="193" spans="1:4">
      <c r="A193" s="46">
        <v>58</v>
      </c>
      <c r="B193" s="47" t="s">
        <v>197</v>
      </c>
      <c r="C193" s="35"/>
      <c r="D193" s="36"/>
    </row>
    <row r="194" spans="1:4">
      <c r="A194" s="46">
        <v>59</v>
      </c>
      <c r="B194" s="47" t="s">
        <v>198</v>
      </c>
      <c r="C194" s="35"/>
      <c r="D194" s="36"/>
    </row>
    <row r="195" spans="1:4">
      <c r="A195" s="46">
        <v>60</v>
      </c>
      <c r="B195" s="47" t="s">
        <v>199</v>
      </c>
      <c r="C195" s="35"/>
      <c r="D195" s="36"/>
    </row>
    <row r="196" spans="1:4">
      <c r="A196" s="46">
        <v>61</v>
      </c>
      <c r="B196" s="47" t="s">
        <v>200</v>
      </c>
      <c r="C196" s="35"/>
      <c r="D196" s="36"/>
    </row>
    <row r="197" spans="1:4">
      <c r="A197" s="46">
        <v>62</v>
      </c>
      <c r="B197" s="47" t="s">
        <v>201</v>
      </c>
      <c r="C197" s="35"/>
      <c r="D197" s="36"/>
    </row>
    <row r="198" spans="1:4">
      <c r="A198" s="46">
        <v>63</v>
      </c>
      <c r="B198" s="47" t="s">
        <v>202</v>
      </c>
      <c r="C198" s="35"/>
      <c r="D198" s="36"/>
    </row>
    <row r="199" spans="1:4">
      <c r="A199" s="46">
        <v>64</v>
      </c>
      <c r="B199" s="47" t="s">
        <v>203</v>
      </c>
      <c r="C199" s="35"/>
      <c r="D199" s="36"/>
    </row>
    <row r="200" spans="1:4">
      <c r="A200" s="46">
        <v>65</v>
      </c>
      <c r="B200" s="47" t="s">
        <v>204</v>
      </c>
      <c r="C200" s="35"/>
      <c r="D200" s="36"/>
    </row>
    <row r="201" spans="1:4">
      <c r="A201" s="46">
        <v>66</v>
      </c>
      <c r="B201" s="47" t="s">
        <v>205</v>
      </c>
      <c r="C201" s="35"/>
      <c r="D201" s="36"/>
    </row>
    <row r="202" spans="1:4">
      <c r="A202" s="46">
        <v>67</v>
      </c>
      <c r="B202" s="47" t="s">
        <v>206</v>
      </c>
      <c r="C202" s="35"/>
      <c r="D202" s="36"/>
    </row>
    <row r="203" spans="1:4">
      <c r="A203" s="46">
        <v>68</v>
      </c>
      <c r="B203" s="47" t="s">
        <v>207</v>
      </c>
      <c r="C203" s="35"/>
      <c r="D203" s="36"/>
    </row>
    <row r="204" spans="1:4">
      <c r="A204" s="46">
        <v>69</v>
      </c>
      <c r="B204" s="47" t="s">
        <v>208</v>
      </c>
      <c r="C204" s="35"/>
      <c r="D204" s="36"/>
    </row>
    <row r="205" spans="1:4">
      <c r="A205" s="46">
        <v>70</v>
      </c>
      <c r="B205" s="47" t="s">
        <v>209</v>
      </c>
      <c r="C205" s="35"/>
      <c r="D205" s="36"/>
    </row>
    <row r="206" spans="1:4">
      <c r="A206" s="46">
        <v>71</v>
      </c>
      <c r="B206" s="47" t="s">
        <v>210</v>
      </c>
      <c r="C206" s="35"/>
      <c r="D206" s="36"/>
    </row>
    <row r="207" spans="1:4">
      <c r="A207" s="46">
        <v>72</v>
      </c>
      <c r="B207" s="47" t="s">
        <v>211</v>
      </c>
      <c r="C207" s="35"/>
      <c r="D207" s="36"/>
    </row>
    <row r="208" spans="1:4">
      <c r="A208" s="46">
        <v>73</v>
      </c>
      <c r="B208" s="47" t="s">
        <v>212</v>
      </c>
      <c r="C208" s="35"/>
      <c r="D208" s="36"/>
    </row>
    <row r="209" spans="1:4">
      <c r="A209" s="46">
        <v>74</v>
      </c>
      <c r="B209" s="47" t="s">
        <v>213</v>
      </c>
      <c r="C209" s="35"/>
      <c r="D209" s="36"/>
    </row>
    <row r="210" spans="1:4">
      <c r="A210" s="46">
        <v>75</v>
      </c>
      <c r="B210" s="47" t="s">
        <v>214</v>
      </c>
      <c r="C210" s="35"/>
      <c r="D210" s="36"/>
    </row>
    <row r="211" spans="1:4">
      <c r="A211" s="46">
        <v>76</v>
      </c>
      <c r="B211" s="47" t="s">
        <v>215</v>
      </c>
      <c r="C211" s="35"/>
      <c r="D211" s="36"/>
    </row>
    <row r="212" spans="1:4">
      <c r="A212" s="46">
        <v>77</v>
      </c>
      <c r="B212" s="47" t="s">
        <v>216</v>
      </c>
      <c r="C212" s="35"/>
      <c r="D212" s="36"/>
    </row>
    <row r="213" spans="1:4">
      <c r="A213" s="46">
        <v>78</v>
      </c>
      <c r="B213" s="47" t="s">
        <v>217</v>
      </c>
      <c r="C213" s="35"/>
      <c r="D213" s="36"/>
    </row>
    <row r="214" spans="1:4">
      <c r="A214" s="46">
        <v>79</v>
      </c>
      <c r="B214" s="47" t="s">
        <v>218</v>
      </c>
      <c r="C214" s="35"/>
      <c r="D214" s="36"/>
    </row>
    <row r="215" spans="1:4">
      <c r="A215" s="46">
        <v>80</v>
      </c>
      <c r="B215" s="47" t="s">
        <v>219</v>
      </c>
      <c r="C215" s="35"/>
      <c r="D215" s="36"/>
    </row>
    <row r="216" spans="1:4">
      <c r="A216" s="46">
        <v>81</v>
      </c>
      <c r="B216" s="47" t="s">
        <v>220</v>
      </c>
      <c r="C216" s="35"/>
      <c r="D216" s="36"/>
    </row>
    <row r="217" spans="1:4">
      <c r="A217" s="46">
        <v>82</v>
      </c>
      <c r="B217" s="47" t="s">
        <v>221</v>
      </c>
      <c r="C217" s="35"/>
      <c r="D217" s="36"/>
    </row>
    <row r="218" spans="1:4">
      <c r="A218" s="46">
        <v>83</v>
      </c>
      <c r="B218" s="47" t="s">
        <v>222</v>
      </c>
      <c r="C218" s="35"/>
      <c r="D218" s="36"/>
    </row>
    <row r="219" spans="1:4">
      <c r="A219" s="46">
        <v>84</v>
      </c>
      <c r="B219" s="47" t="s">
        <v>223</v>
      </c>
      <c r="C219" s="35"/>
      <c r="D219" s="36"/>
    </row>
    <row r="220" spans="1:4">
      <c r="A220" s="46">
        <v>85</v>
      </c>
      <c r="B220" s="47" t="s">
        <v>224</v>
      </c>
      <c r="C220" s="35"/>
      <c r="D220" s="36"/>
    </row>
    <row r="221" spans="1:4">
      <c r="A221" s="46">
        <v>86</v>
      </c>
      <c r="B221" s="47" t="s">
        <v>225</v>
      </c>
      <c r="C221" s="35"/>
      <c r="D221" s="36"/>
    </row>
    <row r="222" spans="1:4">
      <c r="A222" s="46">
        <v>87</v>
      </c>
      <c r="B222" s="47" t="s">
        <v>226</v>
      </c>
      <c r="C222" s="35"/>
      <c r="D222" s="36"/>
    </row>
    <row r="223" spans="1:4">
      <c r="A223" s="46">
        <v>88</v>
      </c>
      <c r="B223" s="47" t="s">
        <v>227</v>
      </c>
      <c r="C223" s="35"/>
      <c r="D223" s="36"/>
    </row>
    <row r="224" spans="1:4">
      <c r="A224" s="46">
        <v>89</v>
      </c>
      <c r="B224" s="47" t="s">
        <v>228</v>
      </c>
      <c r="C224" s="35"/>
      <c r="D224" s="36"/>
    </row>
    <row r="225" spans="1:4">
      <c r="A225" s="46">
        <v>90</v>
      </c>
      <c r="B225" s="47" t="s">
        <v>229</v>
      </c>
      <c r="C225" s="35"/>
      <c r="D225" s="36"/>
    </row>
    <row r="226" spans="1:4">
      <c r="A226" s="46">
        <v>91</v>
      </c>
      <c r="B226" s="47" t="s">
        <v>230</v>
      </c>
      <c r="C226" s="35"/>
      <c r="D226" s="36"/>
    </row>
    <row r="227" spans="1:4">
      <c r="A227" s="46">
        <v>92</v>
      </c>
      <c r="B227" s="47" t="s">
        <v>231</v>
      </c>
      <c r="C227" s="35"/>
      <c r="D227" s="36"/>
    </row>
    <row r="228" spans="1:4">
      <c r="A228" s="46">
        <v>93</v>
      </c>
      <c r="B228" s="47" t="s">
        <v>232</v>
      </c>
      <c r="C228" s="35"/>
      <c r="D228" s="36"/>
    </row>
    <row r="229" spans="1:4">
      <c r="A229" s="46">
        <v>94</v>
      </c>
      <c r="B229" s="47" t="s">
        <v>233</v>
      </c>
      <c r="C229" s="35"/>
      <c r="D229" s="36"/>
    </row>
    <row r="230" spans="1:4">
      <c r="A230" s="46">
        <v>95</v>
      </c>
      <c r="B230" s="47" t="s">
        <v>234</v>
      </c>
      <c r="C230" s="35"/>
      <c r="D230" s="36"/>
    </row>
    <row r="231" spans="1:4">
      <c r="A231" s="46">
        <v>96</v>
      </c>
      <c r="B231" s="47" t="s">
        <v>235</v>
      </c>
      <c r="C231" s="35"/>
      <c r="D231" s="36"/>
    </row>
    <row r="232" spans="1:4">
      <c r="A232" s="46">
        <v>97</v>
      </c>
      <c r="B232" s="47" t="s">
        <v>236</v>
      </c>
      <c r="C232" s="35"/>
      <c r="D232" s="36"/>
    </row>
    <row r="233" spans="1:4">
      <c r="A233" s="46">
        <v>98</v>
      </c>
      <c r="B233" s="47" t="s">
        <v>237</v>
      </c>
      <c r="C233" s="35"/>
      <c r="D233" s="36"/>
    </row>
    <row r="234" spans="1:4">
      <c r="A234" s="46">
        <v>99</v>
      </c>
      <c r="B234" s="47" t="s">
        <v>238</v>
      </c>
      <c r="C234" s="35"/>
      <c r="D234" s="36"/>
    </row>
    <row r="235" spans="1:4" ht="13.5" thickBot="1">
      <c r="A235" s="49">
        <v>100</v>
      </c>
      <c r="B235" s="50" t="s">
        <v>239</v>
      </c>
      <c r="C235" s="51"/>
      <c r="D235" s="52"/>
    </row>
  </sheetData>
  <sheetProtection selectLockedCells="1"/>
  <customSheetViews>
    <customSheetView guid="{6F637C86-117D-4792-B5D4-37E20B1C50B5}" showPageBreaks="1" hiddenRows="1" hiddenColumns="1" state="hidden" view="pageBreakPreview" topLeftCell="A120">
      <selection activeCell="Y127" sqref="Y127"/>
      <pageMargins left="0" right="0" top="0" bottom="0" header="0" footer="0"/>
      <pageSetup orientation="portrait" r:id="rId1"/>
      <headerFooter alignWithMargins="0"/>
    </customSheetView>
    <customSheetView guid="{DF819C10-7533-4A2E-B278-90B3B38A4AE6}" showPageBreaks="1" hiddenRows="1" hiddenColumns="1" state="hidden" view="pageBreakPreview" topLeftCell="A120">
      <selection activeCell="Y127" sqref="Y127"/>
      <pageMargins left="0" right="0" top="0" bottom="0" header="0" footer="0"/>
      <pageSetup orientation="portrait" r:id="rId2"/>
      <headerFooter alignWithMargins="0"/>
    </customSheetView>
    <customSheetView guid="{863DE73B-EDD5-4C94-B877-7C156CB081F7}" showPageBreaks="1" hiddenRows="1" hiddenColumns="1" state="hidden" view="pageBreakPreview" topLeftCell="A120">
      <selection activeCell="Y127" sqref="Y127"/>
      <pageMargins left="0" right="0" top="0" bottom="0" header="0" footer="0"/>
      <pageSetup orientation="portrait" r:id="rId3"/>
      <headerFooter alignWithMargins="0"/>
    </customSheetView>
    <customSheetView guid="{6B2C1320-5106-401D-86E8-03FFC7419150}" showPageBreaks="1" hiddenRows="1" hiddenColumns="1" state="hidden" view="pageBreakPreview" showRuler="0" topLeftCell="A120">
      <selection activeCell="Y127" sqref="Y127"/>
      <pageMargins left="0" right="0" top="0" bottom="0" header="0" footer="0"/>
      <pageSetup orientation="portrait" r:id="rId4"/>
      <headerFooter alignWithMargins="0"/>
    </customSheetView>
    <customSheetView guid="{3545AE1A-D3DD-4FC8-880A-180A3F66AD42}" showPageBreaks="1" hiddenRows="1" hiddenColumns="1" state="hidden" view="pageBreakPreview" topLeftCell="A120">
      <selection activeCell="Y127" sqref="Y127"/>
      <pageMargins left="0" right="0" top="0" bottom="0" header="0" footer="0"/>
      <pageSetup orientation="portrait" r:id="rId5"/>
      <headerFooter alignWithMargins="0"/>
    </customSheetView>
    <customSheetView guid="{C0D2F720-9CF1-451B-A21B-46E9EE29F95A}" showPageBreaks="1" hiddenRows="1" hiddenColumns="1" state="hidden" view="pageBreakPreview" topLeftCell="A120">
      <selection activeCell="Y127" sqref="Y127"/>
      <pageMargins left="0" right="0" top="0" bottom="0" header="0" footer="0"/>
      <pageSetup orientation="portrait" r:id="rId6"/>
      <headerFooter alignWithMargins="0"/>
    </customSheetView>
    <customSheetView guid="{629BDD3E-4046-451D-8D01-11325237A091}" showPageBreaks="1" hiddenRows="1" hiddenColumns="1" state="hidden" view="pageBreakPreview" topLeftCell="A120">
      <selection activeCell="Y127" sqref="Y127"/>
      <pageMargins left="0" right="0" top="0" bottom="0" header="0" footer="0"/>
      <pageSetup orientation="portrait" r:id="rId7"/>
      <headerFooter alignWithMargins="0"/>
    </customSheetView>
    <customSheetView guid="{61A8E90E-9DEC-4083-98B2-482D9678BA93}" showPageBreaks="1" hiddenRows="1" hiddenColumns="1" state="hidden" view="pageBreakPreview" topLeftCell="A120">
      <selection activeCell="Y127" sqref="Y127"/>
      <pageMargins left="0" right="0" top="0" bottom="0" header="0" footer="0"/>
      <pageSetup orientation="portrait" r:id="rId8"/>
      <headerFooter alignWithMargins="0"/>
    </customSheetView>
    <customSheetView guid="{9CE94B9F-4902-4B08-AE4E-74E93D8E789E}" showPageBreaks="1" hiddenRows="1" hiddenColumns="1" state="hidden" view="pageBreakPreview" topLeftCell="A120">
      <selection activeCell="Y127" sqref="Y127"/>
      <pageMargins left="0" right="0" top="0" bottom="0" header="0" footer="0"/>
      <pageSetup orientation="portrait" r:id="rId9"/>
      <headerFooter alignWithMargins="0"/>
    </customSheetView>
    <customSheetView guid="{A60C0BDD-7FB1-4EBA-A0E1-529280DA1A28}" showPageBreaks="1" hiddenRows="1" hiddenColumns="1" state="hidden" view="pageBreakPreview" topLeftCell="A120">
      <selection activeCell="Y127" sqref="Y127"/>
      <pageMargins left="0" right="0" top="0" bottom="0" header="0" footer="0"/>
      <pageSetup orientation="portrait" r:id="rId10"/>
      <headerFooter alignWithMargins="0"/>
    </customSheetView>
    <customSheetView guid="{27F75044-6024-4403-9A39-D72B9CCD332B}" showPageBreaks="1" hiddenRows="1" hiddenColumns="1" state="hidden" view="pageBreakPreview" topLeftCell="A120">
      <selection activeCell="Y127" sqref="Y127"/>
      <pageMargins left="0" right="0" top="0" bottom="0" header="0" footer="0"/>
      <pageSetup orientation="portrait" r:id="rId11"/>
      <headerFooter alignWithMargins="0"/>
    </customSheetView>
  </customSheetViews>
  <mergeCells count="14">
    <mergeCell ref="A124:B124"/>
    <mergeCell ref="A125:B125"/>
    <mergeCell ref="A127:D127"/>
    <mergeCell ref="A3:B3"/>
    <mergeCell ref="A6:D6"/>
    <mergeCell ref="A4:B4"/>
    <mergeCell ref="U6:AA6"/>
    <mergeCell ref="U7:AA7"/>
    <mergeCell ref="F3:G3"/>
    <mergeCell ref="K3:L3"/>
    <mergeCell ref="F6:I6"/>
    <mergeCell ref="K6:N6"/>
    <mergeCell ref="P6:S6"/>
    <mergeCell ref="P3:Q3"/>
  </mergeCells>
  <phoneticPr fontId="23" type="noConversion"/>
  <pageMargins left="0.75" right="0.75" top="1" bottom="1" header="0.5" footer="0.5"/>
  <pageSetup orientation="portrait" r:id="rId1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66"/>
  <sheetViews>
    <sheetView view="pageBreakPreview" zoomScale="90" zoomScaleNormal="90" zoomScaleSheetLayoutView="90" workbookViewId="0">
      <pane ySplit="11" topLeftCell="A19" activePane="bottomLeft" state="frozen"/>
      <selection pane="bottomLeft" activeCell="I22" sqref="I22"/>
    </sheetView>
  </sheetViews>
  <sheetFormatPr defaultRowHeight="15.75"/>
  <cols>
    <col min="1" max="1" width="2.42578125" style="185" customWidth="1"/>
    <col min="2" max="2" width="5" style="208" customWidth="1"/>
    <col min="3" max="3" width="11.7109375" style="208" customWidth="1"/>
    <col min="4" max="4" width="12" style="209" customWidth="1"/>
    <col min="5" max="5" width="14.42578125" style="185" customWidth="1"/>
    <col min="6" max="6" width="17" style="209" customWidth="1"/>
    <col min="7" max="7" width="12" style="209" customWidth="1"/>
    <col min="8" max="8" width="17.85546875" style="185" customWidth="1"/>
    <col min="9" max="9" width="51.85546875" style="185" customWidth="1"/>
    <col min="10" max="10" width="10.5703125" style="185" customWidth="1"/>
    <col min="11" max="11" width="16.7109375" style="185" customWidth="1"/>
    <col min="12" max="12" width="15.7109375" style="185" customWidth="1"/>
    <col min="13" max="13" width="13" style="185" customWidth="1"/>
    <col min="14" max="14" width="16.5703125" style="185" customWidth="1"/>
    <col min="15" max="15" width="18.5703125" style="185" customWidth="1"/>
    <col min="16" max="16" width="17.140625" style="185" customWidth="1"/>
    <col min="17" max="17" width="12.5703125" style="185" customWidth="1"/>
    <col min="18" max="16384" width="9.140625" style="185"/>
  </cols>
  <sheetData>
    <row r="1" spans="1:16" ht="16.5">
      <c r="B1" s="307" t="str">
        <f>'Name of Bidder'!B1:D1</f>
        <v>AMC-II for De-Weeding, Grass Cutting and Jungle Clearance and Civil Maintenance Works for a period of 2 Years at Nizamabad 765/400KV Substation</v>
      </c>
      <c r="C1" s="307"/>
      <c r="D1" s="307"/>
      <c r="E1" s="307"/>
      <c r="F1" s="307"/>
      <c r="G1" s="307"/>
      <c r="H1" s="307"/>
      <c r="I1" s="307"/>
      <c r="J1" s="307"/>
      <c r="K1" s="307"/>
    </row>
    <row r="2" spans="1:16" ht="16.5">
      <c r="B2" s="307" t="str">
        <f>'Name of Bidder'!B2:D2</f>
        <v>Specification No: Ref: SR-I/C&amp;M/WC-3958/2024/RFx-5002004101 
        (SR1/NT/W-MISC/DOM/B00/24/16295)</v>
      </c>
      <c r="C2" s="307"/>
      <c r="D2" s="307"/>
      <c r="E2" s="307"/>
      <c r="F2" s="307"/>
      <c r="G2" s="307"/>
      <c r="H2" s="307"/>
      <c r="I2" s="307"/>
      <c r="J2" s="307"/>
      <c r="K2" s="307"/>
    </row>
    <row r="3" spans="1:16" ht="16.5">
      <c r="B3" s="307" t="s">
        <v>241</v>
      </c>
      <c r="C3" s="307"/>
      <c r="D3" s="307"/>
      <c r="E3" s="307"/>
      <c r="F3" s="307"/>
      <c r="G3" s="307"/>
      <c r="H3" s="307"/>
      <c r="I3" s="307"/>
      <c r="J3" s="307"/>
      <c r="K3" s="307"/>
    </row>
    <row r="4" spans="1:16" s="186" customFormat="1" ht="16.5">
      <c r="A4" s="318" t="s">
        <v>370</v>
      </c>
      <c r="B4" s="319"/>
      <c r="C4" s="320"/>
      <c r="D4" s="308">
        <f>'Name of Bidder'!D9</f>
        <v>0</v>
      </c>
      <c r="E4" s="308"/>
      <c r="F4" s="308"/>
      <c r="G4" s="308"/>
      <c r="H4" s="308"/>
      <c r="I4" s="308"/>
      <c r="J4" s="308"/>
      <c r="K4" s="308"/>
      <c r="L4" s="313"/>
      <c r="M4" s="313"/>
      <c r="N4" s="313"/>
    </row>
    <row r="5" spans="1:16" s="186" customFormat="1" ht="16.5" hidden="1">
      <c r="A5" s="309" t="s">
        <v>14</v>
      </c>
      <c r="B5" s="309"/>
      <c r="C5" s="309"/>
      <c r="D5" s="308">
        <f>'Name of Bidder'!D9</f>
        <v>0</v>
      </c>
      <c r="E5" s="308"/>
      <c r="F5" s="308"/>
      <c r="G5" s="308"/>
      <c r="H5" s="308"/>
      <c r="I5" s="308"/>
      <c r="J5" s="308"/>
      <c r="K5" s="308"/>
      <c r="L5" s="313" t="s">
        <v>244</v>
      </c>
      <c r="M5" s="313"/>
      <c r="N5" s="313"/>
    </row>
    <row r="6" spans="1:16" s="186" customFormat="1" ht="16.5" hidden="1">
      <c r="A6" s="309" t="s">
        <v>15</v>
      </c>
      <c r="B6" s="311"/>
      <c r="C6" s="311"/>
      <c r="D6" s="308">
        <f>'Name of Bidder'!D10</f>
        <v>0</v>
      </c>
      <c r="E6" s="308"/>
      <c r="F6" s="308"/>
      <c r="G6" s="308"/>
      <c r="H6" s="308"/>
      <c r="I6" s="308"/>
      <c r="J6" s="308"/>
      <c r="K6" s="308"/>
      <c r="L6" s="313" t="s">
        <v>245</v>
      </c>
      <c r="M6" s="313"/>
      <c r="N6" s="313"/>
    </row>
    <row r="7" spans="1:16" s="186" customFormat="1" ht="16.5" hidden="1">
      <c r="A7" s="187"/>
      <c r="B7" s="187"/>
      <c r="C7" s="187"/>
      <c r="D7" s="308">
        <f>'Name of Bidder'!D11</f>
        <v>0</v>
      </c>
      <c r="E7" s="308"/>
      <c r="F7" s="308"/>
      <c r="G7" s="308"/>
      <c r="H7" s="308"/>
      <c r="I7" s="308"/>
      <c r="J7" s="308"/>
      <c r="K7" s="308"/>
      <c r="L7" s="188" t="s">
        <v>246</v>
      </c>
      <c r="M7" s="188"/>
      <c r="N7" s="188"/>
    </row>
    <row r="8" spans="1:16" s="186" customFormat="1" ht="16.5" hidden="1">
      <c r="A8" s="187"/>
      <c r="B8" s="187"/>
      <c r="C8" s="187"/>
      <c r="D8" s="308">
        <f>'Name of Bidder'!D12</f>
        <v>0</v>
      </c>
      <c r="E8" s="308"/>
      <c r="F8" s="308"/>
      <c r="G8" s="308"/>
      <c r="H8" s="308"/>
      <c r="I8" s="308"/>
      <c r="J8" s="308"/>
      <c r="K8" s="308"/>
      <c r="L8" s="188" t="s">
        <v>247</v>
      </c>
      <c r="M8" s="188"/>
      <c r="N8" s="188"/>
    </row>
    <row r="10" spans="1:16" ht="115.5">
      <c r="B10" s="168" t="s">
        <v>248</v>
      </c>
      <c r="C10" s="168" t="s">
        <v>249</v>
      </c>
      <c r="D10" s="168" t="s">
        <v>250</v>
      </c>
      <c r="E10" s="169" t="s">
        <v>251</v>
      </c>
      <c r="F10" s="169" t="s">
        <v>252</v>
      </c>
      <c r="G10" s="169" t="s">
        <v>253</v>
      </c>
      <c r="H10" s="169" t="s">
        <v>254</v>
      </c>
      <c r="I10" s="168" t="s">
        <v>255</v>
      </c>
      <c r="J10" s="168" t="s">
        <v>256</v>
      </c>
      <c r="K10" s="168" t="s">
        <v>257</v>
      </c>
      <c r="L10" s="168" t="s">
        <v>258</v>
      </c>
      <c r="M10" s="168" t="s">
        <v>259</v>
      </c>
      <c r="N10" s="168" t="s">
        <v>260</v>
      </c>
      <c r="O10" s="168" t="s">
        <v>261</v>
      </c>
      <c r="P10" s="168" t="s">
        <v>262</v>
      </c>
    </row>
    <row r="11" spans="1:16" ht="16.5">
      <c r="B11" s="180">
        <v>1</v>
      </c>
      <c r="C11" s="180">
        <v>2</v>
      </c>
      <c r="D11" s="180">
        <v>3</v>
      </c>
      <c r="E11" s="180">
        <v>4</v>
      </c>
      <c r="F11" s="169">
        <v>5</v>
      </c>
      <c r="G11" s="169">
        <v>6</v>
      </c>
      <c r="H11" s="169">
        <v>7</v>
      </c>
      <c r="I11" s="169">
        <v>8</v>
      </c>
      <c r="J11" s="189">
        <v>9</v>
      </c>
      <c r="K11" s="189">
        <v>10</v>
      </c>
      <c r="L11" s="189">
        <v>11</v>
      </c>
      <c r="M11" s="189">
        <v>12</v>
      </c>
      <c r="N11" s="189" t="s">
        <v>263</v>
      </c>
      <c r="O11" s="189" t="s">
        <v>264</v>
      </c>
      <c r="P11" s="190" t="s">
        <v>265</v>
      </c>
    </row>
    <row r="12" spans="1:16" ht="109.5" customHeight="1">
      <c r="B12" s="180">
        <v>1</v>
      </c>
      <c r="C12" s="191" t="s">
        <v>361</v>
      </c>
      <c r="D12" s="180"/>
      <c r="E12" s="180"/>
      <c r="F12" s="181"/>
      <c r="G12" s="182">
        <v>0.18</v>
      </c>
      <c r="H12" s="183"/>
      <c r="I12" s="192" t="s">
        <v>348</v>
      </c>
      <c r="J12" s="191" t="s">
        <v>369</v>
      </c>
      <c r="K12" s="193">
        <v>15</v>
      </c>
      <c r="L12" s="194">
        <v>6812</v>
      </c>
      <c r="M12" s="184">
        <f>ROUND(L12/1.18,2)</f>
        <v>5772.88</v>
      </c>
      <c r="N12" s="195">
        <f>ROUND(L12/1.18,2)</f>
        <v>5772.88</v>
      </c>
      <c r="O12" s="195">
        <f>ROUND(N12*K12,2)</f>
        <v>86593.2</v>
      </c>
      <c r="P12" s="196">
        <f>ROUND(O12*18%,2)</f>
        <v>15586.78</v>
      </c>
    </row>
    <row r="13" spans="1:16" ht="115.5" customHeight="1">
      <c r="B13" s="180">
        <v>2</v>
      </c>
      <c r="C13" s="191" t="s">
        <v>362</v>
      </c>
      <c r="D13" s="180"/>
      <c r="E13" s="180"/>
      <c r="F13" s="181"/>
      <c r="G13" s="182">
        <v>0.18</v>
      </c>
      <c r="H13" s="183"/>
      <c r="I13" s="197" t="s">
        <v>349</v>
      </c>
      <c r="J13" s="191" t="s">
        <v>369</v>
      </c>
      <c r="K13" s="193">
        <v>7.5</v>
      </c>
      <c r="L13" s="194">
        <v>6518.6</v>
      </c>
      <c r="M13" s="184">
        <f t="shared" ref="M13:M21" si="0">ROUND((L13/1.18),2)</f>
        <v>5524.24</v>
      </c>
      <c r="N13" s="195">
        <f t="shared" ref="N13:N21" si="1">ROUND(L13/1.18,2)</f>
        <v>5524.24</v>
      </c>
      <c r="O13" s="195">
        <f t="shared" ref="O13:O21" si="2">ROUND(N13*K13,2)</f>
        <v>41431.800000000003</v>
      </c>
      <c r="P13" s="196">
        <f t="shared" ref="P13:P21" si="3">ROUND(O13*18%,2)</f>
        <v>7457.72</v>
      </c>
    </row>
    <row r="14" spans="1:16" ht="63">
      <c r="B14" s="180">
        <v>3</v>
      </c>
      <c r="C14" s="191" t="s">
        <v>266</v>
      </c>
      <c r="D14" s="180"/>
      <c r="E14" s="180"/>
      <c r="F14" s="181"/>
      <c r="G14" s="182">
        <v>0.18</v>
      </c>
      <c r="H14" s="183"/>
      <c r="I14" s="197" t="s">
        <v>350</v>
      </c>
      <c r="J14" s="191" t="s">
        <v>369</v>
      </c>
      <c r="K14" s="193">
        <v>10</v>
      </c>
      <c r="L14" s="194">
        <v>7132.25</v>
      </c>
      <c r="M14" s="184">
        <f t="shared" si="0"/>
        <v>6044.28</v>
      </c>
      <c r="N14" s="195">
        <f t="shared" si="1"/>
        <v>6044.28</v>
      </c>
      <c r="O14" s="195">
        <f t="shared" si="2"/>
        <v>60442.8</v>
      </c>
      <c r="P14" s="196">
        <f t="shared" si="3"/>
        <v>10879.7</v>
      </c>
    </row>
    <row r="15" spans="1:16" ht="78.75">
      <c r="B15" s="180">
        <v>4</v>
      </c>
      <c r="C15" s="191" t="s">
        <v>363</v>
      </c>
      <c r="D15" s="180"/>
      <c r="E15" s="180"/>
      <c r="F15" s="181"/>
      <c r="G15" s="182">
        <v>0.18</v>
      </c>
      <c r="H15" s="183"/>
      <c r="I15" s="197" t="s">
        <v>351</v>
      </c>
      <c r="J15" s="191" t="s">
        <v>267</v>
      </c>
      <c r="K15" s="193">
        <v>32</v>
      </c>
      <c r="L15" s="198">
        <v>1133.55</v>
      </c>
      <c r="M15" s="184">
        <f t="shared" si="0"/>
        <v>960.64</v>
      </c>
      <c r="N15" s="195">
        <f t="shared" si="1"/>
        <v>960.64</v>
      </c>
      <c r="O15" s="195">
        <f t="shared" si="2"/>
        <v>30740.48</v>
      </c>
      <c r="P15" s="196">
        <f t="shared" si="3"/>
        <v>5533.29</v>
      </c>
    </row>
    <row r="16" spans="1:16" ht="173.25">
      <c r="B16" s="180">
        <v>5</v>
      </c>
      <c r="C16" s="199">
        <v>11.4</v>
      </c>
      <c r="D16" s="180"/>
      <c r="E16" s="180"/>
      <c r="F16" s="181"/>
      <c r="G16" s="182">
        <v>0.18</v>
      </c>
      <c r="H16" s="183"/>
      <c r="I16" s="197" t="s">
        <v>352</v>
      </c>
      <c r="J16" s="191" t="s">
        <v>267</v>
      </c>
      <c r="K16" s="193">
        <v>8</v>
      </c>
      <c r="L16" s="219">
        <v>1439.4</v>
      </c>
      <c r="M16" s="184">
        <f t="shared" si="0"/>
        <v>1219.83</v>
      </c>
      <c r="N16" s="195">
        <f t="shared" si="1"/>
        <v>1219.83</v>
      </c>
      <c r="O16" s="195">
        <f t="shared" si="2"/>
        <v>9758.64</v>
      </c>
      <c r="P16" s="196">
        <f t="shared" si="3"/>
        <v>1756.56</v>
      </c>
    </row>
    <row r="17" spans="2:19" ht="31.5">
      <c r="B17" s="180">
        <v>6</v>
      </c>
      <c r="C17" s="177" t="s">
        <v>364</v>
      </c>
      <c r="D17" s="180"/>
      <c r="E17" s="180"/>
      <c r="F17" s="181"/>
      <c r="G17" s="182">
        <v>0.18</v>
      </c>
      <c r="H17" s="183"/>
      <c r="I17" s="197" t="s">
        <v>353</v>
      </c>
      <c r="J17" s="191" t="s">
        <v>267</v>
      </c>
      <c r="K17" s="193">
        <v>100</v>
      </c>
      <c r="L17" s="219">
        <v>343.65</v>
      </c>
      <c r="M17" s="184">
        <f t="shared" si="0"/>
        <v>291.23</v>
      </c>
      <c r="N17" s="195">
        <f t="shared" si="1"/>
        <v>291.23</v>
      </c>
      <c r="O17" s="195">
        <f t="shared" si="2"/>
        <v>29123</v>
      </c>
      <c r="P17" s="196">
        <f t="shared" si="3"/>
        <v>5242.1400000000003</v>
      </c>
    </row>
    <row r="18" spans="2:19" ht="126">
      <c r="B18" s="180">
        <v>7</v>
      </c>
      <c r="C18" s="200" t="s">
        <v>365</v>
      </c>
      <c r="D18" s="180"/>
      <c r="E18" s="180"/>
      <c r="F18" s="181"/>
      <c r="G18" s="182">
        <v>0.18</v>
      </c>
      <c r="H18" s="183"/>
      <c r="I18" s="197" t="s">
        <v>354</v>
      </c>
      <c r="J18" s="191" t="s">
        <v>267</v>
      </c>
      <c r="K18" s="193">
        <v>1200</v>
      </c>
      <c r="L18" s="194">
        <v>137.44999999999999</v>
      </c>
      <c r="M18" s="184">
        <f t="shared" si="0"/>
        <v>116.48</v>
      </c>
      <c r="N18" s="195">
        <f t="shared" si="1"/>
        <v>116.48</v>
      </c>
      <c r="O18" s="195">
        <f t="shared" si="2"/>
        <v>139776</v>
      </c>
      <c r="P18" s="196">
        <f t="shared" si="3"/>
        <v>25159.68</v>
      </c>
    </row>
    <row r="19" spans="2:19" ht="63">
      <c r="B19" s="180">
        <v>8</v>
      </c>
      <c r="C19" s="201" t="s">
        <v>269</v>
      </c>
      <c r="D19" s="180"/>
      <c r="E19" s="180"/>
      <c r="F19" s="181"/>
      <c r="G19" s="182">
        <v>0.18</v>
      </c>
      <c r="H19" s="183"/>
      <c r="I19" s="202" t="s">
        <v>270</v>
      </c>
      <c r="J19" s="191" t="s">
        <v>267</v>
      </c>
      <c r="K19" s="193">
        <v>100</v>
      </c>
      <c r="L19" s="194">
        <v>102.8</v>
      </c>
      <c r="M19" s="184">
        <f t="shared" si="0"/>
        <v>87.12</v>
      </c>
      <c r="N19" s="195">
        <f t="shared" si="1"/>
        <v>87.12</v>
      </c>
      <c r="O19" s="195">
        <f>ROUND(N19*K19,2)</f>
        <v>8712</v>
      </c>
      <c r="P19" s="196">
        <f>ROUND(O19*18%,2)</f>
        <v>1568.16</v>
      </c>
    </row>
    <row r="20" spans="2:19" ht="78.75">
      <c r="B20" s="180">
        <v>9</v>
      </c>
      <c r="C20" s="201" t="s">
        <v>366</v>
      </c>
      <c r="D20" s="180"/>
      <c r="E20" s="180"/>
      <c r="F20" s="181"/>
      <c r="G20" s="182">
        <v>0.18</v>
      </c>
      <c r="H20" s="183"/>
      <c r="I20" s="202" t="s">
        <v>355</v>
      </c>
      <c r="J20" s="191" t="s">
        <v>267</v>
      </c>
      <c r="K20" s="193">
        <v>200</v>
      </c>
      <c r="L20" s="194">
        <v>112.9</v>
      </c>
      <c r="M20" s="184">
        <f t="shared" si="0"/>
        <v>95.68</v>
      </c>
      <c r="N20" s="195">
        <f t="shared" si="1"/>
        <v>95.68</v>
      </c>
      <c r="O20" s="195">
        <f>ROUND(N20*K20,2)</f>
        <v>19136</v>
      </c>
      <c r="P20" s="196">
        <f>ROUND(O20*18%,2)</f>
        <v>3444.48</v>
      </c>
    </row>
    <row r="21" spans="2:19" ht="63">
      <c r="B21" s="180">
        <v>10</v>
      </c>
      <c r="C21" s="201" t="s">
        <v>367</v>
      </c>
      <c r="D21" s="180"/>
      <c r="E21" s="180"/>
      <c r="F21" s="181"/>
      <c r="G21" s="182">
        <v>0.18</v>
      </c>
      <c r="H21" s="183"/>
      <c r="I21" s="202" t="s">
        <v>356</v>
      </c>
      <c r="J21" s="191" t="s">
        <v>267</v>
      </c>
      <c r="K21" s="193">
        <v>800</v>
      </c>
      <c r="L21" s="194">
        <v>120.75</v>
      </c>
      <c r="M21" s="184">
        <f t="shared" si="0"/>
        <v>102.33</v>
      </c>
      <c r="N21" s="195">
        <f t="shared" si="1"/>
        <v>102.33</v>
      </c>
      <c r="O21" s="195">
        <f t="shared" si="2"/>
        <v>81864</v>
      </c>
      <c r="P21" s="196">
        <f t="shared" si="3"/>
        <v>14735.52</v>
      </c>
    </row>
    <row r="22" spans="2:19" ht="393.75">
      <c r="B22" s="180">
        <v>11</v>
      </c>
      <c r="C22" s="203">
        <v>26.87</v>
      </c>
      <c r="D22" s="180"/>
      <c r="E22" s="180"/>
      <c r="F22" s="181"/>
      <c r="G22" s="182">
        <v>0.18</v>
      </c>
      <c r="H22" s="183"/>
      <c r="I22" s="204" t="s">
        <v>357</v>
      </c>
      <c r="J22" s="203"/>
      <c r="K22" s="193"/>
      <c r="L22" s="194"/>
      <c r="M22" s="184"/>
      <c r="N22" s="195"/>
      <c r="O22" s="195"/>
      <c r="P22" s="196"/>
    </row>
    <row r="23" spans="2:19">
      <c r="B23" s="180">
        <v>12</v>
      </c>
      <c r="C23" s="203" t="s">
        <v>368</v>
      </c>
      <c r="D23" s="180"/>
      <c r="E23" s="180"/>
      <c r="F23" s="181"/>
      <c r="G23" s="182">
        <v>0.18</v>
      </c>
      <c r="H23" s="183"/>
      <c r="I23" s="205" t="s">
        <v>358</v>
      </c>
      <c r="J23" s="203" t="s">
        <v>267</v>
      </c>
      <c r="K23" s="193">
        <v>12</v>
      </c>
      <c r="L23" s="194">
        <v>4346.7</v>
      </c>
      <c r="M23" s="184">
        <f t="shared" ref="M23:M25" si="4">ROUND((L23/1.18),2)</f>
        <v>3683.64</v>
      </c>
      <c r="N23" s="195">
        <f t="shared" ref="N23" si="5">ROUND(L23/1.18,2)</f>
        <v>3683.64</v>
      </c>
      <c r="O23" s="195">
        <f t="shared" ref="O23:O25" si="6">ROUND(N23*K23,2)</f>
        <v>44203.68</v>
      </c>
      <c r="P23" s="196">
        <f t="shared" ref="P23:P25" si="7">ROUND(O23*18%,2)</f>
        <v>7956.66</v>
      </c>
    </row>
    <row r="24" spans="2:19" ht="16.5">
      <c r="B24" s="180">
        <v>13</v>
      </c>
      <c r="C24" s="193"/>
      <c r="D24" s="180"/>
      <c r="E24" s="180"/>
      <c r="F24" s="181"/>
      <c r="G24" s="182">
        <v>0.18</v>
      </c>
      <c r="H24" s="183"/>
      <c r="I24" s="206" t="s">
        <v>360</v>
      </c>
      <c r="J24" s="203"/>
      <c r="K24" s="193"/>
      <c r="L24" s="194"/>
      <c r="M24" s="184"/>
      <c r="N24" s="195"/>
      <c r="O24" s="195"/>
      <c r="P24" s="196"/>
    </row>
    <row r="25" spans="2:19" ht="63">
      <c r="B25" s="180">
        <v>14</v>
      </c>
      <c r="C25" s="193"/>
      <c r="D25" s="180"/>
      <c r="E25" s="180"/>
      <c r="F25" s="181"/>
      <c r="G25" s="182">
        <v>0.18</v>
      </c>
      <c r="H25" s="183"/>
      <c r="I25" s="192" t="s">
        <v>359</v>
      </c>
      <c r="J25" s="191" t="s">
        <v>271</v>
      </c>
      <c r="K25" s="193">
        <v>142</v>
      </c>
      <c r="L25" s="194"/>
      <c r="M25" s="184">
        <f t="shared" si="4"/>
        <v>0</v>
      </c>
      <c r="N25" s="207">
        <v>515.6</v>
      </c>
      <c r="O25" s="195">
        <f t="shared" si="6"/>
        <v>73215.199999999997</v>
      </c>
      <c r="P25" s="196">
        <f t="shared" si="7"/>
        <v>13178.74</v>
      </c>
    </row>
    <row r="27" spans="2:19">
      <c r="Q27" s="210"/>
      <c r="S27" s="185">
        <f>O28*1.18</f>
        <v>737496.22399999993</v>
      </c>
    </row>
    <row r="28" spans="2:19" ht="16.5">
      <c r="D28" s="208"/>
      <c r="E28" s="211"/>
      <c r="F28" s="208"/>
      <c r="G28" s="208"/>
      <c r="H28" s="211"/>
      <c r="I28" s="321" t="s">
        <v>371</v>
      </c>
      <c r="J28" s="322"/>
      <c r="K28" s="322"/>
      <c r="L28" s="322"/>
      <c r="M28" s="322"/>
      <c r="N28" s="323"/>
      <c r="O28" s="215">
        <f>SUM(O12:O25)</f>
        <v>624996.79999999993</v>
      </c>
      <c r="P28" s="215">
        <f>SUM(P7:P25)</f>
        <v>112499.43000000001</v>
      </c>
    </row>
    <row r="29" spans="2:19" ht="45" customHeight="1">
      <c r="D29" s="208"/>
      <c r="E29" s="211"/>
      <c r="F29" s="208"/>
      <c r="G29" s="208"/>
      <c r="H29" s="212"/>
      <c r="I29" s="315" t="s">
        <v>272</v>
      </c>
      <c r="J29" s="316"/>
      <c r="K29" s="316"/>
      <c r="L29" s="316"/>
      <c r="M29" s="316"/>
      <c r="N29" s="317"/>
      <c r="O29" s="213"/>
      <c r="P29" s="214"/>
    </row>
    <row r="30" spans="2:19" ht="16.5">
      <c r="D30" s="208"/>
      <c r="E30" s="211"/>
      <c r="F30" s="208"/>
      <c r="G30" s="208"/>
      <c r="H30" s="211"/>
      <c r="I30" s="314" t="s">
        <v>273</v>
      </c>
      <c r="J30" s="314"/>
      <c r="K30" s="314"/>
      <c r="L30" s="314"/>
      <c r="M30" s="314"/>
      <c r="N30" s="314"/>
      <c r="O30" s="215">
        <f>O28*O29</f>
        <v>0</v>
      </c>
      <c r="P30" s="261">
        <f>ROUND(O30*18%,2)</f>
        <v>0</v>
      </c>
    </row>
    <row r="31" spans="2:19" ht="16.5">
      <c r="D31" s="208"/>
      <c r="E31" s="211"/>
      <c r="F31" s="208"/>
      <c r="G31" s="208"/>
      <c r="H31" s="211"/>
      <c r="I31" s="314" t="s">
        <v>274</v>
      </c>
      <c r="J31" s="314"/>
      <c r="K31" s="314"/>
      <c r="L31" s="314"/>
      <c r="M31" s="314"/>
      <c r="N31" s="314"/>
      <c r="O31" s="215">
        <f>O28+O30</f>
        <v>624996.79999999993</v>
      </c>
      <c r="P31" s="188"/>
    </row>
    <row r="32" spans="2:19" ht="16.5">
      <c r="D32" s="208"/>
      <c r="E32" s="211"/>
      <c r="F32" s="208"/>
      <c r="G32" s="208"/>
      <c r="H32" s="211"/>
      <c r="I32" s="312" t="s">
        <v>275</v>
      </c>
      <c r="J32" s="312"/>
      <c r="K32" s="312"/>
      <c r="L32" s="312"/>
      <c r="M32" s="312"/>
      <c r="N32" s="312"/>
      <c r="O32" s="216"/>
      <c r="P32" s="215">
        <f>P30+P28</f>
        <v>112499.43000000001</v>
      </c>
    </row>
    <row r="33" spans="1:16" ht="35.25" customHeight="1">
      <c r="A33" s="310" t="str">
        <f>IF(O29="","As the %variation w.r.t total DSR Amount cell left Blank the bid is considered as Non-responsive","Sheet OK")</f>
        <v>As the %variation w.r.t total DSR Amount cell left Blank the bid is considered as Non-responsive</v>
      </c>
      <c r="B33" s="310"/>
      <c r="C33" s="310"/>
      <c r="D33" s="310"/>
      <c r="E33" s="310"/>
      <c r="F33" s="310"/>
      <c r="G33" s="310"/>
      <c r="H33" s="310"/>
      <c r="I33" s="310"/>
      <c r="J33" s="310"/>
      <c r="K33" s="310"/>
      <c r="L33" s="310"/>
      <c r="M33" s="310"/>
      <c r="N33" s="310"/>
      <c r="O33" s="310"/>
      <c r="P33" s="310"/>
    </row>
    <row r="34" spans="1:16">
      <c r="B34" s="185"/>
      <c r="C34" s="185"/>
      <c r="D34" s="208"/>
      <c r="E34" s="211"/>
      <c r="F34" s="208"/>
      <c r="G34" s="208"/>
      <c r="H34" s="211"/>
      <c r="I34" s="211"/>
      <c r="J34" s="211"/>
      <c r="K34" s="211"/>
      <c r="L34" s="211"/>
      <c r="N34" s="211"/>
    </row>
    <row r="35" spans="1:16">
      <c r="B35" s="185"/>
      <c r="C35" s="185"/>
      <c r="D35" s="208"/>
      <c r="E35" s="211"/>
      <c r="F35" s="208"/>
      <c r="G35" s="208"/>
      <c r="H35" s="211"/>
      <c r="I35" s="211"/>
      <c r="J35" s="211"/>
      <c r="K35" s="211"/>
      <c r="L35" s="211"/>
      <c r="N35" s="211"/>
    </row>
    <row r="36" spans="1:16" ht="27.75" customHeight="1">
      <c r="B36" s="185"/>
      <c r="C36" s="185"/>
      <c r="D36" s="208"/>
      <c r="E36" s="211"/>
      <c r="F36" s="208"/>
      <c r="G36" s="208"/>
      <c r="H36" s="211"/>
      <c r="I36" s="211"/>
      <c r="J36" s="211"/>
      <c r="K36" s="211"/>
      <c r="L36" s="211"/>
      <c r="N36" s="211"/>
      <c r="P36" s="217"/>
    </row>
    <row r="37" spans="1:16" ht="16.5">
      <c r="B37" s="185"/>
      <c r="C37" s="185"/>
      <c r="D37" s="208"/>
      <c r="E37" s="211"/>
      <c r="F37" s="208"/>
      <c r="G37" s="208"/>
      <c r="H37" s="211"/>
      <c r="I37" s="211"/>
      <c r="J37" s="211"/>
      <c r="K37" s="211"/>
      <c r="L37" s="211"/>
      <c r="N37" s="211"/>
      <c r="P37" s="218"/>
    </row>
    <row r="38" spans="1:16">
      <c r="B38" s="185"/>
      <c r="C38" s="185"/>
      <c r="D38" s="208"/>
      <c r="E38" s="211"/>
      <c r="F38" s="208"/>
      <c r="G38" s="208"/>
      <c r="H38" s="211"/>
      <c r="I38" s="211"/>
      <c r="J38" s="211"/>
      <c r="K38" s="211"/>
      <c r="L38" s="211"/>
      <c r="N38" s="211"/>
    </row>
    <row r="39" spans="1:16">
      <c r="B39" s="185"/>
      <c r="C39" s="185"/>
      <c r="D39" s="208"/>
      <c r="E39" s="211"/>
      <c r="F39" s="208"/>
      <c r="G39" s="208"/>
      <c r="H39" s="211"/>
      <c r="I39" s="211"/>
      <c r="J39" s="211"/>
      <c r="K39" s="211"/>
      <c r="L39" s="211"/>
      <c r="N39" s="211"/>
    </row>
    <row r="40" spans="1:16">
      <c r="B40" s="185"/>
      <c r="C40" s="185"/>
      <c r="D40" s="208"/>
      <c r="E40" s="211"/>
      <c r="F40" s="208"/>
      <c r="G40" s="208"/>
      <c r="H40" s="211"/>
      <c r="I40" s="211"/>
      <c r="J40" s="211"/>
      <c r="K40" s="211"/>
      <c r="L40" s="211"/>
      <c r="N40" s="211"/>
    </row>
    <row r="41" spans="1:16">
      <c r="B41" s="185"/>
      <c r="C41" s="185"/>
      <c r="D41" s="208"/>
      <c r="E41" s="211"/>
      <c r="F41" s="208"/>
      <c r="G41" s="208"/>
      <c r="H41" s="211"/>
      <c r="I41" s="211"/>
      <c r="J41" s="211"/>
      <c r="K41" s="211"/>
      <c r="L41" s="211"/>
      <c r="N41" s="211"/>
      <c r="O41" s="217"/>
    </row>
    <row r="42" spans="1:16">
      <c r="B42" s="185"/>
      <c r="C42" s="185"/>
      <c r="D42" s="208"/>
      <c r="E42" s="211"/>
      <c r="F42" s="208"/>
      <c r="G42" s="208"/>
      <c r="H42" s="211"/>
      <c r="I42" s="211"/>
      <c r="J42" s="211"/>
      <c r="K42" s="211"/>
      <c r="L42" s="211"/>
      <c r="N42" s="211"/>
    </row>
    <row r="43" spans="1:16">
      <c r="B43" s="185"/>
      <c r="C43" s="185"/>
      <c r="D43" s="208"/>
      <c r="E43" s="211"/>
      <c r="F43" s="208"/>
      <c r="G43" s="208"/>
      <c r="H43" s="211"/>
      <c r="I43" s="211"/>
      <c r="J43" s="211"/>
      <c r="K43" s="211"/>
      <c r="L43" s="211"/>
      <c r="N43" s="211"/>
    </row>
    <row r="44" spans="1:16">
      <c r="B44" s="185"/>
      <c r="C44" s="185"/>
      <c r="D44" s="208"/>
      <c r="E44" s="211"/>
      <c r="F44" s="208"/>
      <c r="G44" s="208"/>
      <c r="H44" s="211"/>
      <c r="I44" s="211"/>
      <c r="J44" s="211"/>
      <c r="K44" s="211"/>
      <c r="L44" s="211"/>
      <c r="N44" s="211"/>
    </row>
    <row r="45" spans="1:16">
      <c r="B45" s="185"/>
      <c r="C45" s="185"/>
      <c r="D45" s="208"/>
      <c r="E45" s="211"/>
      <c r="F45" s="208"/>
      <c r="G45" s="208"/>
      <c r="H45" s="211"/>
      <c r="I45" s="211"/>
      <c r="J45" s="211"/>
      <c r="K45" s="211"/>
      <c r="L45" s="211"/>
      <c r="N45" s="211"/>
    </row>
    <row r="46" spans="1:16">
      <c r="B46" s="185"/>
      <c r="C46" s="185"/>
      <c r="D46" s="208"/>
      <c r="E46" s="211"/>
      <c r="F46" s="208"/>
      <c r="G46" s="208"/>
      <c r="H46" s="211"/>
      <c r="I46" s="211"/>
      <c r="J46" s="211"/>
      <c r="K46" s="211"/>
      <c r="L46" s="211"/>
      <c r="N46" s="211"/>
    </row>
    <row r="47" spans="1:16">
      <c r="B47" s="185"/>
      <c r="C47" s="185"/>
      <c r="D47" s="208"/>
      <c r="E47" s="211"/>
      <c r="F47" s="208"/>
      <c r="G47" s="208"/>
      <c r="H47" s="211"/>
      <c r="I47" s="211"/>
      <c r="J47" s="211"/>
      <c r="K47" s="211"/>
      <c r="L47" s="211"/>
      <c r="N47" s="211"/>
    </row>
    <row r="48" spans="1:16">
      <c r="B48" s="185"/>
      <c r="C48" s="185"/>
      <c r="D48" s="208"/>
      <c r="E48" s="211"/>
      <c r="F48" s="208"/>
      <c r="G48" s="208"/>
      <c r="H48" s="211"/>
      <c r="I48" s="211"/>
      <c r="J48" s="211"/>
      <c r="K48" s="211"/>
      <c r="L48" s="211"/>
      <c r="N48" s="211"/>
    </row>
    <row r="49" spans="2:14">
      <c r="B49" s="185"/>
      <c r="C49" s="185"/>
      <c r="D49" s="208"/>
      <c r="E49" s="211"/>
      <c r="F49" s="208"/>
      <c r="G49" s="208"/>
      <c r="H49" s="211"/>
      <c r="I49" s="211"/>
      <c r="J49" s="211"/>
      <c r="K49" s="211"/>
      <c r="L49" s="211"/>
      <c r="N49" s="211"/>
    </row>
    <row r="50" spans="2:14">
      <c r="B50" s="185"/>
      <c r="C50" s="185"/>
      <c r="D50" s="208"/>
      <c r="E50" s="211"/>
      <c r="F50" s="208"/>
      <c r="G50" s="208"/>
      <c r="H50" s="211"/>
      <c r="I50" s="211"/>
      <c r="J50" s="211"/>
      <c r="K50" s="211"/>
      <c r="L50" s="211"/>
      <c r="N50" s="211"/>
    </row>
    <row r="51" spans="2:14">
      <c r="B51" s="185"/>
      <c r="C51" s="185"/>
      <c r="D51" s="208"/>
      <c r="E51" s="211"/>
      <c r="F51" s="208"/>
      <c r="G51" s="208"/>
      <c r="H51" s="211"/>
      <c r="I51" s="211"/>
      <c r="J51" s="211"/>
      <c r="K51" s="211"/>
      <c r="L51" s="211"/>
      <c r="N51" s="211"/>
    </row>
    <row r="52" spans="2:14">
      <c r="B52" s="185"/>
      <c r="C52" s="185"/>
      <c r="D52" s="208"/>
      <c r="E52" s="211"/>
      <c r="F52" s="208"/>
      <c r="G52" s="208"/>
      <c r="H52" s="211"/>
      <c r="I52" s="211"/>
      <c r="J52" s="211"/>
      <c r="K52" s="211"/>
      <c r="L52" s="211"/>
      <c r="N52" s="211"/>
    </row>
    <row r="53" spans="2:14">
      <c r="B53" s="185"/>
      <c r="C53" s="185"/>
      <c r="D53" s="208"/>
      <c r="E53" s="211"/>
      <c r="F53" s="208"/>
      <c r="G53" s="208"/>
      <c r="H53" s="211"/>
      <c r="I53" s="211"/>
      <c r="J53" s="211"/>
      <c r="K53" s="211"/>
      <c r="L53" s="211"/>
      <c r="N53" s="211"/>
    </row>
    <row r="54" spans="2:14">
      <c r="B54" s="185"/>
      <c r="C54" s="185"/>
      <c r="D54" s="208"/>
      <c r="E54" s="211"/>
      <c r="F54" s="208"/>
      <c r="G54" s="208"/>
      <c r="H54" s="211"/>
      <c r="I54" s="211"/>
      <c r="J54" s="211"/>
      <c r="K54" s="211"/>
      <c r="L54" s="211"/>
      <c r="N54" s="211"/>
    </row>
    <row r="55" spans="2:14">
      <c r="B55" s="185"/>
      <c r="C55" s="185"/>
      <c r="D55" s="208"/>
      <c r="E55" s="211"/>
      <c r="F55" s="208"/>
      <c r="G55" s="208"/>
      <c r="H55" s="211"/>
      <c r="I55" s="211"/>
      <c r="J55" s="211"/>
      <c r="K55" s="211"/>
      <c r="L55" s="211"/>
      <c r="N55" s="211"/>
    </row>
    <row r="56" spans="2:14">
      <c r="B56" s="185"/>
      <c r="C56" s="185"/>
      <c r="D56" s="208"/>
      <c r="E56" s="211"/>
      <c r="F56" s="208"/>
      <c r="G56" s="208"/>
      <c r="H56" s="211"/>
      <c r="I56" s="211"/>
      <c r="J56" s="211"/>
      <c r="K56" s="211"/>
      <c r="L56" s="211"/>
      <c r="N56" s="211"/>
    </row>
    <row r="57" spans="2:14">
      <c r="B57" s="185"/>
      <c r="C57" s="185"/>
      <c r="D57" s="208"/>
      <c r="E57" s="211"/>
      <c r="F57" s="208"/>
      <c r="G57" s="208"/>
      <c r="H57" s="211"/>
      <c r="I57" s="211"/>
      <c r="J57" s="211"/>
      <c r="K57" s="211"/>
      <c r="L57" s="211"/>
      <c r="N57" s="211"/>
    </row>
    <row r="58" spans="2:14">
      <c r="B58" s="185"/>
      <c r="C58" s="185"/>
      <c r="D58" s="208"/>
      <c r="E58" s="211"/>
      <c r="F58" s="208"/>
      <c r="G58" s="208"/>
      <c r="H58" s="211"/>
      <c r="I58" s="211"/>
      <c r="J58" s="211"/>
      <c r="K58" s="211"/>
      <c r="L58" s="211"/>
      <c r="N58" s="211"/>
    </row>
    <row r="59" spans="2:14">
      <c r="B59" s="185"/>
      <c r="C59" s="185"/>
      <c r="D59" s="208"/>
      <c r="E59" s="211"/>
      <c r="F59" s="208"/>
      <c r="G59" s="208"/>
      <c r="H59" s="211"/>
      <c r="I59" s="211"/>
      <c r="J59" s="211"/>
      <c r="K59" s="211"/>
      <c r="L59" s="211"/>
      <c r="N59" s="211"/>
    </row>
    <row r="60" spans="2:14">
      <c r="B60" s="185"/>
      <c r="C60" s="185"/>
      <c r="D60" s="208"/>
      <c r="E60" s="211"/>
      <c r="F60" s="208"/>
      <c r="G60" s="208"/>
      <c r="H60" s="211"/>
      <c r="I60" s="211"/>
      <c r="J60" s="211"/>
      <c r="K60" s="211"/>
      <c r="L60" s="211"/>
      <c r="N60" s="211"/>
    </row>
    <row r="61" spans="2:14">
      <c r="B61" s="185"/>
      <c r="C61" s="185"/>
      <c r="D61" s="208"/>
      <c r="E61" s="211"/>
      <c r="F61" s="208"/>
      <c r="G61" s="208"/>
      <c r="H61" s="211"/>
      <c r="I61" s="211"/>
      <c r="J61" s="211"/>
      <c r="K61" s="211"/>
      <c r="L61" s="211"/>
      <c r="N61" s="211"/>
    </row>
    <row r="62" spans="2:14">
      <c r="B62" s="185"/>
      <c r="C62" s="185"/>
      <c r="D62" s="208"/>
      <c r="E62" s="211"/>
      <c r="F62" s="208"/>
      <c r="G62" s="208"/>
      <c r="H62" s="211"/>
      <c r="I62" s="211"/>
      <c r="J62" s="211"/>
      <c r="K62" s="211"/>
      <c r="L62" s="211"/>
      <c r="N62" s="211"/>
    </row>
    <row r="63" spans="2:14">
      <c r="B63" s="185"/>
      <c r="C63" s="185"/>
      <c r="D63" s="208"/>
      <c r="E63" s="211"/>
      <c r="F63" s="208"/>
      <c r="G63" s="208"/>
      <c r="H63" s="211"/>
      <c r="I63" s="211"/>
      <c r="J63" s="211"/>
      <c r="K63" s="211"/>
      <c r="L63" s="211"/>
      <c r="N63" s="211"/>
    </row>
    <row r="64" spans="2:14">
      <c r="B64" s="185"/>
      <c r="C64" s="185"/>
      <c r="D64" s="208"/>
      <c r="E64" s="211"/>
      <c r="F64" s="208"/>
      <c r="G64" s="208"/>
      <c r="H64" s="211"/>
      <c r="I64" s="211"/>
      <c r="J64" s="211"/>
      <c r="K64" s="211"/>
      <c r="L64" s="211"/>
      <c r="N64" s="211"/>
    </row>
    <row r="65" spans="2:14">
      <c r="B65" s="185"/>
      <c r="C65" s="185"/>
      <c r="D65" s="208"/>
      <c r="E65" s="211"/>
      <c r="F65" s="208"/>
      <c r="G65" s="208"/>
      <c r="H65" s="211"/>
      <c r="I65" s="211"/>
      <c r="J65" s="211"/>
      <c r="K65" s="211"/>
      <c r="L65" s="211"/>
      <c r="N65" s="211"/>
    </row>
    <row r="66" spans="2:14">
      <c r="B66" s="185"/>
      <c r="C66" s="185"/>
      <c r="D66" s="208"/>
      <c r="E66" s="211"/>
      <c r="F66" s="208"/>
      <c r="G66" s="208"/>
      <c r="H66" s="211"/>
      <c r="I66" s="211"/>
      <c r="J66" s="211"/>
      <c r="K66" s="211"/>
      <c r="L66" s="211"/>
      <c r="N66" s="211"/>
    </row>
  </sheetData>
  <sheetProtection algorithmName="SHA-512" hashValue="H4QElAzq+rr5Ff5tTTiSrxQebQ3fh+o3e/zHTy2xeQLdFgzLnt1PN8uRPkg7GKrDN6kxy+9mGvFuDS9LfaGCNw==" saltValue="qBp9VolEaWXgbhpIjue/nA==" spinCount="100000" sheet="1" objects="1" scenarios="1"/>
  <customSheetViews>
    <customSheetView guid="{27F75044-6024-4403-9A39-D72B9CCD332B}" showPageBreaks="1" fitToPage="1" printArea="1" view="pageBreakPreview">
      <pane ySplit="11" topLeftCell="A16" activePane="bottomLeft" state="frozen"/>
      <selection pane="bottomLeft" activeCell="I19" sqref="I19:N19"/>
      <pageMargins left="0" right="0" top="0" bottom="0" header="0" footer="0"/>
      <pageSetup paperSize="9" scale="65" fitToHeight="4" orientation="landscape" r:id="rId1"/>
      <headerFooter>
        <oddFooter>Page &amp;P of &amp;N</oddFooter>
      </headerFooter>
    </customSheetView>
  </customSheetViews>
  <mergeCells count="20">
    <mergeCell ref="A33:P33"/>
    <mergeCell ref="A6:C6"/>
    <mergeCell ref="D6:K6"/>
    <mergeCell ref="I32:N32"/>
    <mergeCell ref="D4:K4"/>
    <mergeCell ref="L4:N4"/>
    <mergeCell ref="D7:K7"/>
    <mergeCell ref="L5:N5"/>
    <mergeCell ref="I30:N30"/>
    <mergeCell ref="I31:N31"/>
    <mergeCell ref="I29:N29"/>
    <mergeCell ref="L6:N6"/>
    <mergeCell ref="A4:C4"/>
    <mergeCell ref="I28:N28"/>
    <mergeCell ref="B3:K3"/>
    <mergeCell ref="B1:K1"/>
    <mergeCell ref="D8:K8"/>
    <mergeCell ref="B2:K2"/>
    <mergeCell ref="A5:C5"/>
    <mergeCell ref="D5:K5"/>
  </mergeCells>
  <dataValidations count="1">
    <dataValidation type="decimal" operator="lessThan" allowBlank="1" showInputMessage="1" showErrorMessage="1" prompt="Please Enter Percentage. If left Balnk, the bid shall be considered as Non-responsive." sqref="O29" xr:uid="{00000000-0002-0000-0400-000000000000}">
      <formula1>1</formula1>
    </dataValidation>
  </dataValidations>
  <pageMargins left="0.2" right="0.2" top="0.5" bottom="0.5" header="0.3" footer="0.3"/>
  <pageSetup paperSize="9" scale="48" fitToHeight="4" orientation="landscape" r:id="rId2"/>
  <headerFooter>
    <oddFooter>Page &amp;P of &amp;N</oddFooter>
  </headerFooter>
  <rowBreaks count="1" manualBreakCount="1">
    <brk id="25"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Q22"/>
  <sheetViews>
    <sheetView view="pageBreakPreview" zoomScale="85" zoomScaleNormal="80" zoomScaleSheetLayoutView="85" workbookViewId="0">
      <pane ySplit="9" topLeftCell="A14" activePane="bottomLeft" state="frozen"/>
      <selection pane="bottomLeft" activeCell="D13" sqref="D13"/>
    </sheetView>
  </sheetViews>
  <sheetFormatPr defaultRowHeight="15.75"/>
  <cols>
    <col min="1" max="1" width="5.85546875" style="75" customWidth="1"/>
    <col min="2" max="2" width="11.28515625" style="75" customWidth="1"/>
    <col min="3" max="3" width="12.7109375" style="75" customWidth="1"/>
    <col min="4" max="4" width="21.28515625" style="75" customWidth="1"/>
    <col min="5" max="5" width="10.85546875" style="75" customWidth="1"/>
    <col min="6" max="6" width="19.85546875" style="75" customWidth="1"/>
    <col min="7" max="7" width="67.5703125" style="75" customWidth="1"/>
    <col min="8" max="8" width="7.7109375" style="75" customWidth="1"/>
    <col min="9" max="9" width="14" style="75" customWidth="1"/>
    <col min="10" max="10" width="21.42578125" style="75" customWidth="1"/>
    <col min="11" max="11" width="24.42578125" style="75" customWidth="1"/>
    <col min="12" max="12" width="24.85546875" style="75" customWidth="1"/>
    <col min="13" max="13" width="25.28515625" style="75" customWidth="1"/>
    <col min="14" max="14" width="9.28515625" style="75" hidden="1" customWidth="1"/>
    <col min="15" max="15" width="7.42578125" style="75" hidden="1" customWidth="1"/>
    <col min="16" max="16" width="9.140625" style="75" customWidth="1"/>
    <col min="17" max="17" width="16.5703125" style="75" customWidth="1"/>
    <col min="18" max="31" width="9.140625" style="75" customWidth="1"/>
    <col min="32" max="16384" width="9.140625" style="75"/>
  </cols>
  <sheetData>
    <row r="1" spans="1:16" s="220" customFormat="1" ht="16.5" customHeight="1">
      <c r="A1" s="324" t="str">
        <f>'Name of Bidder'!B1</f>
        <v>AMC-II for De-Weeding, Grass Cutting and Jungle Clearance and Civil Maintenance Works for a period of 2 Years at Nizamabad 765/400KV Substation</v>
      </c>
      <c r="B1" s="324"/>
      <c r="C1" s="324"/>
      <c r="D1" s="324"/>
      <c r="E1" s="324"/>
      <c r="F1" s="324"/>
      <c r="G1" s="324"/>
      <c r="H1" s="324"/>
      <c r="I1" s="324"/>
      <c r="J1" s="324"/>
      <c r="K1" s="324"/>
      <c r="L1" s="324"/>
      <c r="M1" s="175"/>
    </row>
    <row r="2" spans="1:16" s="220" customFormat="1" ht="16.5" customHeight="1">
      <c r="A2" s="324" t="s">
        <v>276</v>
      </c>
      <c r="B2" s="324"/>
      <c r="C2" s="324"/>
      <c r="D2" s="324"/>
      <c r="E2" s="324"/>
      <c r="F2" s="324"/>
      <c r="G2" s="324"/>
      <c r="H2" s="324"/>
      <c r="I2" s="324"/>
      <c r="J2" s="324"/>
      <c r="K2" s="324"/>
      <c r="L2" s="324"/>
      <c r="M2" s="175"/>
    </row>
    <row r="3" spans="1:16">
      <c r="A3" s="75" t="s">
        <v>277</v>
      </c>
      <c r="D3" s="325">
        <f>'Name of Bidder'!D9</f>
        <v>0</v>
      </c>
      <c r="E3" s="325"/>
      <c r="F3" s="325"/>
      <c r="G3" s="325"/>
      <c r="H3" s="325"/>
      <c r="I3" s="325"/>
      <c r="J3" s="326"/>
      <c r="K3" s="326"/>
      <c r="L3" s="326"/>
    </row>
    <row r="4" spans="1:16" hidden="1">
      <c r="A4" s="325" t="s">
        <v>15</v>
      </c>
      <c r="B4" s="325"/>
      <c r="C4" s="325"/>
      <c r="D4" s="325">
        <f>'Name of Bidder'!D10</f>
        <v>0</v>
      </c>
      <c r="E4" s="325"/>
      <c r="F4" s="325"/>
      <c r="G4" s="325"/>
      <c r="H4" s="325"/>
      <c r="I4" s="325"/>
      <c r="J4" s="326" t="s">
        <v>244</v>
      </c>
      <c r="K4" s="326"/>
      <c r="L4" s="326"/>
    </row>
    <row r="5" spans="1:16" hidden="1">
      <c r="D5" s="325">
        <f>'Name of Bidder'!D11</f>
        <v>0</v>
      </c>
      <c r="E5" s="325"/>
      <c r="F5" s="325"/>
      <c r="G5" s="325"/>
      <c r="H5" s="325"/>
      <c r="I5" s="325"/>
      <c r="J5" s="326" t="s">
        <v>245</v>
      </c>
      <c r="K5" s="326"/>
      <c r="L5" s="326"/>
    </row>
    <row r="6" spans="1:16" hidden="1">
      <c r="D6" s="325">
        <f>'Name of Bidder'!D12</f>
        <v>0</v>
      </c>
      <c r="E6" s="325"/>
      <c r="F6" s="325"/>
      <c r="G6" s="325"/>
      <c r="H6" s="325"/>
      <c r="I6" s="325"/>
      <c r="J6" s="75" t="s">
        <v>246</v>
      </c>
    </row>
    <row r="7" spans="1:16" hidden="1">
      <c r="E7" s="325"/>
      <c r="F7" s="325"/>
      <c r="G7" s="325"/>
      <c r="H7" s="325"/>
      <c r="I7" s="325"/>
      <c r="J7" s="75" t="s">
        <v>247</v>
      </c>
    </row>
    <row r="8" spans="1:16" ht="105.75" customHeight="1">
      <c r="A8" s="168" t="s">
        <v>248</v>
      </c>
      <c r="B8" s="168" t="s">
        <v>278</v>
      </c>
      <c r="C8" s="168" t="s">
        <v>279</v>
      </c>
      <c r="D8" s="169" t="s">
        <v>280</v>
      </c>
      <c r="E8" s="169" t="s">
        <v>253</v>
      </c>
      <c r="F8" s="169" t="s">
        <v>281</v>
      </c>
      <c r="G8" s="168" t="s">
        <v>282</v>
      </c>
      <c r="H8" s="168" t="s">
        <v>256</v>
      </c>
      <c r="I8" s="168" t="s">
        <v>257</v>
      </c>
      <c r="J8" s="168" t="s">
        <v>283</v>
      </c>
      <c r="K8" s="168" t="s">
        <v>284</v>
      </c>
      <c r="L8" s="168" t="s">
        <v>285</v>
      </c>
      <c r="M8" s="168" t="s">
        <v>286</v>
      </c>
      <c r="P8" s="221">
        <f>COUNTIF(J12:J12,"")</f>
        <v>1</v>
      </c>
    </row>
    <row r="9" spans="1:16" ht="16.5">
      <c r="A9" s="164">
        <v>1</v>
      </c>
      <c r="B9" s="164"/>
      <c r="C9" s="164">
        <v>2</v>
      </c>
      <c r="D9" s="164">
        <v>3</v>
      </c>
      <c r="E9" s="170">
        <v>4</v>
      </c>
      <c r="F9" s="171">
        <v>5</v>
      </c>
      <c r="G9" s="166">
        <v>6</v>
      </c>
      <c r="H9" s="166">
        <v>7</v>
      </c>
      <c r="I9" s="166">
        <v>8</v>
      </c>
      <c r="J9" s="166">
        <v>9</v>
      </c>
      <c r="K9" s="166" t="s">
        <v>287</v>
      </c>
      <c r="L9" s="166" t="s">
        <v>288</v>
      </c>
      <c r="M9" s="166"/>
      <c r="P9" s="221">
        <f>COUNTIF(I12:I12,"&gt;0")</f>
        <v>1</v>
      </c>
    </row>
    <row r="10" spans="1:16" ht="16.5">
      <c r="A10" s="164"/>
      <c r="B10" s="163"/>
      <c r="C10" s="164"/>
      <c r="D10" s="164"/>
      <c r="E10" s="171"/>
      <c r="F10" s="171"/>
      <c r="G10" s="178" t="s">
        <v>289</v>
      </c>
      <c r="H10" s="166"/>
      <c r="I10" s="166"/>
      <c r="J10" s="166"/>
      <c r="K10" s="166"/>
      <c r="L10" s="166"/>
      <c r="M10" s="166"/>
      <c r="P10" s="221"/>
    </row>
    <row r="11" spans="1:16" ht="16.5">
      <c r="A11" s="164"/>
      <c r="B11" s="163"/>
      <c r="C11" s="164"/>
      <c r="D11" s="164"/>
      <c r="E11" s="171"/>
      <c r="F11" s="171"/>
      <c r="G11" s="178" t="s">
        <v>290</v>
      </c>
      <c r="H11" s="166"/>
      <c r="I11" s="166"/>
      <c r="J11" s="166"/>
      <c r="K11" s="166"/>
      <c r="L11" s="166"/>
      <c r="M11" s="166"/>
      <c r="P11" s="221"/>
    </row>
    <row r="12" spans="1:16" ht="181.5" customHeight="1">
      <c r="A12" s="200">
        <v>1</v>
      </c>
      <c r="B12" s="163" t="s">
        <v>291</v>
      </c>
      <c r="C12" s="200"/>
      <c r="D12" s="165"/>
      <c r="E12" s="174">
        <v>0.18</v>
      </c>
      <c r="F12" s="173"/>
      <c r="G12" s="197" t="s">
        <v>376</v>
      </c>
      <c r="H12" s="191" t="s">
        <v>268</v>
      </c>
      <c r="I12" s="222">
        <v>515676</v>
      </c>
      <c r="J12" s="176"/>
      <c r="K12" s="226">
        <f>J12*I12</f>
        <v>0</v>
      </c>
      <c r="L12" s="227">
        <f>K12*E12</f>
        <v>0</v>
      </c>
      <c r="M12" s="223"/>
    </row>
    <row r="13" spans="1:16" ht="246" customHeight="1">
      <c r="A13" s="200">
        <v>2</v>
      </c>
      <c r="B13" s="163" t="s">
        <v>292</v>
      </c>
      <c r="C13" s="200"/>
      <c r="D13" s="165"/>
      <c r="E13" s="174">
        <v>0.18</v>
      </c>
      <c r="F13" s="173"/>
      <c r="G13" s="197" t="s">
        <v>377</v>
      </c>
      <c r="H13" s="191" t="s">
        <v>268</v>
      </c>
      <c r="I13" s="222">
        <v>89784</v>
      </c>
      <c r="J13" s="176"/>
      <c r="K13" s="226">
        <f t="shared" ref="K13" si="0">J13*I13</f>
        <v>0</v>
      </c>
      <c r="L13" s="227">
        <f>K13*E13</f>
        <v>0</v>
      </c>
      <c r="M13" s="223"/>
    </row>
    <row r="14" spans="1:16" ht="73.5" customHeight="1">
      <c r="A14" s="200"/>
      <c r="B14" s="163"/>
      <c r="C14" s="200"/>
      <c r="D14" s="165"/>
      <c r="E14" s="174"/>
      <c r="F14" s="173"/>
      <c r="G14" s="202" t="s">
        <v>372</v>
      </c>
      <c r="H14" s="191"/>
      <c r="I14" s="222"/>
      <c r="J14" s="176"/>
      <c r="K14" s="226"/>
      <c r="L14" s="227"/>
      <c r="M14" s="223"/>
    </row>
    <row r="15" spans="1:16" ht="16.5">
      <c r="A15" s="200">
        <v>4</v>
      </c>
      <c r="B15" s="163"/>
      <c r="C15" s="200"/>
      <c r="D15" s="165"/>
      <c r="E15" s="174">
        <v>0.18</v>
      </c>
      <c r="F15" s="173"/>
      <c r="G15" s="202" t="s">
        <v>373</v>
      </c>
      <c r="H15" s="191" t="s">
        <v>293</v>
      </c>
      <c r="I15" s="222">
        <v>7500</v>
      </c>
      <c r="J15" s="176"/>
      <c r="K15" s="226">
        <f>J15*I15</f>
        <v>0</v>
      </c>
      <c r="L15" s="227">
        <f>K15*E15</f>
        <v>0</v>
      </c>
      <c r="M15" s="223"/>
    </row>
    <row r="16" spans="1:16" ht="16.5">
      <c r="A16" s="200">
        <v>5</v>
      </c>
      <c r="B16" s="163"/>
      <c r="C16" s="200"/>
      <c r="D16" s="165"/>
      <c r="E16" s="174">
        <v>0.18</v>
      </c>
      <c r="F16" s="173"/>
      <c r="G16" s="202" t="s">
        <v>374</v>
      </c>
      <c r="H16" s="191" t="s">
        <v>293</v>
      </c>
      <c r="I16" s="222">
        <v>500</v>
      </c>
      <c r="J16" s="176"/>
      <c r="K16" s="226">
        <f>J16*I16</f>
        <v>0</v>
      </c>
      <c r="L16" s="227">
        <f>K16*E16</f>
        <v>0</v>
      </c>
      <c r="M16" s="223"/>
    </row>
    <row r="17" spans="1:17" ht="16.5">
      <c r="A17" s="200">
        <v>6</v>
      </c>
      <c r="B17" s="163"/>
      <c r="C17" s="200"/>
      <c r="D17" s="165"/>
      <c r="E17" s="174">
        <v>0.18</v>
      </c>
      <c r="F17" s="173"/>
      <c r="G17" s="202" t="s">
        <v>375</v>
      </c>
      <c r="H17" s="191" t="s">
        <v>293</v>
      </c>
      <c r="I17" s="191">
        <v>500</v>
      </c>
      <c r="J17" s="176"/>
      <c r="K17" s="226">
        <f>J17*I17</f>
        <v>0</v>
      </c>
      <c r="L17" s="227">
        <f>K17*E17</f>
        <v>0</v>
      </c>
      <c r="M17" s="223"/>
    </row>
    <row r="18" spans="1:17" ht="49.5" customHeight="1">
      <c r="A18" s="167"/>
      <c r="B18" s="167"/>
      <c r="C18" s="167"/>
      <c r="D18" s="167"/>
      <c r="E18" s="174"/>
      <c r="F18" s="167"/>
      <c r="G18" s="328" t="s">
        <v>294</v>
      </c>
      <c r="H18" s="328"/>
      <c r="I18" s="328"/>
      <c r="J18" s="328"/>
      <c r="K18" s="228" t="str">
        <f>IF(P9=P8,"", SUM(K12:K17))</f>
        <v/>
      </c>
      <c r="L18" s="228" t="str">
        <f>IF(P9=P8,"", SUM(L12:L17))</f>
        <v/>
      </c>
      <c r="M18" s="172"/>
      <c r="N18" s="224" t="str">
        <f>IF(COUNTIF(N6:N9,"TRUE"),"False","Sheet OK")</f>
        <v>Sheet OK</v>
      </c>
      <c r="Q18" s="75" t="e">
        <f>K18*1.18</f>
        <v>#VALUE!</v>
      </c>
    </row>
    <row r="19" spans="1:17" ht="39" customHeight="1">
      <c r="A19" s="327" t="str">
        <f>IF(K18="","As all the line items are Left Blank the bid is considered as Non-responsive","Sheet OK")</f>
        <v>As all the line items are Left Blank the bid is considered as Non-responsive</v>
      </c>
      <c r="B19" s="327"/>
      <c r="C19" s="327"/>
      <c r="D19" s="327"/>
      <c r="E19" s="327"/>
      <c r="F19" s="327"/>
      <c r="G19" s="327"/>
      <c r="H19" s="327"/>
      <c r="I19" s="327"/>
      <c r="J19" s="327"/>
      <c r="K19" s="327"/>
      <c r="L19" s="327"/>
      <c r="M19" s="327"/>
      <c r="Q19" s="225" t="e">
        <f>K18+L18</f>
        <v>#VALUE!</v>
      </c>
    </row>
    <row r="21" spans="1:17">
      <c r="N21" s="224" t="str">
        <f>IF(COUNTIF(N12:N20,"TRUE"),"False","Sheet OK")</f>
        <v>Sheet OK</v>
      </c>
      <c r="O21" s="224"/>
    </row>
    <row r="22" spans="1:17">
      <c r="K22" s="225"/>
    </row>
  </sheetData>
  <sheetProtection algorithmName="SHA-512" hashValue="Q5DUJnTxXS9+2LqbjqPLn2nSgMWcTfmuryQb8yUEvolJPbkIOi/1C7QCL5kH1tHm3KWgMCvNRtTJYGg5ZXr/Zw==" saltValue="loYjrpyvQE55SzECeLgUZw==" spinCount="100000" sheet="1" selectLockedCells="1"/>
  <customSheetViews>
    <customSheetView guid="{27F75044-6024-4403-9A39-D72B9CCD332B}" scale="115" showPageBreaks="1" fitToPage="1" printArea="1" hiddenColumns="1" view="pageBreakPreview">
      <pane ySplit="9" topLeftCell="A10" activePane="bottomLeft" state="frozen"/>
      <selection pane="bottomLeft" activeCell="D10" sqref="D10"/>
      <pageMargins left="0" right="0" top="0" bottom="0" header="0" footer="0"/>
      <pageSetup paperSize="9" scale="57" fitToHeight="2" orientation="landscape" r:id="rId1"/>
      <headerFooter>
        <oddFooter>Page &amp;P of &amp;N</oddFooter>
      </headerFooter>
    </customSheetView>
  </customSheetViews>
  <mergeCells count="13">
    <mergeCell ref="A19:M19"/>
    <mergeCell ref="D5:I5"/>
    <mergeCell ref="J5:L5"/>
    <mergeCell ref="D6:I6"/>
    <mergeCell ref="E7:I7"/>
    <mergeCell ref="G18:J18"/>
    <mergeCell ref="A1:L1"/>
    <mergeCell ref="A2:L2"/>
    <mergeCell ref="D3:I3"/>
    <mergeCell ref="J3:L3"/>
    <mergeCell ref="A4:C4"/>
    <mergeCell ref="D4:I4"/>
    <mergeCell ref="J4:L4"/>
  </mergeCells>
  <conditionalFormatting sqref="A19:M19">
    <cfRule type="containsText" dxfId="2" priority="3" stopIfTrue="1" operator="containsText" text="sheet">
      <formula>NOT(ISERROR(SEARCH("sheet",A19)))</formula>
    </cfRule>
    <cfRule type="containsText" dxfId="1" priority="4" stopIfTrue="1" operator="containsText" text="Non-responsive">
      <formula>NOT(ISERROR(SEARCH("Non-responsive",A19)))</formula>
    </cfRule>
  </conditionalFormatting>
  <conditionalFormatting sqref="M12:M17">
    <cfRule type="containsText" dxfId="0" priority="2" operator="containsText" text="included">
      <formula>NOT(ISERROR(SEARCH("included",M12)))</formula>
    </cfRule>
  </conditionalFormatting>
  <dataValidations count="1">
    <dataValidation type="decimal" operator="greaterThanOrEqual" allowBlank="1" showInputMessage="1" showErrorMessage="1" errorTitle="ERROR" error="Enter any positive value including zero._x000a_Items against which price entered as zero shall be deemed to be covered in other BOQ item/s." prompt="Enter any positive value including zero._x000a_Items against which price entered as zero shall be deemed to be covered in other BOQ item/s." sqref="J12:J17" xr:uid="{00000000-0002-0000-0500-000000000000}">
      <formula1>0</formula1>
    </dataValidation>
  </dataValidations>
  <pageMargins left="0.7" right="0.7" top="0.75" bottom="0.75" header="0.3" footer="0.3"/>
  <pageSetup paperSize="9" scale="30" fitToHeight="2" orientation="landscape" r:id="rId2"/>
  <headerFoot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27"/>
  <sheetViews>
    <sheetView view="pageBreakPreview" zoomScaleNormal="100" zoomScaleSheetLayoutView="100" workbookViewId="0">
      <selection activeCell="D16" sqref="D16"/>
    </sheetView>
  </sheetViews>
  <sheetFormatPr defaultRowHeight="13.5"/>
  <cols>
    <col min="1" max="1" width="9.140625" style="179"/>
    <col min="2" max="2" width="45.28515625" style="179" customWidth="1"/>
    <col min="3" max="3" width="23.5703125" style="179" customWidth="1"/>
    <col min="4" max="4" width="24.42578125" style="252" customWidth="1"/>
    <col min="5" max="5" width="9.140625" style="179"/>
    <col min="6" max="6" width="17.140625" style="179" customWidth="1"/>
    <col min="7" max="7" width="9.140625" style="179"/>
    <col min="8" max="8" width="12.42578125" style="179" bestFit="1" customWidth="1"/>
    <col min="9" max="16384" width="9.140625" style="179"/>
  </cols>
  <sheetData>
    <row r="1" spans="1:5" ht="40.5" customHeight="1">
      <c r="A1" s="343" t="str">
        <f>'Name of Bidder'!B1</f>
        <v>AMC-II for De-Weeding, Grass Cutting and Jungle Clearance and Civil Maintenance Works for a period of 2 Years at Nizamabad 765/400KV Substation</v>
      </c>
      <c r="B1" s="343"/>
      <c r="C1" s="343"/>
      <c r="D1" s="343"/>
    </row>
    <row r="2" spans="1:5" ht="15.75">
      <c r="A2" s="349" t="str">
        <f>'Name of Bidder'!B2</f>
        <v>Specification No: Ref: SR-I/C&amp;M/WC-3958/2024/RFx-5002004101 
        (SR1/NT/W-MISC/DOM/B00/24/16295)</v>
      </c>
      <c r="B2" s="349"/>
      <c r="C2" s="349"/>
      <c r="D2" s="349"/>
    </row>
    <row r="3" spans="1:5" ht="16.5">
      <c r="A3" s="344" t="s">
        <v>295</v>
      </c>
      <c r="B3" s="344"/>
      <c r="C3" s="344"/>
      <c r="D3" s="344"/>
    </row>
    <row r="4" spans="1:5">
      <c r="A4" s="345" t="s">
        <v>242</v>
      </c>
      <c r="B4" s="345"/>
      <c r="C4" s="346" t="s">
        <v>243</v>
      </c>
      <c r="D4" s="346"/>
    </row>
    <row r="5" spans="1:5">
      <c r="A5" s="229" t="s">
        <v>14</v>
      </c>
      <c r="B5" s="230">
        <f>'Schedule-I'!D4</f>
        <v>0</v>
      </c>
      <c r="C5" s="258" t="s">
        <v>244</v>
      </c>
      <c r="D5" s="231"/>
    </row>
    <row r="6" spans="1:5" ht="16.5">
      <c r="A6" s="229" t="s">
        <v>15</v>
      </c>
      <c r="B6" s="230">
        <f>'Schedule-I'!D6</f>
        <v>0</v>
      </c>
      <c r="C6" s="259" t="s">
        <v>245</v>
      </c>
      <c r="D6" s="232"/>
      <c r="E6" s="67"/>
    </row>
    <row r="7" spans="1:5" ht="16.5">
      <c r="A7" s="233"/>
      <c r="B7" s="230">
        <f>'Schedule-I'!D7</f>
        <v>0</v>
      </c>
      <c r="C7" s="260" t="s">
        <v>246</v>
      </c>
      <c r="D7" s="234"/>
      <c r="E7" s="62"/>
    </row>
    <row r="8" spans="1:5" ht="16.5">
      <c r="A8" s="233"/>
      <c r="B8" s="230">
        <f>'Schedule-I'!D8</f>
        <v>0</v>
      </c>
      <c r="C8" s="260" t="s">
        <v>247</v>
      </c>
      <c r="D8" s="234"/>
      <c r="E8" s="62"/>
    </row>
    <row r="9" spans="1:5" ht="15">
      <c r="A9" s="235" t="s">
        <v>248</v>
      </c>
      <c r="B9" s="347" t="s">
        <v>296</v>
      </c>
      <c r="C9" s="348"/>
      <c r="D9" s="236" t="s">
        <v>297</v>
      </c>
    </row>
    <row r="10" spans="1:5" ht="15">
      <c r="A10" s="237">
        <v>1.1000000000000001</v>
      </c>
      <c r="B10" s="340" t="s">
        <v>298</v>
      </c>
      <c r="C10" s="340"/>
      <c r="D10" s="238"/>
    </row>
    <row r="11" spans="1:5" ht="43.5" customHeight="1">
      <c r="A11" s="237"/>
      <c r="B11" s="341" t="s">
        <v>378</v>
      </c>
      <c r="C11" s="342"/>
      <c r="D11" s="253" t="str">
        <f>IF('Schedule-I'!O29="","Not Quoted",'Schedule-I'!O31)</f>
        <v>Not Quoted</v>
      </c>
    </row>
    <row r="12" spans="1:5" ht="15.75">
      <c r="A12" s="237">
        <v>1.2</v>
      </c>
      <c r="B12" s="340" t="s">
        <v>299</v>
      </c>
      <c r="C12" s="340"/>
      <c r="D12" s="253"/>
    </row>
    <row r="13" spans="1:5" ht="45" customHeight="1">
      <c r="A13" s="237"/>
      <c r="B13" s="341" t="s">
        <v>379</v>
      </c>
      <c r="C13" s="342"/>
      <c r="D13" s="253" t="str">
        <f>'Schedule-II'!K18</f>
        <v/>
      </c>
    </row>
    <row r="14" spans="1:5" ht="15.75">
      <c r="A14" s="237">
        <v>1.3</v>
      </c>
      <c r="B14" s="340" t="s">
        <v>300</v>
      </c>
      <c r="C14" s="340"/>
      <c r="D14" s="253"/>
    </row>
    <row r="15" spans="1:5" ht="15.75">
      <c r="A15" s="237"/>
      <c r="B15" s="335" t="s">
        <v>301</v>
      </c>
      <c r="C15" s="335"/>
      <c r="D15" s="253" t="str">
        <f>IF('Schedule-I'!O29="","Not quoted",'Schedule-I'!P32)</f>
        <v>Not quoted</v>
      </c>
    </row>
    <row r="16" spans="1:5" ht="15.75">
      <c r="A16" s="237"/>
      <c r="B16" s="335" t="s">
        <v>302</v>
      </c>
      <c r="C16" s="335"/>
      <c r="D16" s="253" t="str">
        <f>IF('Schedule-II'!K18="","Not Quoted",'Schedule-II'!L18)</f>
        <v>Not Quoted</v>
      </c>
    </row>
    <row r="17" spans="1:8" ht="15.75">
      <c r="A17" s="237"/>
      <c r="B17" s="336"/>
      <c r="C17" s="337"/>
      <c r="D17" s="253"/>
    </row>
    <row r="18" spans="1:8" ht="16.5">
      <c r="A18" s="237">
        <v>1</v>
      </c>
      <c r="B18" s="338" t="s">
        <v>303</v>
      </c>
      <c r="C18" s="339"/>
      <c r="D18" s="254" t="str">
        <f>IF(OR(D11="Not Quoted",D13="Not Quoted"),"Non Responsive",D11+D13)</f>
        <v>Non Responsive</v>
      </c>
    </row>
    <row r="19" spans="1:8" ht="16.5">
      <c r="A19" s="237"/>
      <c r="B19" s="329"/>
      <c r="C19" s="330"/>
      <c r="D19" s="255"/>
    </row>
    <row r="20" spans="1:8" ht="16.5">
      <c r="A20" s="237"/>
      <c r="B20" s="331"/>
      <c r="C20" s="331"/>
      <c r="D20" s="255"/>
    </row>
    <row r="21" spans="1:8" ht="16.5">
      <c r="A21" s="237">
        <v>2</v>
      </c>
      <c r="B21" s="332" t="s">
        <v>304</v>
      </c>
      <c r="C21" s="332"/>
      <c r="D21" s="256" t="str">
        <f>IF(D18="Non Responsive","Non Responsive", SUM(D15:D16))</f>
        <v>Non Responsive</v>
      </c>
      <c r="F21" s="239"/>
    </row>
    <row r="22" spans="1:8" ht="16.5">
      <c r="A22" s="237"/>
      <c r="B22" s="333"/>
      <c r="C22" s="334"/>
      <c r="D22" s="257"/>
    </row>
    <row r="23" spans="1:8" ht="16.5">
      <c r="A23" s="237">
        <v>3</v>
      </c>
      <c r="B23" s="332" t="s">
        <v>305</v>
      </c>
      <c r="C23" s="332"/>
      <c r="D23" s="256" t="str">
        <f>IF(D18="Non Responsive","Non Responsive", SUM(D18:D21))</f>
        <v>Non Responsive</v>
      </c>
      <c r="H23" s="239"/>
    </row>
    <row r="24" spans="1:8">
      <c r="A24" s="240"/>
      <c r="B24" s="241"/>
      <c r="C24" s="241"/>
      <c r="D24" s="242"/>
    </row>
    <row r="25" spans="1:8">
      <c r="A25" s="243"/>
      <c r="D25" s="244"/>
    </row>
    <row r="26" spans="1:8">
      <c r="A26" s="245" t="s">
        <v>306</v>
      </c>
      <c r="B26" s="246">
        <f>'Name of Bidder'!D19</f>
        <v>0</v>
      </c>
      <c r="C26" s="247" t="s">
        <v>307</v>
      </c>
      <c r="D26" s="244">
        <f>'Name of Bidder'!D16</f>
        <v>0</v>
      </c>
    </row>
    <row r="27" spans="1:8">
      <c r="A27" s="248" t="s">
        <v>308</v>
      </c>
      <c r="B27" s="249">
        <f>'Name of Bidder'!D20</f>
        <v>0</v>
      </c>
      <c r="C27" s="250" t="s">
        <v>309</v>
      </c>
      <c r="D27" s="251">
        <f>'Name of Bidder'!D17</f>
        <v>0</v>
      </c>
    </row>
  </sheetData>
  <sheetProtection algorithmName="SHA-512" hashValue="JLbNxg+U8lou9P9bxBO3PJXOLe67zubp4MGuTX832T3WkUQk68L3eilVCZ+JT/c7CHQAb07Yn3v8KDRP+nzpyA==" saltValue="zJHexy3N0PPrmUxq2uncvw==" spinCount="100000" sheet="1" objects="1" scenarios="1"/>
  <customSheetViews>
    <customSheetView guid="{27F75044-6024-4403-9A39-D72B9CCD332B}" showPageBreaks="1" fitToPage="1" printArea="1" view="pageBreakPreview">
      <selection activeCell="B41" sqref="B41"/>
      <pageMargins left="0" right="0" top="0" bottom="0" header="0" footer="0"/>
      <pageSetup paperSize="9" scale="88" orientation="portrait" r:id="rId1"/>
    </customSheetView>
  </customSheetViews>
  <mergeCells count="20">
    <mergeCell ref="A1:D1"/>
    <mergeCell ref="A3:D3"/>
    <mergeCell ref="A4:B4"/>
    <mergeCell ref="C4:D4"/>
    <mergeCell ref="B9:C9"/>
    <mergeCell ref="A2:D2"/>
    <mergeCell ref="B16:C16"/>
    <mergeCell ref="B17:C17"/>
    <mergeCell ref="B18:C18"/>
    <mergeCell ref="B10:C10"/>
    <mergeCell ref="B11:C11"/>
    <mergeCell ref="B12:C12"/>
    <mergeCell ref="B13:C13"/>
    <mergeCell ref="B14:C14"/>
    <mergeCell ref="B15:C15"/>
    <mergeCell ref="B19:C19"/>
    <mergeCell ref="B20:C20"/>
    <mergeCell ref="B21:C21"/>
    <mergeCell ref="B22:C22"/>
    <mergeCell ref="B23:C23"/>
  </mergeCells>
  <pageMargins left="0.7" right="0.7" top="0.75" bottom="0.75" header="0.3" footer="0.3"/>
  <pageSetup paperSize="9" scale="95"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53"/>
  <sheetViews>
    <sheetView zoomScaleNormal="100" workbookViewId="0">
      <selection activeCell="I11" sqref="I11"/>
    </sheetView>
  </sheetViews>
  <sheetFormatPr defaultRowHeight="12.75"/>
  <cols>
    <col min="1" max="2" width="10.7109375" style="128" customWidth="1"/>
    <col min="3" max="3" width="14.7109375" style="128" customWidth="1"/>
    <col min="4" max="4" width="20.7109375" style="128" customWidth="1"/>
    <col min="5" max="5" width="12.7109375" style="128" customWidth="1"/>
    <col min="6" max="6" width="34.140625" style="128" customWidth="1"/>
    <col min="7" max="25" width="9.140625" style="128"/>
    <col min="26" max="26" width="12.5703125" style="128" customWidth="1"/>
    <col min="27" max="27" width="9.140625" style="128"/>
    <col min="28" max="28" width="16.140625" style="128" bestFit="1" customWidth="1"/>
    <col min="29" max="16384" width="9.140625" style="128"/>
  </cols>
  <sheetData>
    <row r="1" spans="1:6" ht="17.25">
      <c r="A1" s="125" t="str">
        <f>'Schedule-III-Summary'!A2:D2</f>
        <v>Specification No: Ref: SR-I/C&amp;M/WC-3958/2024/RFx-5002004101 
        (SR1/NT/W-MISC/DOM/B00/24/16295)</v>
      </c>
      <c r="B1" s="125"/>
      <c r="C1" s="126"/>
      <c r="D1" s="126"/>
      <c r="E1" s="126"/>
      <c r="F1" s="127" t="s">
        <v>310</v>
      </c>
    </row>
    <row r="2" spans="1:6" ht="16.5">
      <c r="A2" s="129"/>
      <c r="B2" s="129"/>
      <c r="C2" s="129"/>
      <c r="D2" s="129"/>
      <c r="E2" s="129"/>
      <c r="F2" s="129"/>
    </row>
    <row r="3" spans="1:6" ht="15">
      <c r="A3" s="363" t="s">
        <v>311</v>
      </c>
      <c r="B3" s="363"/>
      <c r="C3" s="363"/>
      <c r="D3" s="363"/>
      <c r="E3" s="363"/>
      <c r="F3" s="363"/>
    </row>
    <row r="4" spans="1:6" ht="15">
      <c r="A4" s="130"/>
      <c r="B4" s="130"/>
      <c r="C4" s="130"/>
      <c r="D4" s="130"/>
      <c r="E4" s="130"/>
      <c r="F4" s="130"/>
    </row>
    <row r="5" spans="1:6" ht="16.5">
      <c r="A5" s="131" t="s">
        <v>312</v>
      </c>
      <c r="B5" s="131"/>
      <c r="C5" s="364"/>
      <c r="D5" s="364"/>
      <c r="E5" s="364"/>
      <c r="F5" s="364"/>
    </row>
    <row r="6" spans="1:6" ht="16.5">
      <c r="A6" s="131" t="s">
        <v>18</v>
      </c>
      <c r="B6" s="365">
        <f>'Name of Bidder'!D19</f>
        <v>0</v>
      </c>
      <c r="C6" s="365"/>
      <c r="D6" s="129"/>
      <c r="E6" s="129"/>
      <c r="F6" s="129"/>
    </row>
    <row r="7" spans="1:6" ht="16.5">
      <c r="A7" s="131"/>
      <c r="B7" s="132"/>
      <c r="C7" s="132"/>
      <c r="D7" s="129"/>
      <c r="E7" s="129"/>
      <c r="F7" s="129"/>
    </row>
    <row r="8" spans="1:6" ht="16.5">
      <c r="A8" s="133" t="s">
        <v>243</v>
      </c>
      <c r="B8" s="134"/>
      <c r="C8" s="129"/>
      <c r="D8" s="129"/>
      <c r="E8" s="129"/>
      <c r="F8" s="135"/>
    </row>
    <row r="9" spans="1:6" ht="16.5">
      <c r="A9" s="136" t="s">
        <v>244</v>
      </c>
      <c r="B9" s="136"/>
      <c r="C9" s="129"/>
      <c r="D9" s="129"/>
      <c r="E9" s="129"/>
      <c r="F9" s="135"/>
    </row>
    <row r="10" spans="1:6" ht="16.5">
      <c r="A10" s="136" t="s">
        <v>245</v>
      </c>
      <c r="B10" s="136"/>
      <c r="C10" s="129"/>
      <c r="D10" s="129"/>
      <c r="E10" s="129"/>
      <c r="F10" s="135"/>
    </row>
    <row r="11" spans="1:6" ht="16.5">
      <c r="A11" s="136" t="s">
        <v>313</v>
      </c>
      <c r="B11" s="136"/>
      <c r="C11" s="129"/>
      <c r="D11" s="129"/>
      <c r="E11" s="129"/>
      <c r="F11" s="135"/>
    </row>
    <row r="12" spans="1:6" ht="16.5">
      <c r="A12" s="136"/>
      <c r="B12" s="136"/>
      <c r="C12" s="129"/>
      <c r="D12" s="129"/>
      <c r="E12" s="129"/>
      <c r="F12" s="135"/>
    </row>
    <row r="13" spans="1:6" ht="16.5">
      <c r="A13" s="136"/>
      <c r="B13" s="136"/>
      <c r="C13" s="129"/>
      <c r="D13" s="129"/>
      <c r="E13" s="129"/>
      <c r="F13" s="135"/>
    </row>
    <row r="14" spans="1:6" ht="16.5">
      <c r="A14" s="131"/>
      <c r="B14" s="131"/>
      <c r="C14" s="129"/>
      <c r="D14" s="129"/>
      <c r="E14" s="129"/>
      <c r="F14" s="135"/>
    </row>
    <row r="15" spans="1:6" ht="33.75" customHeight="1">
      <c r="A15" s="137" t="s">
        <v>314</v>
      </c>
      <c r="B15" s="138"/>
      <c r="C15" s="366" t="str">
        <f>'Name of Bidder'!B1</f>
        <v>AMC-II for De-Weeding, Grass Cutting and Jungle Clearance and Civil Maintenance Works for a period of 2 Years at Nizamabad 765/400KV Substation</v>
      </c>
      <c r="D15" s="366"/>
      <c r="E15" s="366"/>
      <c r="F15" s="366"/>
    </row>
    <row r="16" spans="1:6" ht="45.75" customHeight="1">
      <c r="A16" s="129" t="s">
        <v>315</v>
      </c>
      <c r="B16" s="129"/>
      <c r="C16" s="135"/>
      <c r="D16" s="135"/>
      <c r="E16" s="135"/>
      <c r="F16" s="135"/>
    </row>
    <row r="17" spans="1:28" ht="113.25" customHeight="1">
      <c r="A17" s="138">
        <v>1</v>
      </c>
      <c r="B17" s="357"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Non Responsive /- only or such other sums as may be determined in accordance with the terms and conditions of the Bidding Documents.</v>
      </c>
      <c r="C17" s="357"/>
      <c r="D17" s="357"/>
      <c r="E17" s="357"/>
      <c r="F17" s="357"/>
      <c r="Z17" s="140" t="s">
        <v>316</v>
      </c>
      <c r="AA17" s="141" t="s">
        <v>317</v>
      </c>
      <c r="AB17" s="142" t="str">
        <f>'Schedule-III-Summary'!D23</f>
        <v>Non Responsive</v>
      </c>
    </row>
    <row r="18" spans="1:28" ht="42" customHeight="1">
      <c r="A18" s="129"/>
      <c r="B18" s="362" t="s">
        <v>318</v>
      </c>
      <c r="C18" s="362"/>
      <c r="D18" s="362"/>
      <c r="E18" s="362"/>
      <c r="F18" s="362"/>
    </row>
    <row r="19" spans="1:28" ht="16.5">
      <c r="A19" s="143">
        <v>2</v>
      </c>
      <c r="B19" s="361" t="s">
        <v>319</v>
      </c>
      <c r="C19" s="361"/>
      <c r="D19" s="361"/>
      <c r="E19" s="361"/>
      <c r="F19" s="361"/>
    </row>
    <row r="20" spans="1:28" ht="33.75" customHeight="1">
      <c r="A20" s="138">
        <v>2.1</v>
      </c>
      <c r="B20" s="357" t="s">
        <v>320</v>
      </c>
      <c r="C20" s="357"/>
      <c r="D20" s="357"/>
      <c r="E20" s="357"/>
      <c r="F20" s="357"/>
    </row>
    <row r="21" spans="1:28" ht="16.5">
      <c r="A21" s="138"/>
      <c r="B21" s="139" t="s">
        <v>321</v>
      </c>
      <c r="C21" s="359" t="s">
        <v>322</v>
      </c>
      <c r="D21" s="359"/>
      <c r="E21" s="359"/>
      <c r="F21" s="359"/>
    </row>
    <row r="22" spans="1:28" ht="16.5">
      <c r="A22" s="138"/>
      <c r="B22" s="139" t="s">
        <v>323</v>
      </c>
      <c r="C22" s="359" t="s">
        <v>324</v>
      </c>
      <c r="D22" s="359"/>
      <c r="E22" s="359"/>
      <c r="F22" s="359"/>
    </row>
    <row r="23" spans="1:28" ht="16.5" customHeight="1">
      <c r="A23" s="138"/>
      <c r="B23" s="139" t="s">
        <v>325</v>
      </c>
      <c r="C23" s="359" t="s">
        <v>326</v>
      </c>
      <c r="D23" s="359"/>
      <c r="E23" s="359"/>
      <c r="F23" s="359"/>
    </row>
    <row r="24" spans="1:28" ht="16.5">
      <c r="A24" s="129"/>
      <c r="B24" s="360"/>
      <c r="C24" s="360"/>
      <c r="D24" s="137"/>
      <c r="E24" s="137"/>
      <c r="F24" s="137"/>
    </row>
    <row r="25" spans="1:28" ht="87.75" customHeight="1">
      <c r="A25" s="144">
        <v>2.2000000000000002</v>
      </c>
      <c r="B25" s="357" t="s">
        <v>327</v>
      </c>
      <c r="C25" s="357"/>
      <c r="D25" s="357"/>
      <c r="E25" s="357"/>
      <c r="F25" s="357"/>
    </row>
    <row r="26" spans="1:28" ht="51" customHeight="1">
      <c r="A26" s="144">
        <v>2.2999999999999998</v>
      </c>
      <c r="B26" s="357" t="s">
        <v>328</v>
      </c>
      <c r="C26" s="357"/>
      <c r="D26" s="357"/>
      <c r="E26" s="357"/>
      <c r="F26" s="357"/>
    </row>
    <row r="27" spans="1:28" ht="148.5" customHeight="1">
      <c r="A27" s="144">
        <v>2.4</v>
      </c>
      <c r="B27" s="357" t="s">
        <v>329</v>
      </c>
      <c r="C27" s="357"/>
      <c r="D27" s="357"/>
      <c r="E27" s="357"/>
      <c r="F27" s="357"/>
    </row>
    <row r="28" spans="1:28" ht="97.5" customHeight="1">
      <c r="A28" s="138">
        <v>3</v>
      </c>
      <c r="B28" s="357" t="s">
        <v>330</v>
      </c>
      <c r="C28" s="357"/>
      <c r="D28" s="357"/>
      <c r="E28" s="357"/>
      <c r="F28" s="357"/>
    </row>
    <row r="29" spans="1:28" ht="62.25" customHeight="1">
      <c r="A29" s="144">
        <v>3.1</v>
      </c>
      <c r="B29" s="359" t="s">
        <v>331</v>
      </c>
      <c r="C29" s="359"/>
      <c r="D29" s="359"/>
      <c r="E29" s="359"/>
      <c r="F29" s="359"/>
    </row>
    <row r="30" spans="1:28" ht="57" customHeight="1">
      <c r="A30" s="144">
        <v>3.2</v>
      </c>
      <c r="B30" s="357" t="s">
        <v>332</v>
      </c>
      <c r="C30" s="357"/>
      <c r="D30" s="357"/>
      <c r="E30" s="357"/>
      <c r="F30" s="357"/>
    </row>
    <row r="31" spans="1:28" ht="62.25" customHeight="1">
      <c r="A31" s="144">
        <v>3.3</v>
      </c>
      <c r="B31" s="357" t="s">
        <v>333</v>
      </c>
      <c r="C31" s="357"/>
      <c r="D31" s="357"/>
      <c r="E31" s="357"/>
      <c r="F31" s="357"/>
    </row>
    <row r="32" spans="1:28" ht="79.5" customHeight="1">
      <c r="A32" s="138">
        <v>4</v>
      </c>
      <c r="B32" s="357" t="s">
        <v>334</v>
      </c>
      <c r="C32" s="357"/>
      <c r="D32" s="357"/>
      <c r="E32" s="357"/>
      <c r="F32" s="357"/>
    </row>
    <row r="33" spans="1:6" ht="89.25" customHeight="1">
      <c r="A33" s="138">
        <v>5</v>
      </c>
      <c r="B33" s="357" t="s">
        <v>335</v>
      </c>
      <c r="C33" s="357"/>
      <c r="D33" s="357"/>
      <c r="E33" s="357"/>
      <c r="F33" s="357"/>
    </row>
    <row r="34" spans="1:6" ht="16.5">
      <c r="A34" s="129"/>
      <c r="B34" s="145" t="str">
        <f>IF(ISERROR("Dated this " &amp; AG6 &amp; LOOKUP(AG6,AE1:AE27,AF1:AF27) &amp; " day of " &amp; AG8 &amp; " " &amp;AG9), "", "Dated this " &amp; AG6 &amp; LOOKUP(AG6,AE1:AE27,AF1:AF27) &amp; " day of " &amp; AG8 &amp; " " &amp;AG9)</f>
        <v/>
      </c>
      <c r="C34" s="145"/>
      <c r="D34" s="145"/>
      <c r="E34" s="146"/>
      <c r="F34" s="146"/>
    </row>
    <row r="35" spans="1:6" ht="16.5">
      <c r="A35" s="129"/>
      <c r="B35" s="145" t="s">
        <v>336</v>
      </c>
      <c r="C35" s="147"/>
      <c r="D35" s="148"/>
      <c r="E35" s="148"/>
      <c r="F35" s="148"/>
    </row>
    <row r="36" spans="1:6" ht="16.5">
      <c r="A36" s="129"/>
      <c r="B36" s="149"/>
      <c r="C36" s="148"/>
      <c r="D36" s="148"/>
      <c r="E36" s="145"/>
      <c r="F36" s="150" t="s">
        <v>337</v>
      </c>
    </row>
    <row r="37" spans="1:6" ht="16.5">
      <c r="A37" s="129"/>
      <c r="B37" s="149"/>
      <c r="C37" s="148"/>
      <c r="D37" s="145"/>
      <c r="E37" s="145"/>
      <c r="F37" s="150" t="str">
        <f>"For and on behalf of " &amp; 'Schedule-I'!D4</f>
        <v>For and on behalf of 0</v>
      </c>
    </row>
    <row r="38" spans="1:6" ht="16.5">
      <c r="A38" s="151"/>
      <c r="B38" s="151"/>
      <c r="C38" s="152"/>
      <c r="D38" s="151"/>
      <c r="E38" s="153"/>
      <c r="F38" s="131"/>
    </row>
    <row r="39" spans="1:6" ht="16.5">
      <c r="A39" s="154" t="s">
        <v>338</v>
      </c>
      <c r="B39" s="358">
        <f>'Name of Bidder'!D19</f>
        <v>0</v>
      </c>
      <c r="C39" s="358"/>
      <c r="D39" s="151"/>
      <c r="E39" s="153" t="s">
        <v>19</v>
      </c>
      <c r="F39" s="155">
        <f>'Name of Bidder'!D16</f>
        <v>0</v>
      </c>
    </row>
    <row r="40" spans="1:6" ht="16.5">
      <c r="A40" s="154" t="s">
        <v>308</v>
      </c>
      <c r="B40" s="155">
        <f>'Name of Bidder'!D20</f>
        <v>0</v>
      </c>
      <c r="C40" s="156"/>
      <c r="D40" s="151"/>
      <c r="E40" s="153" t="s">
        <v>21</v>
      </c>
      <c r="F40" s="155">
        <f>'Name of Bidder'!D17</f>
        <v>0</v>
      </c>
    </row>
    <row r="41" spans="1:6" ht="16.5">
      <c r="A41" s="129"/>
      <c r="B41" s="129"/>
      <c r="C41" s="129"/>
      <c r="D41" s="151"/>
      <c r="E41" s="153"/>
      <c r="F41" s="129"/>
    </row>
    <row r="42" spans="1:6" ht="16.5">
      <c r="A42" s="157" t="s">
        <v>339</v>
      </c>
      <c r="B42" s="158"/>
      <c r="C42" s="159"/>
      <c r="D42" s="145"/>
      <c r="E42" s="150"/>
      <c r="F42" s="145"/>
    </row>
    <row r="43" spans="1:6" ht="16.5">
      <c r="A43" s="354" t="s">
        <v>340</v>
      </c>
      <c r="B43" s="354"/>
      <c r="C43" s="354"/>
      <c r="D43" s="353"/>
      <c r="E43" s="353"/>
      <c r="F43" s="353"/>
    </row>
    <row r="44" spans="1:6" ht="16.5">
      <c r="A44" s="355"/>
      <c r="B44" s="355"/>
      <c r="C44" s="355"/>
      <c r="D44" s="160"/>
      <c r="E44" s="160"/>
      <c r="F44" s="160"/>
    </row>
    <row r="45" spans="1:6" ht="16.5">
      <c r="A45" s="351"/>
      <c r="B45" s="351"/>
      <c r="C45" s="351"/>
      <c r="D45" s="160"/>
      <c r="E45" s="160"/>
      <c r="F45" s="160"/>
    </row>
    <row r="46" spans="1:6" ht="16.5">
      <c r="A46" s="352" t="s">
        <v>341</v>
      </c>
      <c r="B46" s="352"/>
      <c r="C46" s="352"/>
      <c r="D46" s="353"/>
      <c r="E46" s="353"/>
      <c r="F46" s="353"/>
    </row>
    <row r="47" spans="1:6" ht="16.5">
      <c r="A47" s="352" t="s">
        <v>342</v>
      </c>
      <c r="B47" s="352"/>
      <c r="C47" s="352"/>
      <c r="D47" s="353"/>
      <c r="E47" s="353"/>
      <c r="F47" s="353"/>
    </row>
    <row r="48" spans="1:6" ht="16.5">
      <c r="A48" s="352" t="s">
        <v>343</v>
      </c>
      <c r="B48" s="352"/>
      <c r="C48" s="352"/>
      <c r="D48" s="353"/>
      <c r="E48" s="353"/>
      <c r="F48" s="353"/>
    </row>
    <row r="49" spans="1:6" ht="16.5">
      <c r="A49" s="354" t="s">
        <v>344</v>
      </c>
      <c r="B49" s="354"/>
      <c r="C49" s="354"/>
      <c r="D49" s="353"/>
      <c r="E49" s="353"/>
      <c r="F49" s="353"/>
    </row>
    <row r="50" spans="1:6" ht="16.5">
      <c r="A50" s="355"/>
      <c r="B50" s="355"/>
      <c r="C50" s="355"/>
      <c r="D50" s="160"/>
      <c r="E50" s="160"/>
      <c r="F50" s="160"/>
    </row>
    <row r="51" spans="1:6" ht="16.5">
      <c r="A51" s="351"/>
      <c r="B51" s="351"/>
      <c r="C51" s="351"/>
      <c r="D51" s="160"/>
      <c r="E51" s="160"/>
      <c r="F51" s="160"/>
    </row>
    <row r="52" spans="1:6" ht="37.5" customHeight="1">
      <c r="A52" s="356"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2" s="356"/>
      <c r="C52" s="356"/>
      <c r="D52" s="356"/>
      <c r="E52" s="356"/>
      <c r="F52" s="356"/>
    </row>
    <row r="53" spans="1:6" ht="18.75">
      <c r="A53" s="350" t="s">
        <v>345</v>
      </c>
      <c r="B53" s="350"/>
      <c r="C53" s="350"/>
      <c r="D53" s="350"/>
      <c r="E53" s="350"/>
      <c r="F53" s="350"/>
    </row>
  </sheetData>
  <customSheetViews>
    <customSheetView guid="{27F75044-6024-4403-9A39-D72B9CCD332B}">
      <selection activeCell="H11" sqref="H11"/>
      <pageMargins left="0" right="0" top="0" bottom="0" header="0" footer="0"/>
      <pageSetup paperSize="9" scale="94" orientation="portrait" r:id="rId1"/>
      <headerFooter>
        <oddFooter>Page &amp;P of &amp;N</oddFooter>
      </headerFooter>
    </customSheetView>
  </customSheetViews>
  <mergeCells count="38">
    <mergeCell ref="B18:F18"/>
    <mergeCell ref="A3:F3"/>
    <mergeCell ref="C5:F5"/>
    <mergeCell ref="B6:C6"/>
    <mergeCell ref="C15:F15"/>
    <mergeCell ref="B17:F17"/>
    <mergeCell ref="B24:C24"/>
    <mergeCell ref="B25:F25"/>
    <mergeCell ref="B26:F26"/>
    <mergeCell ref="B27:F27"/>
    <mergeCell ref="B19:F19"/>
    <mergeCell ref="B20:F20"/>
    <mergeCell ref="C21:F21"/>
    <mergeCell ref="C22:F22"/>
    <mergeCell ref="C23:F23"/>
    <mergeCell ref="B28:F28"/>
    <mergeCell ref="B29:F29"/>
    <mergeCell ref="B30:F30"/>
    <mergeCell ref="B31:F31"/>
    <mergeCell ref="B32:F32"/>
    <mergeCell ref="B33:F33"/>
    <mergeCell ref="B39:C39"/>
    <mergeCell ref="A43:C43"/>
    <mergeCell ref="D43:F43"/>
    <mergeCell ref="A44:C44"/>
    <mergeCell ref="A53:F53"/>
    <mergeCell ref="A45:C45"/>
    <mergeCell ref="A46:C46"/>
    <mergeCell ref="D46:F46"/>
    <mergeCell ref="A47:C47"/>
    <mergeCell ref="D47:F47"/>
    <mergeCell ref="A48:C48"/>
    <mergeCell ref="D48:F48"/>
    <mergeCell ref="A49:C49"/>
    <mergeCell ref="D49:F49"/>
    <mergeCell ref="A50:C50"/>
    <mergeCell ref="A51:C51"/>
    <mergeCell ref="A52:F52"/>
  </mergeCells>
  <pageMargins left="0.7" right="0.7" top="0.75" bottom="0.75" header="0.3" footer="0.3"/>
  <pageSetup paperSize="9" scale="94" orientation="portrait" r:id="rId2"/>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Name of Bidder</vt:lpstr>
      <vt:lpstr>Attach 10</vt:lpstr>
      <vt:lpstr>Attach 10 IP</vt:lpstr>
      <vt:lpstr>N-W (Cr.)</vt:lpstr>
      <vt:lpstr>Schedule-I</vt:lpstr>
      <vt:lpstr>Schedule-II</vt:lpstr>
      <vt:lpstr>Schedule-III-Summary</vt:lpstr>
      <vt:lpstr>Bid Form</vt:lpstr>
      <vt:lpstr>'Attach 10'!Print_Area</vt:lpstr>
      <vt:lpstr>'Attach 10 IP'!Print_Area</vt:lpstr>
      <vt:lpstr>'Bid Form'!Print_Area</vt:lpstr>
      <vt:lpstr>'Name of Bidder'!Print_Area</vt:lpstr>
      <vt:lpstr>'Schedule-I'!Print_Area</vt:lpstr>
      <vt:lpstr>'Schedule-II'!Print_Area</vt:lpstr>
      <vt:lpstr>'Schedule-III-Summary'!Print_Area</vt:lpstr>
      <vt:lpstr>'Schedule-I'!Print_Titles</vt:lpstr>
      <vt:lpstr>'Schedule-II'!Print_Titles</vt:lpstr>
    </vt:vector>
  </TitlesOfParts>
  <Manager/>
  <Company>pgcil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20074</dc:creator>
  <cp:keywords/>
  <dc:description/>
  <cp:lastModifiedBy>Thota Badaraiah {थोटा बदरैया}</cp:lastModifiedBy>
  <cp:revision/>
  <dcterms:created xsi:type="dcterms:W3CDTF">2010-09-27T08:09:01Z</dcterms:created>
  <dcterms:modified xsi:type="dcterms:W3CDTF">2025-01-08T11:20:20Z</dcterms:modified>
  <cp:category/>
  <cp:contentStatus/>
</cp:coreProperties>
</file>