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24226"/>
  <mc:AlternateContent xmlns:mc="http://schemas.openxmlformats.org/markup-compatibility/2006">
    <mc:Choice Requires="x15">
      <x15ac:absPath xmlns:x15ac="http://schemas.microsoft.com/office/spreadsheetml/2010/11/ac" url="E:\C&amp;M\AMC Mysore 851-20\"/>
    </mc:Choice>
  </mc:AlternateContent>
  <workbookProtection workbookPassword="C962" lockStructure="1"/>
  <bookViews>
    <workbookView xWindow="32760" yWindow="465" windowWidth="28800" windowHeight="16440" tabRatio="650" firstSheet="4" activeTab="14"/>
  </bookViews>
  <sheets>
    <sheet name="Basic Data" sheetId="1" state="hidden" r:id="rId1"/>
    <sheet name="Cover" sheetId="2" r:id="rId2"/>
    <sheet name="Instructions" sheetId="3" r:id="rId3"/>
    <sheet name="Names of Bidder" sheetId="4" r:id="rId4"/>
    <sheet name="Sch-1" sheetId="5" r:id="rId5"/>
    <sheet name="Sch-1 Dis" sheetId="6" state="hidden" r:id="rId6"/>
    <sheet name="Sch-2" sheetId="7" r:id="rId7"/>
    <sheet name="Sch-2 Dis" sheetId="8" state="hidden" r:id="rId8"/>
    <sheet name="Sch-3" sheetId="30" r:id="rId9"/>
    <sheet name="Sch-4" sheetId="29" r:id="rId10"/>
    <sheet name="Sch-5" sheetId="10" r:id="rId11"/>
    <sheet name="Sch-4 Dis" sheetId="11" state="hidden" r:id="rId12"/>
    <sheet name="Sch-6" sheetId="12" r:id="rId13"/>
    <sheet name="Sch-7" sheetId="25" r:id="rId14"/>
    <sheet name="Bid Form 2nd Envelope" sheetId="20" r:id="rId15"/>
    <sheet name="Sch-6 Dis" sheetId="15" state="hidden" r:id="rId16"/>
    <sheet name="Sch-5 after discount" sheetId="26" state="hidden" r:id="rId17"/>
    <sheet name="Discount" sheetId="16" state="hidden" r:id="rId18"/>
    <sheet name="Octroi" sheetId="17" state="hidden" r:id="rId19"/>
    <sheet name="Entry Tax" sheetId="18" state="hidden" r:id="rId20"/>
    <sheet name="Other taxes &amp; duties" sheetId="27" state="hidden" r:id="rId21"/>
    <sheet name="Q &amp; C" sheetId="21" state="hidden" r:id="rId22"/>
    <sheet name="T &amp; D" sheetId="22" state="hidden" r:id="rId23"/>
    <sheet name="N to W" sheetId="23" state="hidden" r:id="rId24"/>
    <sheet name="Sheet1" sheetId="24" state="hidden" r:id="rId25"/>
  </sheets>
  <externalReferences>
    <externalReference r:id="rId26"/>
    <externalReference r:id="rId27"/>
  </externalReferences>
  <definedNames>
    <definedName name="\A" localSheetId="8">#REF!</definedName>
    <definedName name="\A">#REF!</definedName>
    <definedName name="\B" localSheetId="8">#REF!</definedName>
    <definedName name="\B">#REF!</definedName>
    <definedName name="\C" localSheetId="8">#REF!</definedName>
    <definedName name="\C">#REF!</definedName>
    <definedName name="\M" localSheetId="8">#REF!</definedName>
    <definedName name="\M">#REF!</definedName>
    <definedName name="\N" localSheetId="8">#REF!</definedName>
    <definedName name="\N">#REF!</definedName>
    <definedName name="\P" localSheetId="8">#REF!</definedName>
    <definedName name="\P">#REF!</definedName>
    <definedName name="\R" localSheetId="8">#REF!</definedName>
    <definedName name="\R">#REF!</definedName>
    <definedName name="\U" localSheetId="8">#REF!</definedName>
    <definedName name="\U">#REF!</definedName>
    <definedName name="\V" localSheetId="8">#REF!</definedName>
    <definedName name="\V">#REF!</definedName>
    <definedName name="_xlnm._FilterDatabase" localSheetId="8" hidden="1">'Sch-3'!$A$23:$W$134</definedName>
    <definedName name="ab" localSheetId="8">#REF!</definedName>
    <definedName name="ab">#REF!</definedName>
    <definedName name="logo1">"Picture 7"</definedName>
    <definedName name="_xlnm.Print_Area" localSheetId="14">'Bid Form 2nd Envelope'!$A$1:$F$53</definedName>
    <definedName name="_xlnm.Print_Area" localSheetId="1">Cover!$B$1:$E$17</definedName>
    <definedName name="_xlnm.Print_Area" localSheetId="17">Discount!$A$2:$G$41</definedName>
    <definedName name="_xlnm.Print_Area" localSheetId="19">'Entry Tax'!$A$1:$E$16</definedName>
    <definedName name="_xlnm.Print_Area" localSheetId="2">Instructions!$A$1:$C$50</definedName>
    <definedName name="_xlnm.Print_Area" localSheetId="3">'Names of Bidder'!$B$1:$D$21</definedName>
    <definedName name="_xlnm.Print_Area" localSheetId="18">Octroi!$A$1:$E$16</definedName>
    <definedName name="_xlnm.Print_Area" localSheetId="20">'Other taxes &amp; duties'!$A$1:$E$16</definedName>
    <definedName name="_xlnm.Print_Area" localSheetId="21">'Q &amp; C'!$A$1:$F$43</definedName>
    <definedName name="_xlnm.Print_Area" localSheetId="4">'Sch-1'!$A$1:$O$33</definedName>
    <definedName name="_xlnm.Print_Area" localSheetId="5">'Sch-1 Dis'!$A$1:$H$32</definedName>
    <definedName name="_xlnm.Print_Area" localSheetId="6">'Sch-2'!$A$1:$M$26</definedName>
    <definedName name="_xlnm.Print_Area" localSheetId="7">'Sch-2 Dis'!$A$1:$G$24</definedName>
    <definedName name="_xlnm.Print_Area" localSheetId="8">'Sch-3'!$A$1:$O$138</definedName>
    <definedName name="_xlnm.Print_Area" localSheetId="9">'Sch-4'!$A$1:$E$28</definedName>
    <definedName name="_xlnm.Print_Area" localSheetId="11">'Sch-4 Dis'!$A$1:$E$44</definedName>
    <definedName name="_xlnm.Print_Area" localSheetId="10">'Sch-5'!$A$1:$E$39</definedName>
    <definedName name="_xlnm.Print_Area" localSheetId="16">'Sch-5 after discount'!$A$1:$D$29</definedName>
    <definedName name="_xlnm.Print_Area" localSheetId="12">'Sch-6'!$A$1:$D$30</definedName>
    <definedName name="_xlnm.Print_Area" localSheetId="15">'Sch-6 Dis'!$A$1:$F$28</definedName>
    <definedName name="_xlnm.Print_Area" localSheetId="13">'Sch-7'!$A$1:$E$19</definedName>
    <definedName name="_xlnm.Print_Area" localSheetId="22">'T &amp; D'!$A$1:$E$12</definedName>
    <definedName name="_xlnm.Print_Titles" localSheetId="4">'Sch-1'!$15:$18</definedName>
    <definedName name="_xlnm.Print_Titles" localSheetId="5">'Sch-1 Dis'!$15:$17</definedName>
    <definedName name="_xlnm.Print_Titles" localSheetId="6">'Sch-2'!$12:$20</definedName>
    <definedName name="_xlnm.Print_Titles" localSheetId="7">'Sch-2 Dis'!$13:$15</definedName>
    <definedName name="_xlnm.Print_Titles" localSheetId="8">'Sch-3'!$1:$17</definedName>
    <definedName name="_xlnm.Print_Titles" localSheetId="9">'Sch-4'!$3:$22</definedName>
    <definedName name="_xlnm.Print_Titles" localSheetId="11">'Sch-4 Dis'!$3:$13</definedName>
    <definedName name="_xlnm.Print_Titles" localSheetId="10">'Sch-5'!$3:$13</definedName>
    <definedName name="_xlnm.Print_Titles" localSheetId="16">'Sch-5 after discount'!$3:$13</definedName>
    <definedName name="_xlnm.Print_Titles" localSheetId="12">'Sch-6'!$3:$13</definedName>
    <definedName name="_xlnm.Print_Titles" localSheetId="15">'Sch-6 Dis'!$14:$14</definedName>
    <definedName name="_xlnm.Print_Titles" localSheetId="13">'Sch-7'!$3:$14</definedName>
    <definedName name="_xlnm.Recorder" localSheetId="8">#REF!</definedName>
    <definedName name="_xlnm.Recorder">#REF!</definedName>
    <definedName name="TEST" localSheetId="8">#REF!</definedName>
    <definedName name="TEST">#REF!</definedName>
    <definedName name="Z_01ACF2E1_8E61_4459_ABC1_B6C183DEED61_.wvu.PrintArea" localSheetId="19" hidden="1">'Entry Tax'!$A$1:$E$16</definedName>
    <definedName name="Z_01ACF2E1_8E61_4459_ABC1_B6C183DEED61_.wvu.PrintArea" localSheetId="18" hidden="1">Octroi!$A$1:$E$16</definedName>
    <definedName name="Z_01ACF2E1_8E61_4459_ABC1_B6C183DEED61_.wvu.PrintArea" localSheetId="20" hidden="1">'Other taxes &amp; duties'!$A$1:$E$16</definedName>
    <definedName name="Z_08A645C4_A23F_4400_B0CE_1685BC312A6F_.wvu.Cols" localSheetId="17" hidden="1">Discount!$H:$O</definedName>
    <definedName name="Z_08A645C4_A23F_4400_B0CE_1685BC312A6F_.wvu.Cols" localSheetId="3" hidden="1">'Names of Bidder'!$AA:$AA</definedName>
    <definedName name="Z_08A645C4_A23F_4400_B0CE_1685BC312A6F_.wvu.Cols" localSheetId="4" hidden="1">'Sch-1'!$Q:$V</definedName>
    <definedName name="Z_08A645C4_A23F_4400_B0CE_1685BC312A6F_.wvu.Cols" localSheetId="5" hidden="1">'Sch-1 Dis'!$K:$K</definedName>
    <definedName name="Z_08A645C4_A23F_4400_B0CE_1685BC312A6F_.wvu.Cols" localSheetId="6" hidden="1">'Sch-2'!$H:$I</definedName>
    <definedName name="Z_08A645C4_A23F_4400_B0CE_1685BC312A6F_.wvu.Cols" localSheetId="9" hidden="1">'Sch-4'!$G:$G</definedName>
    <definedName name="Z_08A645C4_A23F_4400_B0CE_1685BC312A6F_.wvu.Cols" localSheetId="10" hidden="1">'Sch-5'!$G:$G</definedName>
    <definedName name="Z_08A645C4_A23F_4400_B0CE_1685BC312A6F_.wvu.Cols" localSheetId="13" hidden="1">'Sch-7'!$G:$G</definedName>
    <definedName name="Z_08A645C4_A23F_4400_B0CE_1685BC312A6F_.wvu.PrintArea" localSheetId="14" hidden="1">'Bid Form 2nd Envelope'!$A$1:$F$53</definedName>
    <definedName name="Z_08A645C4_A23F_4400_B0CE_1685BC312A6F_.wvu.PrintArea" localSheetId="1" hidden="1">Cover!$B$1:$E$17</definedName>
    <definedName name="Z_08A645C4_A23F_4400_B0CE_1685BC312A6F_.wvu.PrintArea" localSheetId="17" hidden="1">Discount!$A$2:$G$41</definedName>
    <definedName name="Z_08A645C4_A23F_4400_B0CE_1685BC312A6F_.wvu.PrintArea" localSheetId="19" hidden="1">'Entry Tax'!$A$1:$E$16</definedName>
    <definedName name="Z_08A645C4_A23F_4400_B0CE_1685BC312A6F_.wvu.PrintArea" localSheetId="2" hidden="1">Instructions!$A$1:$C$50</definedName>
    <definedName name="Z_08A645C4_A23F_4400_B0CE_1685BC312A6F_.wvu.PrintArea" localSheetId="3" hidden="1">'Names of Bidder'!$B$1:$D$21</definedName>
    <definedName name="Z_08A645C4_A23F_4400_B0CE_1685BC312A6F_.wvu.PrintArea" localSheetId="18" hidden="1">Octroi!$A$1:$E$16</definedName>
    <definedName name="Z_08A645C4_A23F_4400_B0CE_1685BC312A6F_.wvu.PrintArea" localSheetId="20" hidden="1">'Other taxes &amp; duties'!$A$1:$E$16</definedName>
    <definedName name="Z_08A645C4_A23F_4400_B0CE_1685BC312A6F_.wvu.PrintArea" localSheetId="21" hidden="1">'Q &amp; C'!$A$1:$F$43</definedName>
    <definedName name="Z_08A645C4_A23F_4400_B0CE_1685BC312A6F_.wvu.PrintArea" localSheetId="4" hidden="1">'Sch-1'!$A$1:$O$19</definedName>
    <definedName name="Z_08A645C4_A23F_4400_B0CE_1685BC312A6F_.wvu.PrintArea" localSheetId="5" hidden="1">'Sch-1 Dis'!$A$1:$H$32</definedName>
    <definedName name="Z_08A645C4_A23F_4400_B0CE_1685BC312A6F_.wvu.PrintArea" localSheetId="6" hidden="1">'Sch-2'!$A$1:$F$26</definedName>
    <definedName name="Z_08A645C4_A23F_4400_B0CE_1685BC312A6F_.wvu.PrintArea" localSheetId="7" hidden="1">'Sch-2 Dis'!$A$1:$G$24</definedName>
    <definedName name="Z_08A645C4_A23F_4400_B0CE_1685BC312A6F_.wvu.PrintArea" localSheetId="8" hidden="1">'Sch-3'!$A$1:$E$17</definedName>
    <definedName name="Z_08A645C4_A23F_4400_B0CE_1685BC312A6F_.wvu.PrintArea" localSheetId="9" hidden="1">'Sch-4'!$A$1:$E$28</definedName>
    <definedName name="Z_08A645C4_A23F_4400_B0CE_1685BC312A6F_.wvu.PrintArea" localSheetId="11" hidden="1">'Sch-4 Dis'!$A$1:$E$44</definedName>
    <definedName name="Z_08A645C4_A23F_4400_B0CE_1685BC312A6F_.wvu.PrintArea" localSheetId="10" hidden="1">'Sch-5'!$A$1:$E$39</definedName>
    <definedName name="Z_08A645C4_A23F_4400_B0CE_1685BC312A6F_.wvu.PrintArea" localSheetId="16" hidden="1">'Sch-5 after discount'!$A$1:$D$29</definedName>
    <definedName name="Z_08A645C4_A23F_4400_B0CE_1685BC312A6F_.wvu.PrintArea" localSheetId="12" hidden="1">'Sch-6'!$A$1:$D$31</definedName>
    <definedName name="Z_08A645C4_A23F_4400_B0CE_1685BC312A6F_.wvu.PrintArea" localSheetId="15" hidden="1">'Sch-6 Dis'!$A$1:$F$28</definedName>
    <definedName name="Z_08A645C4_A23F_4400_B0CE_1685BC312A6F_.wvu.PrintArea" localSheetId="13" hidden="1">'Sch-7'!$A$1:$E$19</definedName>
    <definedName name="Z_08A645C4_A23F_4400_B0CE_1685BC312A6F_.wvu.PrintArea" localSheetId="22" hidden="1">'T &amp; D'!$A$1:$E$12</definedName>
    <definedName name="Z_08A645C4_A23F_4400_B0CE_1685BC312A6F_.wvu.PrintTitles" localSheetId="4" hidden="1">'Sch-1'!$15:$18</definedName>
    <definedName name="Z_08A645C4_A23F_4400_B0CE_1685BC312A6F_.wvu.PrintTitles" localSheetId="5" hidden="1">'Sch-1 Dis'!$15:$17</definedName>
    <definedName name="Z_08A645C4_A23F_4400_B0CE_1685BC312A6F_.wvu.PrintTitles" localSheetId="6" hidden="1">'Sch-2'!$12:$20</definedName>
    <definedName name="Z_08A645C4_A23F_4400_B0CE_1685BC312A6F_.wvu.PrintTitles" localSheetId="7" hidden="1">'Sch-2 Dis'!$13:$15</definedName>
    <definedName name="Z_08A645C4_A23F_4400_B0CE_1685BC312A6F_.wvu.PrintTitles" localSheetId="8" hidden="1">'Sch-3'!$12:$17</definedName>
    <definedName name="Z_08A645C4_A23F_4400_B0CE_1685BC312A6F_.wvu.PrintTitles" localSheetId="9" hidden="1">'Sch-4'!$3:$22</definedName>
    <definedName name="Z_08A645C4_A23F_4400_B0CE_1685BC312A6F_.wvu.PrintTitles" localSheetId="11" hidden="1">'Sch-4 Dis'!$3:$13</definedName>
    <definedName name="Z_08A645C4_A23F_4400_B0CE_1685BC312A6F_.wvu.PrintTitles" localSheetId="10" hidden="1">'Sch-5'!$3:$13</definedName>
    <definedName name="Z_08A645C4_A23F_4400_B0CE_1685BC312A6F_.wvu.PrintTitles" localSheetId="16" hidden="1">'Sch-5 after discount'!$3:$13</definedName>
    <definedName name="Z_08A645C4_A23F_4400_B0CE_1685BC312A6F_.wvu.PrintTitles" localSheetId="12" hidden="1">'Sch-6'!$3:$13</definedName>
    <definedName name="Z_08A645C4_A23F_4400_B0CE_1685BC312A6F_.wvu.PrintTitles" localSheetId="15" hidden="1">'Sch-6 Dis'!$14:$14</definedName>
    <definedName name="Z_08A645C4_A23F_4400_B0CE_1685BC312A6F_.wvu.PrintTitles" localSheetId="13" hidden="1">'Sch-7'!$3:$14</definedName>
    <definedName name="Z_08A645C4_A23F_4400_B0CE_1685BC312A6F_.wvu.Rows" localSheetId="0" hidden="1">'Basic Data'!#REF!,'Basic Data'!#REF!</definedName>
    <definedName name="Z_08A645C4_A23F_4400_B0CE_1685BC312A6F_.wvu.Rows" localSheetId="14" hidden="1">'Bid Form 2nd Envelope'!$22:$22</definedName>
    <definedName name="Z_08A645C4_A23F_4400_B0CE_1685BC312A6F_.wvu.Rows" localSheetId="1" hidden="1">Cover!$9:$9,Cover!$12:$12</definedName>
    <definedName name="Z_08A645C4_A23F_4400_B0CE_1685BC312A6F_.wvu.Rows" localSheetId="17" hidden="1">Discount!$21:$22,Discount!$27:$28,Discount!$30:$31</definedName>
    <definedName name="Z_08A645C4_A23F_4400_B0CE_1685BC312A6F_.wvu.Rows" localSheetId="2" hidden="1">Instructions!#REF!,Instructions!#REF!,Instructions!#REF!,Instructions!$39:$40</definedName>
    <definedName name="Z_08A645C4_A23F_4400_B0CE_1685BC312A6F_.wvu.Rows" localSheetId="4" hidden="1">'Sch-1'!#REF!</definedName>
    <definedName name="Z_14D7F02E_BCCA_4517_ABC7_537FF4AEB67A_.wvu.PrintArea" localSheetId="2" hidden="1">Instructions!$A$1:$C$50</definedName>
    <definedName name="Z_27A45B7A_04F2_4516_B80B_5ED0825D4ED3_.wvu.PrintArea" localSheetId="2" hidden="1">Instructions!$A$1:$C$50</definedName>
    <definedName name="Z_374BB220_87F1_4A3E_ABA5_7B2BD812CABA_.wvu.PrintArea" localSheetId="2" hidden="1">Instructions!$A$1:$C$50</definedName>
    <definedName name="Z_374BB220_87F1_4A3E_ABA5_7B2BD812CABA_.wvu.Rows" localSheetId="2" hidden="1">Instructions!#REF!,Instructions!$39:$40</definedName>
    <definedName name="Z_3D662AA8_535D_445A_A535_5FFD33E1146F_.wvu.PrintArea" localSheetId="21" hidden="1">'Q &amp; C'!$A$1:$F$43</definedName>
    <definedName name="Z_420F5FBD_E556_4311_8218_D9BF2725836B_.wvu.PrintArea" localSheetId="21" hidden="1">'Q &amp; C'!$A$1:$F$43</definedName>
    <definedName name="Z_4F65FF32_EC61_4022_A399_2986D7B6B8B3_.wvu.PrintArea" localSheetId="17" hidden="1">Discount!$A$2:$G$39</definedName>
    <definedName name="Z_4F65FF32_EC61_4022_A399_2986D7B6B8B3_.wvu.PrintArea" localSheetId="19" hidden="1">'Entry Tax'!$A$1:$E$16</definedName>
    <definedName name="Z_4F65FF32_EC61_4022_A399_2986D7B6B8B3_.wvu.PrintArea" localSheetId="2" hidden="1">Instructions!$A$1:$C$50</definedName>
    <definedName name="Z_4F65FF32_EC61_4022_A399_2986D7B6B8B3_.wvu.PrintArea" localSheetId="18" hidden="1">Octroi!$A$1:$E$16</definedName>
    <definedName name="Z_4F65FF32_EC61_4022_A399_2986D7B6B8B3_.wvu.PrintArea" localSheetId="20" hidden="1">'Other taxes &amp; duties'!$A$1:$E$16</definedName>
    <definedName name="Z_4F65FF32_EC61_4022_A399_2986D7B6B8B3_.wvu.PrintArea" localSheetId="4" hidden="1">'Sch-1'!$A$1:$O$19</definedName>
    <definedName name="Z_4F65FF32_EC61_4022_A399_2986D7B6B8B3_.wvu.PrintArea" localSheetId="5" hidden="1">'Sch-1 Dis'!$A$1:$H$32</definedName>
    <definedName name="Z_4F65FF32_EC61_4022_A399_2986D7B6B8B3_.wvu.PrintArea" localSheetId="6" hidden="1">'Sch-2'!$A$1:$F$26</definedName>
    <definedName name="Z_4F65FF32_EC61_4022_A399_2986D7B6B8B3_.wvu.PrintArea" localSheetId="7" hidden="1">'Sch-2 Dis'!$A$1:$G$24</definedName>
    <definedName name="Z_4F65FF32_EC61_4022_A399_2986D7B6B8B3_.wvu.PrintArea" localSheetId="8" hidden="1">'Sch-3'!$A$1:$E$17</definedName>
    <definedName name="Z_4F65FF32_EC61_4022_A399_2986D7B6B8B3_.wvu.PrintArea" localSheetId="9" hidden="1">'Sch-4'!$A$1:$E$29</definedName>
    <definedName name="Z_4F65FF32_EC61_4022_A399_2986D7B6B8B3_.wvu.PrintArea" localSheetId="11" hidden="1">'Sch-4 Dis'!$A$1:$E$44</definedName>
    <definedName name="Z_4F65FF32_EC61_4022_A399_2986D7B6B8B3_.wvu.PrintArea" localSheetId="10" hidden="1">'Sch-5'!$A$1:$E$40</definedName>
    <definedName name="Z_4F65FF32_EC61_4022_A399_2986D7B6B8B3_.wvu.PrintArea" localSheetId="16" hidden="1">'Sch-5 after discount'!$A$1:$D$29</definedName>
    <definedName name="Z_4F65FF32_EC61_4022_A399_2986D7B6B8B3_.wvu.PrintArea" localSheetId="12" hidden="1">'Sch-6'!$A$1:$D$31</definedName>
    <definedName name="Z_4F65FF32_EC61_4022_A399_2986D7B6B8B3_.wvu.PrintArea" localSheetId="15" hidden="1">'Sch-6 Dis'!$A$1:$F$29</definedName>
    <definedName name="Z_4F65FF32_EC61_4022_A399_2986D7B6B8B3_.wvu.PrintArea" localSheetId="13" hidden="1">'Sch-7'!$A$1:$E$20</definedName>
    <definedName name="Z_4F65FF32_EC61_4022_A399_2986D7B6B8B3_.wvu.PrintTitles" localSheetId="4" hidden="1">'Sch-1'!$15:$18</definedName>
    <definedName name="Z_4F65FF32_EC61_4022_A399_2986D7B6B8B3_.wvu.PrintTitles" localSheetId="5" hidden="1">'Sch-1 Dis'!$15:$17</definedName>
    <definedName name="Z_4F65FF32_EC61_4022_A399_2986D7B6B8B3_.wvu.PrintTitles" localSheetId="6" hidden="1">'Sch-2'!$12:$20</definedName>
    <definedName name="Z_4F65FF32_EC61_4022_A399_2986D7B6B8B3_.wvu.PrintTitles" localSheetId="7" hidden="1">'Sch-2 Dis'!$13:$15</definedName>
    <definedName name="Z_4F65FF32_EC61_4022_A399_2986D7B6B8B3_.wvu.PrintTitles" localSheetId="8" hidden="1">'Sch-3'!$12:$17</definedName>
    <definedName name="Z_4F65FF32_EC61_4022_A399_2986D7B6B8B3_.wvu.PrintTitles" localSheetId="9" hidden="1">'Sch-4'!$3:$22</definedName>
    <definedName name="Z_4F65FF32_EC61_4022_A399_2986D7B6B8B3_.wvu.PrintTitles" localSheetId="11" hidden="1">'Sch-4 Dis'!$3:$13</definedName>
    <definedName name="Z_4F65FF32_EC61_4022_A399_2986D7B6B8B3_.wvu.PrintTitles" localSheetId="10" hidden="1">'Sch-5'!$3:$13</definedName>
    <definedName name="Z_4F65FF32_EC61_4022_A399_2986D7B6B8B3_.wvu.PrintTitles" localSheetId="16" hidden="1">'Sch-5 after discount'!$3:$13</definedName>
    <definedName name="Z_4F65FF32_EC61_4022_A399_2986D7B6B8B3_.wvu.PrintTitles" localSheetId="12" hidden="1">'Sch-6'!$3:$13</definedName>
    <definedName name="Z_4F65FF32_EC61_4022_A399_2986D7B6B8B3_.wvu.PrintTitles" localSheetId="15" hidden="1">'Sch-6 Dis'!$14:$14</definedName>
    <definedName name="Z_4F65FF32_EC61_4022_A399_2986D7B6B8B3_.wvu.PrintTitles" localSheetId="13" hidden="1">'Sch-7'!$3:$14</definedName>
    <definedName name="Z_58D82F59_8CF6_455F_B9F4_081499FDF243_.wvu.Cols" localSheetId="17" hidden="1">Discount!$I:$P</definedName>
    <definedName name="Z_58D82F59_8CF6_455F_B9F4_081499FDF243_.wvu.Cols" localSheetId="4" hidden="1">'Sch-1'!$Q:$U</definedName>
    <definedName name="Z_58D82F59_8CF6_455F_B9F4_081499FDF243_.wvu.Cols" localSheetId="5" hidden="1">'Sch-1 Dis'!$K:$K</definedName>
    <definedName name="Z_58D82F59_8CF6_455F_B9F4_081499FDF243_.wvu.Cols" localSheetId="6" hidden="1">'Sch-2'!$H:$I</definedName>
    <definedName name="Z_58D82F59_8CF6_455F_B9F4_081499FDF243_.wvu.PrintArea" localSheetId="14" hidden="1">'Bid Form 2nd Envelope'!$A$1:$F$55</definedName>
    <definedName name="Z_58D82F59_8CF6_455F_B9F4_081499FDF243_.wvu.PrintArea" localSheetId="1" hidden="1">Cover!$B$1:$E$17</definedName>
    <definedName name="Z_58D82F59_8CF6_455F_B9F4_081499FDF243_.wvu.PrintArea" localSheetId="17" hidden="1">Discount!$A$2:$G$41</definedName>
    <definedName name="Z_58D82F59_8CF6_455F_B9F4_081499FDF243_.wvu.PrintArea" localSheetId="19" hidden="1">'Entry Tax'!$A$1:$E$16</definedName>
    <definedName name="Z_58D82F59_8CF6_455F_B9F4_081499FDF243_.wvu.PrintArea" localSheetId="3" hidden="1">'Names of Bidder'!$B$1:$E$19</definedName>
    <definedName name="Z_58D82F59_8CF6_455F_B9F4_081499FDF243_.wvu.PrintArea" localSheetId="18" hidden="1">Octroi!$A$1:$E$16</definedName>
    <definedName name="Z_58D82F59_8CF6_455F_B9F4_081499FDF243_.wvu.PrintArea" localSheetId="20" hidden="1">'Other taxes &amp; duties'!$A$1:$E$16</definedName>
    <definedName name="Z_58D82F59_8CF6_455F_B9F4_081499FDF243_.wvu.PrintArea" localSheetId="21" hidden="1">'Q &amp; C'!$A$1:$F$43</definedName>
    <definedName name="Z_58D82F59_8CF6_455F_B9F4_081499FDF243_.wvu.PrintArea" localSheetId="4" hidden="1">'Sch-1'!$A$1:$O$19</definedName>
    <definedName name="Z_58D82F59_8CF6_455F_B9F4_081499FDF243_.wvu.PrintArea" localSheetId="5" hidden="1">'Sch-1 Dis'!$A$1:$H$32</definedName>
    <definedName name="Z_58D82F59_8CF6_455F_B9F4_081499FDF243_.wvu.PrintArea" localSheetId="6" hidden="1">'Sch-2'!$A$1:$F$26</definedName>
    <definedName name="Z_58D82F59_8CF6_455F_B9F4_081499FDF243_.wvu.PrintArea" localSheetId="7" hidden="1">'Sch-2 Dis'!$A$1:$G$24</definedName>
    <definedName name="Z_58D82F59_8CF6_455F_B9F4_081499FDF243_.wvu.PrintArea" localSheetId="8" hidden="1">'Sch-3'!$A$1:$E$17</definedName>
    <definedName name="Z_58D82F59_8CF6_455F_B9F4_081499FDF243_.wvu.PrintArea" localSheetId="9" hidden="1">'Sch-4'!$A$1:$E$28</definedName>
    <definedName name="Z_58D82F59_8CF6_455F_B9F4_081499FDF243_.wvu.PrintArea" localSheetId="11" hidden="1">'Sch-4 Dis'!$A$1:$E$44</definedName>
    <definedName name="Z_58D82F59_8CF6_455F_B9F4_081499FDF243_.wvu.PrintArea" localSheetId="10" hidden="1">'Sch-5'!$A$1:$E$39</definedName>
    <definedName name="Z_58D82F59_8CF6_455F_B9F4_081499FDF243_.wvu.PrintArea" localSheetId="16" hidden="1">'Sch-5 after discount'!$A$1:$D$29</definedName>
    <definedName name="Z_58D82F59_8CF6_455F_B9F4_081499FDF243_.wvu.PrintArea" localSheetId="12" hidden="1">'Sch-6'!$A$1:$D$31</definedName>
    <definedName name="Z_58D82F59_8CF6_455F_B9F4_081499FDF243_.wvu.PrintArea" localSheetId="15" hidden="1">'Sch-6 Dis'!$A$1:$F$28</definedName>
    <definedName name="Z_58D82F59_8CF6_455F_B9F4_081499FDF243_.wvu.PrintArea" localSheetId="13" hidden="1">'Sch-7'!$A$1:$E$19</definedName>
    <definedName name="Z_58D82F59_8CF6_455F_B9F4_081499FDF243_.wvu.PrintTitles" localSheetId="4" hidden="1">'Sch-1'!$15:$18</definedName>
    <definedName name="Z_58D82F59_8CF6_455F_B9F4_081499FDF243_.wvu.PrintTitles" localSheetId="5" hidden="1">'Sch-1 Dis'!$15:$17</definedName>
    <definedName name="Z_58D82F59_8CF6_455F_B9F4_081499FDF243_.wvu.PrintTitles" localSheetId="6" hidden="1">'Sch-2'!$12:$20</definedName>
    <definedName name="Z_58D82F59_8CF6_455F_B9F4_081499FDF243_.wvu.PrintTitles" localSheetId="7" hidden="1">'Sch-2 Dis'!$13:$15</definedName>
    <definedName name="Z_58D82F59_8CF6_455F_B9F4_081499FDF243_.wvu.PrintTitles" localSheetId="8" hidden="1">'Sch-3'!$12:$17</definedName>
    <definedName name="Z_58D82F59_8CF6_455F_B9F4_081499FDF243_.wvu.PrintTitles" localSheetId="9" hidden="1">'Sch-4'!$3:$22</definedName>
    <definedName name="Z_58D82F59_8CF6_455F_B9F4_081499FDF243_.wvu.PrintTitles" localSheetId="11" hidden="1">'Sch-4 Dis'!$3:$13</definedName>
    <definedName name="Z_58D82F59_8CF6_455F_B9F4_081499FDF243_.wvu.PrintTitles" localSheetId="10" hidden="1">'Sch-5'!$3:$13</definedName>
    <definedName name="Z_58D82F59_8CF6_455F_B9F4_081499FDF243_.wvu.PrintTitles" localSheetId="16" hidden="1">'Sch-5 after discount'!$3:$13</definedName>
    <definedName name="Z_58D82F59_8CF6_455F_B9F4_081499FDF243_.wvu.PrintTitles" localSheetId="12" hidden="1">'Sch-6'!$3:$13</definedName>
    <definedName name="Z_58D82F59_8CF6_455F_B9F4_081499FDF243_.wvu.PrintTitles" localSheetId="15" hidden="1">'Sch-6 Dis'!$14:$14</definedName>
    <definedName name="Z_58D82F59_8CF6_455F_B9F4_081499FDF243_.wvu.PrintTitles" localSheetId="13" hidden="1">'Sch-7'!$3:$14</definedName>
    <definedName name="Z_58D82F59_8CF6_455F_B9F4_081499FDF243_.wvu.Rows" localSheetId="0" hidden="1">'Basic Data'!#REF!</definedName>
    <definedName name="Z_58D82F59_8CF6_455F_B9F4_081499FDF243_.wvu.Rows" localSheetId="14" hidden="1">'Bid Form 2nd Envelope'!$22:$22</definedName>
    <definedName name="Z_58D82F59_8CF6_455F_B9F4_081499FDF243_.wvu.Rows" localSheetId="1" hidden="1">Cover!$9:$9,Cover!$12:$12</definedName>
    <definedName name="Z_58D82F59_8CF6_455F_B9F4_081499FDF243_.wvu.Rows" localSheetId="17" hidden="1">Discount!$21:$21,Discount!$27:$27</definedName>
    <definedName name="Z_58D82F59_8CF6_455F_B9F4_081499FDF243_.wvu.Rows" localSheetId="4" hidden="1">'Sch-1'!#REF!</definedName>
    <definedName name="Z_59ACD8B6_730E_4199_8297_1160D2A0693D_.wvu.PrintArea" localSheetId="21" hidden="1">'Q &amp; C'!$A$1:$F$43</definedName>
    <definedName name="Z_5C6610A7_30B1_43C5_B47D_FDA0FBB789C6_.wvu.PrintArea" localSheetId="2" hidden="1">Instructions!$A$1:$C$50</definedName>
    <definedName name="Z_606714DA_2176_4491_94C0_B9ECC35CF656_.wvu.PrintArea" localSheetId="2" hidden="1">Instructions!$A$1:$C$50</definedName>
    <definedName name="Z_606714DA_2176_4491_94C0_B9ECC35CF656_.wvu.Rows" localSheetId="2" hidden="1">Instructions!#REF!,Instructions!$39:$40</definedName>
    <definedName name="Z_696D9240_6693_44E8_B9A4_2BFADD101EE2_.wvu.Cols" localSheetId="17" hidden="1">Discount!$I:$P</definedName>
    <definedName name="Z_696D9240_6693_44E8_B9A4_2BFADD101EE2_.wvu.Cols" localSheetId="4" hidden="1">'Sch-1'!$R:$T</definedName>
    <definedName name="Z_696D9240_6693_44E8_B9A4_2BFADD101EE2_.wvu.Cols" localSheetId="5" hidden="1">'Sch-1 Dis'!$K:$K</definedName>
    <definedName name="Z_696D9240_6693_44E8_B9A4_2BFADD101EE2_.wvu.Cols" localSheetId="6" hidden="1">'Sch-2'!$H:$I</definedName>
    <definedName name="Z_696D9240_6693_44E8_B9A4_2BFADD101EE2_.wvu.PrintArea" localSheetId="14" hidden="1">'Bid Form 2nd Envelope'!$A$1:$F$59</definedName>
    <definedName name="Z_696D9240_6693_44E8_B9A4_2BFADD101EE2_.wvu.PrintArea" localSheetId="1" hidden="1">Cover!$B$1:$E$17</definedName>
    <definedName name="Z_696D9240_6693_44E8_B9A4_2BFADD101EE2_.wvu.PrintArea" localSheetId="17" hidden="1">Discount!$A$2:$G$41</definedName>
    <definedName name="Z_696D9240_6693_44E8_B9A4_2BFADD101EE2_.wvu.PrintArea" localSheetId="19" hidden="1">'Entry Tax'!$A$1:$E$16</definedName>
    <definedName name="Z_696D9240_6693_44E8_B9A4_2BFADD101EE2_.wvu.PrintArea" localSheetId="3" hidden="1">'Names of Bidder'!$B$1:$E$19</definedName>
    <definedName name="Z_696D9240_6693_44E8_B9A4_2BFADD101EE2_.wvu.PrintArea" localSheetId="18" hidden="1">Octroi!$A$1:$E$16</definedName>
    <definedName name="Z_696D9240_6693_44E8_B9A4_2BFADD101EE2_.wvu.PrintArea" localSheetId="20" hidden="1">'Other taxes &amp; duties'!$A$1:$E$16</definedName>
    <definedName name="Z_696D9240_6693_44E8_B9A4_2BFADD101EE2_.wvu.PrintArea" localSheetId="21" hidden="1">'Q &amp; C'!$A$1:$F$43</definedName>
    <definedName name="Z_696D9240_6693_44E8_B9A4_2BFADD101EE2_.wvu.PrintArea" localSheetId="4" hidden="1">'Sch-1'!$A$1:$O$19</definedName>
    <definedName name="Z_696D9240_6693_44E8_B9A4_2BFADD101EE2_.wvu.PrintArea" localSheetId="5" hidden="1">'Sch-1 Dis'!$A$1:$H$32</definedName>
    <definedName name="Z_696D9240_6693_44E8_B9A4_2BFADD101EE2_.wvu.PrintArea" localSheetId="6" hidden="1">'Sch-2'!$A$1:$F$26</definedName>
    <definedName name="Z_696D9240_6693_44E8_B9A4_2BFADD101EE2_.wvu.PrintArea" localSheetId="7" hidden="1">'Sch-2 Dis'!$A$1:$G$24</definedName>
    <definedName name="Z_696D9240_6693_44E8_B9A4_2BFADD101EE2_.wvu.PrintArea" localSheetId="8" hidden="1">'Sch-3'!$A$1:$E$17</definedName>
    <definedName name="Z_696D9240_6693_44E8_B9A4_2BFADD101EE2_.wvu.PrintArea" localSheetId="9" hidden="1">'Sch-4'!$A$1:$E$28</definedName>
    <definedName name="Z_696D9240_6693_44E8_B9A4_2BFADD101EE2_.wvu.PrintArea" localSheetId="11" hidden="1">'Sch-4 Dis'!$A$1:$E$44</definedName>
    <definedName name="Z_696D9240_6693_44E8_B9A4_2BFADD101EE2_.wvu.PrintArea" localSheetId="10" hidden="1">'Sch-5'!$A$1:$E$39</definedName>
    <definedName name="Z_696D9240_6693_44E8_B9A4_2BFADD101EE2_.wvu.PrintArea" localSheetId="16" hidden="1">'Sch-5 after discount'!$A$1:$D$29</definedName>
    <definedName name="Z_696D9240_6693_44E8_B9A4_2BFADD101EE2_.wvu.PrintArea" localSheetId="12" hidden="1">'Sch-6'!$A$1:$D$31</definedName>
    <definedName name="Z_696D9240_6693_44E8_B9A4_2BFADD101EE2_.wvu.PrintArea" localSheetId="15" hidden="1">'Sch-6 Dis'!$A$1:$F$28</definedName>
    <definedName name="Z_696D9240_6693_44E8_B9A4_2BFADD101EE2_.wvu.PrintArea" localSheetId="13" hidden="1">'Sch-7'!$A$1:$E$19</definedName>
    <definedName name="Z_696D9240_6693_44E8_B9A4_2BFADD101EE2_.wvu.PrintTitles" localSheetId="4" hidden="1">'Sch-1'!$15:$18</definedName>
    <definedName name="Z_696D9240_6693_44E8_B9A4_2BFADD101EE2_.wvu.PrintTitles" localSheetId="5" hidden="1">'Sch-1 Dis'!$15:$17</definedName>
    <definedName name="Z_696D9240_6693_44E8_B9A4_2BFADD101EE2_.wvu.PrintTitles" localSheetId="6" hidden="1">'Sch-2'!$12:$20</definedName>
    <definedName name="Z_696D9240_6693_44E8_B9A4_2BFADD101EE2_.wvu.PrintTitles" localSheetId="7" hidden="1">'Sch-2 Dis'!$13:$15</definedName>
    <definedName name="Z_696D9240_6693_44E8_B9A4_2BFADD101EE2_.wvu.PrintTitles" localSheetId="8" hidden="1">'Sch-3'!$12:$17</definedName>
    <definedName name="Z_696D9240_6693_44E8_B9A4_2BFADD101EE2_.wvu.PrintTitles" localSheetId="9" hidden="1">'Sch-4'!$3:$22</definedName>
    <definedName name="Z_696D9240_6693_44E8_B9A4_2BFADD101EE2_.wvu.PrintTitles" localSheetId="11" hidden="1">'Sch-4 Dis'!$3:$13</definedName>
    <definedName name="Z_696D9240_6693_44E8_B9A4_2BFADD101EE2_.wvu.PrintTitles" localSheetId="10" hidden="1">'Sch-5'!$3:$13</definedName>
    <definedName name="Z_696D9240_6693_44E8_B9A4_2BFADD101EE2_.wvu.PrintTitles" localSheetId="16" hidden="1">'Sch-5 after discount'!$3:$13</definedName>
    <definedName name="Z_696D9240_6693_44E8_B9A4_2BFADD101EE2_.wvu.PrintTitles" localSheetId="12" hidden="1">'Sch-6'!$3:$13</definedName>
    <definedName name="Z_696D9240_6693_44E8_B9A4_2BFADD101EE2_.wvu.PrintTitles" localSheetId="15" hidden="1">'Sch-6 Dis'!$14:$14</definedName>
    <definedName name="Z_696D9240_6693_44E8_B9A4_2BFADD101EE2_.wvu.PrintTitles" localSheetId="13" hidden="1">'Sch-7'!$3:$14</definedName>
    <definedName name="Z_696D9240_6693_44E8_B9A4_2BFADD101EE2_.wvu.Rows" localSheetId="0" hidden="1">'Basic Data'!#REF!</definedName>
    <definedName name="Z_696D9240_6693_44E8_B9A4_2BFADD101EE2_.wvu.Rows" localSheetId="14" hidden="1">'Bid Form 2nd Envelope'!$22:$22</definedName>
    <definedName name="Z_696D9240_6693_44E8_B9A4_2BFADD101EE2_.wvu.Rows" localSheetId="1" hidden="1">Cover!$9:$9,Cover!$12:$12</definedName>
    <definedName name="Z_696D9240_6693_44E8_B9A4_2BFADD101EE2_.wvu.Rows" localSheetId="17" hidden="1">Discount!$21:$21,Discount!$27:$27</definedName>
    <definedName name="Z_696D9240_6693_44E8_B9A4_2BFADD101EE2_.wvu.Rows" localSheetId="4" hidden="1">'Sch-1'!#REF!</definedName>
    <definedName name="Z_6E345679_47E0_4044_94F8_40B7719CE719_.wvu.PrintArea" localSheetId="21" hidden="1">'Q &amp; C'!$A$1:$F$43</definedName>
    <definedName name="Z_9CA44E70_650F_49CD_967F_298619682CA2_.wvu.Cols" localSheetId="17" hidden="1">Discount!$I:$O</definedName>
    <definedName name="Z_9CA44E70_650F_49CD_967F_298619682CA2_.wvu.Cols" localSheetId="4" hidden="1">'Sch-1'!$Q:$U</definedName>
    <definedName name="Z_9CA44E70_650F_49CD_967F_298619682CA2_.wvu.Cols" localSheetId="5" hidden="1">'Sch-1 Dis'!$K:$K</definedName>
    <definedName name="Z_9CA44E70_650F_49CD_967F_298619682CA2_.wvu.Cols" localSheetId="6" hidden="1">'Sch-2'!$H:$I</definedName>
    <definedName name="Z_9CA44E70_650F_49CD_967F_298619682CA2_.wvu.PrintArea" localSheetId="14" hidden="1">'Bid Form 2nd Envelope'!$A$1:$F$53</definedName>
    <definedName name="Z_9CA44E70_650F_49CD_967F_298619682CA2_.wvu.PrintArea" localSheetId="1" hidden="1">Cover!$B$1:$E$17</definedName>
    <definedName name="Z_9CA44E70_650F_49CD_967F_298619682CA2_.wvu.PrintArea" localSheetId="17" hidden="1">Discount!$A$2:$G$41</definedName>
    <definedName name="Z_9CA44E70_650F_49CD_967F_298619682CA2_.wvu.PrintArea" localSheetId="19" hidden="1">'Entry Tax'!$A$1:$E$16</definedName>
    <definedName name="Z_9CA44E70_650F_49CD_967F_298619682CA2_.wvu.PrintArea" localSheetId="3" hidden="1">'Names of Bidder'!$B$1:$D$21</definedName>
    <definedName name="Z_9CA44E70_650F_49CD_967F_298619682CA2_.wvu.PrintArea" localSheetId="18" hidden="1">Octroi!$A$1:$E$16</definedName>
    <definedName name="Z_9CA44E70_650F_49CD_967F_298619682CA2_.wvu.PrintArea" localSheetId="20" hidden="1">'Other taxes &amp; duties'!$A$1:$E$16</definedName>
    <definedName name="Z_9CA44E70_650F_49CD_967F_298619682CA2_.wvu.PrintArea" localSheetId="21" hidden="1">'Q &amp; C'!$A$1:$F$43</definedName>
    <definedName name="Z_9CA44E70_650F_49CD_967F_298619682CA2_.wvu.PrintArea" localSheetId="4" hidden="1">'Sch-1'!$A$1:$O$19</definedName>
    <definedName name="Z_9CA44E70_650F_49CD_967F_298619682CA2_.wvu.PrintArea" localSheetId="5" hidden="1">'Sch-1 Dis'!$A$1:$H$32</definedName>
    <definedName name="Z_9CA44E70_650F_49CD_967F_298619682CA2_.wvu.PrintArea" localSheetId="6" hidden="1">'Sch-2'!$A$1:$F$26</definedName>
    <definedName name="Z_9CA44E70_650F_49CD_967F_298619682CA2_.wvu.PrintArea" localSheetId="7" hidden="1">'Sch-2 Dis'!$A$1:$G$24</definedName>
    <definedName name="Z_9CA44E70_650F_49CD_967F_298619682CA2_.wvu.PrintArea" localSheetId="8" hidden="1">'Sch-3'!$A$1:$E$17</definedName>
    <definedName name="Z_9CA44E70_650F_49CD_967F_298619682CA2_.wvu.PrintArea" localSheetId="9" hidden="1">'Sch-4'!$A$1:$E$28</definedName>
    <definedName name="Z_9CA44E70_650F_49CD_967F_298619682CA2_.wvu.PrintArea" localSheetId="11" hidden="1">'Sch-4 Dis'!$A$1:$E$44</definedName>
    <definedName name="Z_9CA44E70_650F_49CD_967F_298619682CA2_.wvu.PrintArea" localSheetId="10" hidden="1">'Sch-5'!$A$1:$E$39</definedName>
    <definedName name="Z_9CA44E70_650F_49CD_967F_298619682CA2_.wvu.PrintArea" localSheetId="16" hidden="1">'Sch-5 after discount'!$A$1:$D$29</definedName>
    <definedName name="Z_9CA44E70_650F_49CD_967F_298619682CA2_.wvu.PrintArea" localSheetId="12" hidden="1">'Sch-6'!$A$1:$D$31</definedName>
    <definedName name="Z_9CA44E70_650F_49CD_967F_298619682CA2_.wvu.PrintArea" localSheetId="15" hidden="1">'Sch-6 Dis'!$A$1:$F$28</definedName>
    <definedName name="Z_9CA44E70_650F_49CD_967F_298619682CA2_.wvu.PrintArea" localSheetId="13" hidden="1">'Sch-7'!$A$1:$E$19</definedName>
    <definedName name="Z_9CA44E70_650F_49CD_967F_298619682CA2_.wvu.PrintArea" localSheetId="22" hidden="1">'T &amp; D'!$A$1:$E$12</definedName>
    <definedName name="Z_9CA44E70_650F_49CD_967F_298619682CA2_.wvu.PrintTitles" localSheetId="4" hidden="1">'Sch-1'!$15:$18</definedName>
    <definedName name="Z_9CA44E70_650F_49CD_967F_298619682CA2_.wvu.PrintTitles" localSheetId="5" hidden="1">'Sch-1 Dis'!$15:$17</definedName>
    <definedName name="Z_9CA44E70_650F_49CD_967F_298619682CA2_.wvu.PrintTitles" localSheetId="6" hidden="1">'Sch-2'!$12:$20</definedName>
    <definedName name="Z_9CA44E70_650F_49CD_967F_298619682CA2_.wvu.PrintTitles" localSheetId="7" hidden="1">'Sch-2 Dis'!$13:$15</definedName>
    <definedName name="Z_9CA44E70_650F_49CD_967F_298619682CA2_.wvu.PrintTitles" localSheetId="8" hidden="1">'Sch-3'!$12:$17</definedName>
    <definedName name="Z_9CA44E70_650F_49CD_967F_298619682CA2_.wvu.PrintTitles" localSheetId="9" hidden="1">'Sch-4'!$3:$22</definedName>
    <definedName name="Z_9CA44E70_650F_49CD_967F_298619682CA2_.wvu.PrintTitles" localSheetId="11" hidden="1">'Sch-4 Dis'!$3:$13</definedName>
    <definedName name="Z_9CA44E70_650F_49CD_967F_298619682CA2_.wvu.PrintTitles" localSheetId="10" hidden="1">'Sch-5'!$3:$13</definedName>
    <definedName name="Z_9CA44E70_650F_49CD_967F_298619682CA2_.wvu.PrintTitles" localSheetId="16" hidden="1">'Sch-5 after discount'!$3:$13</definedName>
    <definedName name="Z_9CA44E70_650F_49CD_967F_298619682CA2_.wvu.PrintTitles" localSheetId="12" hidden="1">'Sch-6'!$3:$13</definedName>
    <definedName name="Z_9CA44E70_650F_49CD_967F_298619682CA2_.wvu.PrintTitles" localSheetId="15" hidden="1">'Sch-6 Dis'!$14:$14</definedName>
    <definedName name="Z_9CA44E70_650F_49CD_967F_298619682CA2_.wvu.PrintTitles" localSheetId="13" hidden="1">'Sch-7'!$3:$14</definedName>
    <definedName name="Z_9CA44E70_650F_49CD_967F_298619682CA2_.wvu.Rows" localSheetId="0" hidden="1">'Basic Data'!#REF!</definedName>
    <definedName name="Z_9CA44E70_650F_49CD_967F_298619682CA2_.wvu.Rows" localSheetId="14" hidden="1">'Bid Form 2nd Envelope'!$22:$22</definedName>
    <definedName name="Z_9CA44E70_650F_49CD_967F_298619682CA2_.wvu.Rows" localSheetId="1" hidden="1">Cover!$9:$9,Cover!$12:$12</definedName>
    <definedName name="Z_9CA44E70_650F_49CD_967F_298619682CA2_.wvu.Rows" localSheetId="17" hidden="1">Discount!$19:$19,Discount!$21:$21,Discount!$25:$25,Discount!$27:$27,Discount!$30:$31</definedName>
    <definedName name="Z_9CA44E70_650F_49CD_967F_298619682CA2_.wvu.Rows" localSheetId="4" hidden="1">'Sch-1'!#REF!</definedName>
    <definedName name="Z_B0EE7D76_5806_4718_BDAD_3A3EA691E5E4_.wvu.Cols" localSheetId="17" hidden="1">Discount!$I:$P</definedName>
    <definedName name="Z_B0EE7D76_5806_4718_BDAD_3A3EA691E5E4_.wvu.Cols" localSheetId="4" hidden="1">'Sch-1'!$Q:$U</definedName>
    <definedName name="Z_B0EE7D76_5806_4718_BDAD_3A3EA691E5E4_.wvu.Cols" localSheetId="5" hidden="1">'Sch-1 Dis'!$K:$K</definedName>
    <definedName name="Z_B0EE7D76_5806_4718_BDAD_3A3EA691E5E4_.wvu.Cols" localSheetId="6" hidden="1">'Sch-2'!$H:$I</definedName>
    <definedName name="Z_B0EE7D76_5806_4718_BDAD_3A3EA691E5E4_.wvu.PrintArea" localSheetId="14" hidden="1">'Bid Form 2nd Envelope'!$A$1:$F$55</definedName>
    <definedName name="Z_B0EE7D76_5806_4718_BDAD_3A3EA691E5E4_.wvu.PrintArea" localSheetId="1" hidden="1">Cover!$B$1:$E$17</definedName>
    <definedName name="Z_B0EE7D76_5806_4718_BDAD_3A3EA691E5E4_.wvu.PrintArea" localSheetId="17" hidden="1">Discount!$A$2:$G$41</definedName>
    <definedName name="Z_B0EE7D76_5806_4718_BDAD_3A3EA691E5E4_.wvu.PrintArea" localSheetId="19" hidden="1">'Entry Tax'!$A$1:$E$16</definedName>
    <definedName name="Z_B0EE7D76_5806_4718_BDAD_3A3EA691E5E4_.wvu.PrintArea" localSheetId="3" hidden="1">'Names of Bidder'!$B$1:$E$19</definedName>
    <definedName name="Z_B0EE7D76_5806_4718_BDAD_3A3EA691E5E4_.wvu.PrintArea" localSheetId="18" hidden="1">Octroi!$A$1:$E$16</definedName>
    <definedName name="Z_B0EE7D76_5806_4718_BDAD_3A3EA691E5E4_.wvu.PrintArea" localSheetId="20" hidden="1">'Other taxes &amp; duties'!$A$1:$E$16</definedName>
    <definedName name="Z_B0EE7D76_5806_4718_BDAD_3A3EA691E5E4_.wvu.PrintArea" localSheetId="4" hidden="1">'Sch-1'!$A$1:$O$19</definedName>
    <definedName name="Z_B0EE7D76_5806_4718_BDAD_3A3EA691E5E4_.wvu.PrintArea" localSheetId="5" hidden="1">'Sch-1 Dis'!$A$1:$H$32</definedName>
    <definedName name="Z_B0EE7D76_5806_4718_BDAD_3A3EA691E5E4_.wvu.PrintArea" localSheetId="6" hidden="1">'Sch-2'!$A$1:$F$26</definedName>
    <definedName name="Z_B0EE7D76_5806_4718_BDAD_3A3EA691E5E4_.wvu.PrintArea" localSheetId="7" hidden="1">'Sch-2 Dis'!$A$1:$G$24</definedName>
    <definedName name="Z_B0EE7D76_5806_4718_BDAD_3A3EA691E5E4_.wvu.PrintArea" localSheetId="8" hidden="1">'Sch-3'!$A$1:$E$17</definedName>
    <definedName name="Z_B0EE7D76_5806_4718_BDAD_3A3EA691E5E4_.wvu.PrintArea" localSheetId="9" hidden="1">'Sch-4'!$A$1:$E$28</definedName>
    <definedName name="Z_B0EE7D76_5806_4718_BDAD_3A3EA691E5E4_.wvu.PrintArea" localSheetId="11" hidden="1">'Sch-4 Dis'!$A$1:$E$44</definedName>
    <definedName name="Z_B0EE7D76_5806_4718_BDAD_3A3EA691E5E4_.wvu.PrintArea" localSheetId="10" hidden="1">'Sch-5'!$A$1:$E$39</definedName>
    <definedName name="Z_B0EE7D76_5806_4718_BDAD_3A3EA691E5E4_.wvu.PrintArea" localSheetId="16" hidden="1">'Sch-5 after discount'!$A$1:$D$29</definedName>
    <definedName name="Z_B0EE7D76_5806_4718_BDAD_3A3EA691E5E4_.wvu.PrintArea" localSheetId="12" hidden="1">'Sch-6'!$A$1:$D$31</definedName>
    <definedName name="Z_B0EE7D76_5806_4718_BDAD_3A3EA691E5E4_.wvu.PrintArea" localSheetId="15" hidden="1">'Sch-6 Dis'!$A$1:$F$28</definedName>
    <definedName name="Z_B0EE7D76_5806_4718_BDAD_3A3EA691E5E4_.wvu.PrintArea" localSheetId="13" hidden="1">'Sch-7'!$A$1:$E$19</definedName>
    <definedName name="Z_B0EE7D76_5806_4718_BDAD_3A3EA691E5E4_.wvu.PrintTitles" localSheetId="4" hidden="1">'Sch-1'!$15:$18</definedName>
    <definedName name="Z_B0EE7D76_5806_4718_BDAD_3A3EA691E5E4_.wvu.PrintTitles" localSheetId="5" hidden="1">'Sch-1 Dis'!$15:$17</definedName>
    <definedName name="Z_B0EE7D76_5806_4718_BDAD_3A3EA691E5E4_.wvu.PrintTitles" localSheetId="6" hidden="1">'Sch-2'!$12:$20</definedName>
    <definedName name="Z_B0EE7D76_5806_4718_BDAD_3A3EA691E5E4_.wvu.PrintTitles" localSheetId="7" hidden="1">'Sch-2 Dis'!$13:$15</definedName>
    <definedName name="Z_B0EE7D76_5806_4718_BDAD_3A3EA691E5E4_.wvu.PrintTitles" localSheetId="8" hidden="1">'Sch-3'!$12:$17</definedName>
    <definedName name="Z_B0EE7D76_5806_4718_BDAD_3A3EA691E5E4_.wvu.PrintTitles" localSheetId="9" hidden="1">'Sch-4'!$3:$22</definedName>
    <definedName name="Z_B0EE7D76_5806_4718_BDAD_3A3EA691E5E4_.wvu.PrintTitles" localSheetId="11" hidden="1">'Sch-4 Dis'!$3:$13</definedName>
    <definedName name="Z_B0EE7D76_5806_4718_BDAD_3A3EA691E5E4_.wvu.PrintTitles" localSheetId="10" hidden="1">'Sch-5'!$3:$13</definedName>
    <definedName name="Z_B0EE7D76_5806_4718_BDAD_3A3EA691E5E4_.wvu.PrintTitles" localSheetId="16" hidden="1">'Sch-5 after discount'!$3:$13</definedName>
    <definedName name="Z_B0EE7D76_5806_4718_BDAD_3A3EA691E5E4_.wvu.PrintTitles" localSheetId="12" hidden="1">'Sch-6'!$3:$13</definedName>
    <definedName name="Z_B0EE7D76_5806_4718_BDAD_3A3EA691E5E4_.wvu.PrintTitles" localSheetId="15" hidden="1">'Sch-6 Dis'!$14:$14</definedName>
    <definedName name="Z_B0EE7D76_5806_4718_BDAD_3A3EA691E5E4_.wvu.PrintTitles" localSheetId="13" hidden="1">'Sch-7'!$3:$14</definedName>
    <definedName name="Z_B0EE7D76_5806_4718_BDAD_3A3EA691E5E4_.wvu.Rows" localSheetId="0" hidden="1">'Basic Data'!#REF!</definedName>
    <definedName name="Z_B0EE7D76_5806_4718_BDAD_3A3EA691E5E4_.wvu.Rows" localSheetId="14" hidden="1">'Bid Form 2nd Envelope'!$22:$22</definedName>
    <definedName name="Z_B0EE7D76_5806_4718_BDAD_3A3EA691E5E4_.wvu.Rows" localSheetId="1" hidden="1">Cover!$9:$9,Cover!$12:$12</definedName>
    <definedName name="Z_B0EE7D76_5806_4718_BDAD_3A3EA691E5E4_.wvu.Rows" localSheetId="17" hidden="1">Discount!$21:$21,Discount!$27:$27</definedName>
    <definedName name="Z_B0EE7D76_5806_4718_BDAD_3A3EA691E5E4_.wvu.Rows" localSheetId="4" hidden="1">'Sch-1'!#REF!</definedName>
    <definedName name="Z_B1277D53_29D6_4226_81E2_084FB62977B6_.wvu.Cols" localSheetId="17" hidden="1">Discount!$I:$P</definedName>
    <definedName name="Z_B1277D53_29D6_4226_81E2_084FB62977B6_.wvu.Cols" localSheetId="4" hidden="1">'Sch-1'!$Q:$U</definedName>
    <definedName name="Z_B1277D53_29D6_4226_81E2_084FB62977B6_.wvu.Cols" localSheetId="5" hidden="1">'Sch-1 Dis'!$K:$K</definedName>
    <definedName name="Z_B1277D53_29D6_4226_81E2_084FB62977B6_.wvu.Cols" localSheetId="6" hidden="1">'Sch-2'!$H:$I</definedName>
    <definedName name="Z_B1277D53_29D6_4226_81E2_084FB62977B6_.wvu.PrintArea" localSheetId="14" hidden="1">'Bid Form 2nd Envelope'!$A$1:$F$53</definedName>
    <definedName name="Z_B1277D53_29D6_4226_81E2_084FB62977B6_.wvu.PrintArea" localSheetId="1" hidden="1">Cover!$B$1:$E$17</definedName>
    <definedName name="Z_B1277D53_29D6_4226_81E2_084FB62977B6_.wvu.PrintArea" localSheetId="17" hidden="1">Discount!$A$2:$G$41</definedName>
    <definedName name="Z_B1277D53_29D6_4226_81E2_084FB62977B6_.wvu.PrintArea" localSheetId="19" hidden="1">'Entry Tax'!$A$1:$E$16</definedName>
    <definedName name="Z_B1277D53_29D6_4226_81E2_084FB62977B6_.wvu.PrintArea" localSheetId="3" hidden="1">'Names of Bidder'!$B$1:$D$21</definedName>
    <definedName name="Z_B1277D53_29D6_4226_81E2_084FB62977B6_.wvu.PrintArea" localSheetId="18" hidden="1">Octroi!$A$1:$E$16</definedName>
    <definedName name="Z_B1277D53_29D6_4226_81E2_084FB62977B6_.wvu.PrintArea" localSheetId="20" hidden="1">'Other taxes &amp; duties'!$A$1:$E$16</definedName>
    <definedName name="Z_B1277D53_29D6_4226_81E2_084FB62977B6_.wvu.PrintArea" localSheetId="21" hidden="1">'Q &amp; C'!$A$1:$F$43</definedName>
    <definedName name="Z_B1277D53_29D6_4226_81E2_084FB62977B6_.wvu.PrintArea" localSheetId="4" hidden="1">'Sch-1'!$A$1:$O$19</definedName>
    <definedName name="Z_B1277D53_29D6_4226_81E2_084FB62977B6_.wvu.PrintArea" localSheetId="5" hidden="1">'Sch-1 Dis'!$A$1:$H$32</definedName>
    <definedName name="Z_B1277D53_29D6_4226_81E2_084FB62977B6_.wvu.PrintArea" localSheetId="6" hidden="1">'Sch-2'!$A$1:$F$26</definedName>
    <definedName name="Z_B1277D53_29D6_4226_81E2_084FB62977B6_.wvu.PrintArea" localSheetId="7" hidden="1">'Sch-2 Dis'!$A$1:$G$24</definedName>
    <definedName name="Z_B1277D53_29D6_4226_81E2_084FB62977B6_.wvu.PrintArea" localSheetId="8" hidden="1">'Sch-3'!$A$1:$E$17</definedName>
    <definedName name="Z_B1277D53_29D6_4226_81E2_084FB62977B6_.wvu.PrintArea" localSheetId="9" hidden="1">'Sch-4'!$A$1:$E$28</definedName>
    <definedName name="Z_B1277D53_29D6_4226_81E2_084FB62977B6_.wvu.PrintArea" localSheetId="11" hidden="1">'Sch-4 Dis'!$A$1:$E$44</definedName>
    <definedName name="Z_B1277D53_29D6_4226_81E2_084FB62977B6_.wvu.PrintArea" localSheetId="10" hidden="1">'Sch-5'!$A$1:$E$39</definedName>
    <definedName name="Z_B1277D53_29D6_4226_81E2_084FB62977B6_.wvu.PrintArea" localSheetId="16" hidden="1">'Sch-5 after discount'!$A$1:$D$29</definedName>
    <definedName name="Z_B1277D53_29D6_4226_81E2_084FB62977B6_.wvu.PrintArea" localSheetId="12" hidden="1">'Sch-6'!$A$1:$D$31</definedName>
    <definedName name="Z_B1277D53_29D6_4226_81E2_084FB62977B6_.wvu.PrintArea" localSheetId="15" hidden="1">'Sch-6 Dis'!$A$1:$F$28</definedName>
    <definedName name="Z_B1277D53_29D6_4226_81E2_084FB62977B6_.wvu.PrintArea" localSheetId="13" hidden="1">'Sch-7'!$A$1:$E$19</definedName>
    <definedName name="Z_B1277D53_29D6_4226_81E2_084FB62977B6_.wvu.PrintArea" localSheetId="22" hidden="1">'T &amp; D'!$A$1:$E$12</definedName>
    <definedName name="Z_B1277D53_29D6_4226_81E2_084FB62977B6_.wvu.PrintTitles" localSheetId="4" hidden="1">'Sch-1'!$15:$18</definedName>
    <definedName name="Z_B1277D53_29D6_4226_81E2_084FB62977B6_.wvu.PrintTitles" localSheetId="5" hidden="1">'Sch-1 Dis'!$15:$17</definedName>
    <definedName name="Z_B1277D53_29D6_4226_81E2_084FB62977B6_.wvu.PrintTitles" localSheetId="6" hidden="1">'Sch-2'!$12:$20</definedName>
    <definedName name="Z_B1277D53_29D6_4226_81E2_084FB62977B6_.wvu.PrintTitles" localSheetId="7" hidden="1">'Sch-2 Dis'!$13:$15</definedName>
    <definedName name="Z_B1277D53_29D6_4226_81E2_084FB62977B6_.wvu.PrintTitles" localSheetId="8" hidden="1">'Sch-3'!$12:$17</definedName>
    <definedName name="Z_B1277D53_29D6_4226_81E2_084FB62977B6_.wvu.PrintTitles" localSheetId="9" hidden="1">'Sch-4'!$3:$22</definedName>
    <definedName name="Z_B1277D53_29D6_4226_81E2_084FB62977B6_.wvu.PrintTitles" localSheetId="11" hidden="1">'Sch-4 Dis'!$3:$13</definedName>
    <definedName name="Z_B1277D53_29D6_4226_81E2_084FB62977B6_.wvu.PrintTitles" localSheetId="10" hidden="1">'Sch-5'!$3:$13</definedName>
    <definedName name="Z_B1277D53_29D6_4226_81E2_084FB62977B6_.wvu.PrintTitles" localSheetId="16" hidden="1">'Sch-5 after discount'!$3:$13</definedName>
    <definedName name="Z_B1277D53_29D6_4226_81E2_084FB62977B6_.wvu.PrintTitles" localSheetId="12" hidden="1">'Sch-6'!$3:$13</definedName>
    <definedName name="Z_B1277D53_29D6_4226_81E2_084FB62977B6_.wvu.PrintTitles" localSheetId="15" hidden="1">'Sch-6 Dis'!$14:$14</definedName>
    <definedName name="Z_B1277D53_29D6_4226_81E2_084FB62977B6_.wvu.PrintTitles" localSheetId="13" hidden="1">'Sch-7'!$3:$14</definedName>
    <definedName name="Z_B1277D53_29D6_4226_81E2_084FB62977B6_.wvu.Rows" localSheetId="0" hidden="1">'Basic Data'!#REF!</definedName>
    <definedName name="Z_B1277D53_29D6_4226_81E2_084FB62977B6_.wvu.Rows" localSheetId="14" hidden="1">'Bid Form 2nd Envelope'!$22:$22</definedName>
    <definedName name="Z_B1277D53_29D6_4226_81E2_084FB62977B6_.wvu.Rows" localSheetId="1" hidden="1">Cover!$9:$9,Cover!$12:$12</definedName>
    <definedName name="Z_B1277D53_29D6_4226_81E2_084FB62977B6_.wvu.Rows" localSheetId="17" hidden="1">Discount!$21:$21,Discount!$27:$27</definedName>
    <definedName name="Z_B1277D53_29D6_4226_81E2_084FB62977B6_.wvu.Rows" localSheetId="4" hidden="1">'Sch-1'!#REF!</definedName>
    <definedName name="Z_C39F923C_6CD3_45D8_86F8_6C4D806DDD7E_.wvu.Cols" localSheetId="17" hidden="1">Discount!$I:$P</definedName>
    <definedName name="Z_C39F923C_6CD3_45D8_86F8_6C4D806DDD7E_.wvu.Cols" localSheetId="4" hidden="1">'Sch-1'!$Q:$U</definedName>
    <definedName name="Z_C39F923C_6CD3_45D8_86F8_6C4D806DDD7E_.wvu.Cols" localSheetId="5" hidden="1">'Sch-1 Dis'!$K:$K</definedName>
    <definedName name="Z_C39F923C_6CD3_45D8_86F8_6C4D806DDD7E_.wvu.Cols" localSheetId="6" hidden="1">'Sch-2'!$H:$I</definedName>
    <definedName name="Z_C39F923C_6CD3_45D8_86F8_6C4D806DDD7E_.wvu.PrintArea" localSheetId="14" hidden="1">'Bid Form 2nd Envelope'!$A$1:$F$53</definedName>
    <definedName name="Z_C39F923C_6CD3_45D8_86F8_6C4D806DDD7E_.wvu.PrintArea" localSheetId="1" hidden="1">Cover!$B$1:$E$17</definedName>
    <definedName name="Z_C39F923C_6CD3_45D8_86F8_6C4D806DDD7E_.wvu.PrintArea" localSheetId="17" hidden="1">Discount!$A$2:$G$41</definedName>
    <definedName name="Z_C39F923C_6CD3_45D8_86F8_6C4D806DDD7E_.wvu.PrintArea" localSheetId="19" hidden="1">'Entry Tax'!$A$1:$E$16</definedName>
    <definedName name="Z_C39F923C_6CD3_45D8_86F8_6C4D806DDD7E_.wvu.PrintArea" localSheetId="3" hidden="1">'Names of Bidder'!$B$1:$D$21</definedName>
    <definedName name="Z_C39F923C_6CD3_45D8_86F8_6C4D806DDD7E_.wvu.PrintArea" localSheetId="18" hidden="1">Octroi!$A$1:$E$16</definedName>
    <definedName name="Z_C39F923C_6CD3_45D8_86F8_6C4D806DDD7E_.wvu.PrintArea" localSheetId="20" hidden="1">'Other taxes &amp; duties'!$A$1:$E$16</definedName>
    <definedName name="Z_C39F923C_6CD3_45D8_86F8_6C4D806DDD7E_.wvu.PrintArea" localSheetId="21" hidden="1">'Q &amp; C'!$A$1:$F$43</definedName>
    <definedName name="Z_C39F923C_6CD3_45D8_86F8_6C4D806DDD7E_.wvu.PrintArea" localSheetId="4" hidden="1">'Sch-1'!$A$1:$O$19</definedName>
    <definedName name="Z_C39F923C_6CD3_45D8_86F8_6C4D806DDD7E_.wvu.PrintArea" localSheetId="5" hidden="1">'Sch-1 Dis'!$A$1:$H$32</definedName>
    <definedName name="Z_C39F923C_6CD3_45D8_86F8_6C4D806DDD7E_.wvu.PrintArea" localSheetId="6" hidden="1">'Sch-2'!$A$1:$F$26</definedName>
    <definedName name="Z_C39F923C_6CD3_45D8_86F8_6C4D806DDD7E_.wvu.PrintArea" localSheetId="7" hidden="1">'Sch-2 Dis'!$A$1:$G$24</definedName>
    <definedName name="Z_C39F923C_6CD3_45D8_86F8_6C4D806DDD7E_.wvu.PrintArea" localSheetId="8" hidden="1">'Sch-3'!$A$1:$E$17</definedName>
    <definedName name="Z_C39F923C_6CD3_45D8_86F8_6C4D806DDD7E_.wvu.PrintArea" localSheetId="9" hidden="1">'Sch-4'!$A$1:$E$28</definedName>
    <definedName name="Z_C39F923C_6CD3_45D8_86F8_6C4D806DDD7E_.wvu.PrintArea" localSheetId="11" hidden="1">'Sch-4 Dis'!$A$1:$E$44</definedName>
    <definedName name="Z_C39F923C_6CD3_45D8_86F8_6C4D806DDD7E_.wvu.PrintArea" localSheetId="10" hidden="1">'Sch-5'!$A$1:$E$39</definedName>
    <definedName name="Z_C39F923C_6CD3_45D8_86F8_6C4D806DDD7E_.wvu.PrintArea" localSheetId="16" hidden="1">'Sch-5 after discount'!$A$1:$D$29</definedName>
    <definedName name="Z_C39F923C_6CD3_45D8_86F8_6C4D806DDD7E_.wvu.PrintArea" localSheetId="12" hidden="1">'Sch-6'!$A$1:$D$31</definedName>
    <definedName name="Z_C39F923C_6CD3_45D8_86F8_6C4D806DDD7E_.wvu.PrintArea" localSheetId="15" hidden="1">'Sch-6 Dis'!$A$1:$F$28</definedName>
    <definedName name="Z_C39F923C_6CD3_45D8_86F8_6C4D806DDD7E_.wvu.PrintArea" localSheetId="13" hidden="1">'Sch-7'!$A$1:$E$19</definedName>
    <definedName name="Z_C39F923C_6CD3_45D8_86F8_6C4D806DDD7E_.wvu.PrintArea" localSheetId="22" hidden="1">'T &amp; D'!$A$1:$E$12</definedName>
    <definedName name="Z_C39F923C_6CD3_45D8_86F8_6C4D806DDD7E_.wvu.PrintTitles" localSheetId="4" hidden="1">'Sch-1'!$15:$18</definedName>
    <definedName name="Z_C39F923C_6CD3_45D8_86F8_6C4D806DDD7E_.wvu.PrintTitles" localSheetId="5" hidden="1">'Sch-1 Dis'!$15:$17</definedName>
    <definedName name="Z_C39F923C_6CD3_45D8_86F8_6C4D806DDD7E_.wvu.PrintTitles" localSheetId="6" hidden="1">'Sch-2'!$12:$20</definedName>
    <definedName name="Z_C39F923C_6CD3_45D8_86F8_6C4D806DDD7E_.wvu.PrintTitles" localSheetId="7" hidden="1">'Sch-2 Dis'!$13:$15</definedName>
    <definedName name="Z_C39F923C_6CD3_45D8_86F8_6C4D806DDD7E_.wvu.PrintTitles" localSheetId="8" hidden="1">'Sch-3'!$12:$17</definedName>
    <definedName name="Z_C39F923C_6CD3_45D8_86F8_6C4D806DDD7E_.wvu.PrintTitles" localSheetId="9" hidden="1">'Sch-4'!$3:$22</definedName>
    <definedName name="Z_C39F923C_6CD3_45D8_86F8_6C4D806DDD7E_.wvu.PrintTitles" localSheetId="11" hidden="1">'Sch-4 Dis'!$3:$13</definedName>
    <definedName name="Z_C39F923C_6CD3_45D8_86F8_6C4D806DDD7E_.wvu.PrintTitles" localSheetId="10" hidden="1">'Sch-5'!$3:$13</definedName>
    <definedName name="Z_C39F923C_6CD3_45D8_86F8_6C4D806DDD7E_.wvu.PrintTitles" localSheetId="16" hidden="1">'Sch-5 after discount'!$3:$13</definedName>
    <definedName name="Z_C39F923C_6CD3_45D8_86F8_6C4D806DDD7E_.wvu.PrintTitles" localSheetId="12" hidden="1">'Sch-6'!$3:$13</definedName>
    <definedName name="Z_C39F923C_6CD3_45D8_86F8_6C4D806DDD7E_.wvu.PrintTitles" localSheetId="15" hidden="1">'Sch-6 Dis'!$14:$14</definedName>
    <definedName name="Z_C39F923C_6CD3_45D8_86F8_6C4D806DDD7E_.wvu.PrintTitles" localSheetId="13" hidden="1">'Sch-7'!$3:$14</definedName>
    <definedName name="Z_C39F923C_6CD3_45D8_86F8_6C4D806DDD7E_.wvu.Rows" localSheetId="0" hidden="1">'Basic Data'!#REF!</definedName>
    <definedName name="Z_C39F923C_6CD3_45D8_86F8_6C4D806DDD7E_.wvu.Rows" localSheetId="14" hidden="1">'Bid Form 2nd Envelope'!$22:$22</definedName>
    <definedName name="Z_C39F923C_6CD3_45D8_86F8_6C4D806DDD7E_.wvu.Rows" localSheetId="1" hidden="1">Cover!$9:$9,Cover!$12:$12</definedName>
    <definedName name="Z_C39F923C_6CD3_45D8_86F8_6C4D806DDD7E_.wvu.Rows" localSheetId="17" hidden="1">Discount!$21:$21,Discount!$27:$27</definedName>
    <definedName name="Z_C39F923C_6CD3_45D8_86F8_6C4D806DDD7E_.wvu.Rows" localSheetId="4" hidden="1">'Sch-1'!#REF!</definedName>
    <definedName name="Z_E95B21C1_D936_4435_AF6F_90CF0B6A7506_.wvu.Cols" localSheetId="17" hidden="1">Discount!$I:$P</definedName>
    <definedName name="Z_E95B21C1_D936_4435_AF6F_90CF0B6A7506_.wvu.Cols" localSheetId="4" hidden="1">'Sch-1'!$Q:$U</definedName>
    <definedName name="Z_E95B21C1_D936_4435_AF6F_90CF0B6A7506_.wvu.Cols" localSheetId="5" hidden="1">'Sch-1 Dis'!$K:$K</definedName>
    <definedName name="Z_E95B21C1_D936_4435_AF6F_90CF0B6A7506_.wvu.Cols" localSheetId="6" hidden="1">'Sch-2'!$H:$I</definedName>
    <definedName name="Z_E95B21C1_D936_4435_AF6F_90CF0B6A7506_.wvu.PrintArea" localSheetId="14" hidden="1">'Bid Form 2nd Envelope'!$A$1:$F$53</definedName>
    <definedName name="Z_E95B21C1_D936_4435_AF6F_90CF0B6A7506_.wvu.PrintArea" localSheetId="1" hidden="1">Cover!$B$1:$E$17</definedName>
    <definedName name="Z_E95B21C1_D936_4435_AF6F_90CF0B6A7506_.wvu.PrintArea" localSheetId="17" hidden="1">Discount!$A$2:$G$41</definedName>
    <definedName name="Z_E95B21C1_D936_4435_AF6F_90CF0B6A7506_.wvu.PrintArea" localSheetId="19" hidden="1">'Entry Tax'!$A$1:$E$16</definedName>
    <definedName name="Z_E95B21C1_D936_4435_AF6F_90CF0B6A7506_.wvu.PrintArea" localSheetId="3" hidden="1">'Names of Bidder'!$B$1:$D$21</definedName>
    <definedName name="Z_E95B21C1_D936_4435_AF6F_90CF0B6A7506_.wvu.PrintArea" localSheetId="18" hidden="1">Octroi!$A$1:$E$16</definedName>
    <definedName name="Z_E95B21C1_D936_4435_AF6F_90CF0B6A7506_.wvu.PrintArea" localSheetId="20" hidden="1">'Other taxes &amp; duties'!$A$1:$E$16</definedName>
    <definedName name="Z_E95B21C1_D936_4435_AF6F_90CF0B6A7506_.wvu.PrintArea" localSheetId="21" hidden="1">'Q &amp; C'!$A$1:$F$43</definedName>
    <definedName name="Z_E95B21C1_D936_4435_AF6F_90CF0B6A7506_.wvu.PrintArea" localSheetId="4" hidden="1">'Sch-1'!$A$1:$O$19</definedName>
    <definedName name="Z_E95B21C1_D936_4435_AF6F_90CF0B6A7506_.wvu.PrintArea" localSheetId="5" hidden="1">'Sch-1 Dis'!$A$1:$H$32</definedName>
    <definedName name="Z_E95B21C1_D936_4435_AF6F_90CF0B6A7506_.wvu.PrintArea" localSheetId="6" hidden="1">'Sch-2'!$A$1:$F$26</definedName>
    <definedName name="Z_E95B21C1_D936_4435_AF6F_90CF0B6A7506_.wvu.PrintArea" localSheetId="7" hidden="1">'Sch-2 Dis'!$A$1:$G$24</definedName>
    <definedName name="Z_E95B21C1_D936_4435_AF6F_90CF0B6A7506_.wvu.PrintArea" localSheetId="8" hidden="1">'Sch-3'!$A$1:$E$17</definedName>
    <definedName name="Z_E95B21C1_D936_4435_AF6F_90CF0B6A7506_.wvu.PrintArea" localSheetId="9" hidden="1">'Sch-4'!$A$1:$E$28</definedName>
    <definedName name="Z_E95B21C1_D936_4435_AF6F_90CF0B6A7506_.wvu.PrintArea" localSheetId="11" hidden="1">'Sch-4 Dis'!$A$1:$E$44</definedName>
    <definedName name="Z_E95B21C1_D936_4435_AF6F_90CF0B6A7506_.wvu.PrintArea" localSheetId="10" hidden="1">'Sch-5'!$A$1:$E$39</definedName>
    <definedName name="Z_E95B21C1_D936_4435_AF6F_90CF0B6A7506_.wvu.PrintArea" localSheetId="16" hidden="1">'Sch-5 after discount'!$A$1:$D$29</definedName>
    <definedName name="Z_E95B21C1_D936_4435_AF6F_90CF0B6A7506_.wvu.PrintArea" localSheetId="12" hidden="1">'Sch-6'!$A$1:$D$31</definedName>
    <definedName name="Z_E95B21C1_D936_4435_AF6F_90CF0B6A7506_.wvu.PrintArea" localSheetId="15" hidden="1">'Sch-6 Dis'!$A$1:$F$28</definedName>
    <definedName name="Z_E95B21C1_D936_4435_AF6F_90CF0B6A7506_.wvu.PrintArea" localSheetId="13" hidden="1">'Sch-7'!$A$1:$E$19</definedName>
    <definedName name="Z_E95B21C1_D936_4435_AF6F_90CF0B6A7506_.wvu.PrintArea" localSheetId="22" hidden="1">'T &amp; D'!$A$1:$E$12</definedName>
    <definedName name="Z_E95B21C1_D936_4435_AF6F_90CF0B6A7506_.wvu.PrintTitles" localSheetId="4" hidden="1">'Sch-1'!$15:$18</definedName>
    <definedName name="Z_E95B21C1_D936_4435_AF6F_90CF0B6A7506_.wvu.PrintTitles" localSheetId="5" hidden="1">'Sch-1 Dis'!$15:$17</definedName>
    <definedName name="Z_E95B21C1_D936_4435_AF6F_90CF0B6A7506_.wvu.PrintTitles" localSheetId="6" hidden="1">'Sch-2'!$12:$20</definedName>
    <definedName name="Z_E95B21C1_D936_4435_AF6F_90CF0B6A7506_.wvu.PrintTitles" localSheetId="7" hidden="1">'Sch-2 Dis'!$13:$15</definedName>
    <definedName name="Z_E95B21C1_D936_4435_AF6F_90CF0B6A7506_.wvu.PrintTitles" localSheetId="8" hidden="1">'Sch-3'!$12:$17</definedName>
    <definedName name="Z_E95B21C1_D936_4435_AF6F_90CF0B6A7506_.wvu.PrintTitles" localSheetId="9" hidden="1">'Sch-4'!$3:$22</definedName>
    <definedName name="Z_E95B21C1_D936_4435_AF6F_90CF0B6A7506_.wvu.PrintTitles" localSheetId="11" hidden="1">'Sch-4 Dis'!$3:$13</definedName>
    <definedName name="Z_E95B21C1_D936_4435_AF6F_90CF0B6A7506_.wvu.PrintTitles" localSheetId="10" hidden="1">'Sch-5'!$3:$13</definedName>
    <definedName name="Z_E95B21C1_D936_4435_AF6F_90CF0B6A7506_.wvu.PrintTitles" localSheetId="16" hidden="1">'Sch-5 after discount'!$3:$13</definedName>
    <definedName name="Z_E95B21C1_D936_4435_AF6F_90CF0B6A7506_.wvu.PrintTitles" localSheetId="12" hidden="1">'Sch-6'!$3:$13</definedName>
    <definedName name="Z_E95B21C1_D936_4435_AF6F_90CF0B6A7506_.wvu.PrintTitles" localSheetId="15" hidden="1">'Sch-6 Dis'!$14:$14</definedName>
    <definedName name="Z_E95B21C1_D936_4435_AF6F_90CF0B6A7506_.wvu.PrintTitles" localSheetId="13" hidden="1">'Sch-7'!$3:$14</definedName>
    <definedName name="Z_E95B21C1_D936_4435_AF6F_90CF0B6A7506_.wvu.Rows" localSheetId="0" hidden="1">'Basic Data'!#REF!</definedName>
    <definedName name="Z_E95B21C1_D936_4435_AF6F_90CF0B6A7506_.wvu.Rows" localSheetId="14" hidden="1">'Bid Form 2nd Envelope'!$22:$22</definedName>
    <definedName name="Z_E95B21C1_D936_4435_AF6F_90CF0B6A7506_.wvu.Rows" localSheetId="1" hidden="1">Cover!$9:$9,Cover!$12:$12</definedName>
    <definedName name="Z_E95B21C1_D936_4435_AF6F_90CF0B6A7506_.wvu.Rows" localSheetId="17" hidden="1">Discount!$21:$21,Discount!$27:$27</definedName>
    <definedName name="Z_E95B21C1_D936_4435_AF6F_90CF0B6A7506_.wvu.Rows" localSheetId="4" hidden="1">'Sch-1'!#REF!</definedName>
    <definedName name="Z_F51A1875_E3DE_4601_ADCE_E0FEEC04A5F8_.wvu.PrintArea" localSheetId="2" hidden="1">Instructions!$A$1:$C$50</definedName>
  </definedNames>
  <calcPr calcId="152511"/>
  <customWorkbookViews>
    <customWorkbookView name="20587 - Personal View" guid="{9CA44E70-650F-49CD-967F-298619682CA2}" mergeInterval="0" personalView="1" maximized="1" xWindow="1" yWindow="1" windowWidth="1362" windowHeight="538" tabRatio="875" activeSheetId="2"/>
    <customWorkbookView name="sanjoy das - Personal View" guid="{C39F923C-6CD3-45D8-86F8-6C4D806DDD7E}" mergeInterval="0" personalView="1" maximized="1" xWindow="1" yWindow="1" windowWidth="1280" windowHeight="762" activeSheetId="16"/>
    <customWorkbookView name="admin - Personal View" guid="{B1277D53-29D6-4226-81E2-084FB62977B6}" mergeInterval="0" personalView="1" maximized="1" xWindow="1" yWindow="1" windowWidth="1024" windowHeight="538" activeSheetId="2"/>
    <customWorkbookView name="01209 - Personal View" guid="{58D82F59-8CF6-455F-B9F4-081499FDF243}" mergeInterval="0" personalView="1" maximized="1" xWindow="1" yWindow="1" windowWidth="1366" windowHeight="538" activeSheetId="2" showComments="commIndAndComment"/>
    <customWorkbookView name="20074 - Personal View" guid="{4F65FF32-EC61-4022-A399-2986D7B6B8B3}" mergeInterval="0" personalView="1" maximized="1" windowWidth="1020" windowHeight="568" activeSheetId="1"/>
    <customWorkbookView name="00398 - Personal View" guid="{696D9240-6693-44E8-B9A4-2BFADD101EE2}" mergeInterval="0" personalView="1" maximized="1" xWindow="1" yWindow="1" windowWidth="1366" windowHeight="538" activeSheetId="2"/>
    <customWorkbookView name="Ajay - Personal View" guid="{B0EE7D76-5806-4718-BDAD-3A3EA691E5E4}" mergeInterval="0" personalView="1" maximized="1" xWindow="1" yWindow="1" windowWidth="1280" windowHeight="547" activeSheetId="12"/>
    <customWorkbookView name="01487 - Personal View" guid="{E95B21C1-D936-4435-AF6F-90CF0B6A7506}" mergeInterval="0" personalView="1" maximized="1" windowWidth="1362" windowHeight="509" activeSheetId="20"/>
    <customWorkbookView name="65005 - Personal View" guid="{08A645C4-A23F-4400-B0CE-1685BC312A6F}" mergeInterval="0" personalView="1" maximized="1" windowWidth="1362" windowHeight="543" tabRatio="875" activeSheetId="20"/>
  </customWorkbookViews>
</workbook>
</file>

<file path=xl/calcChain.xml><?xml version="1.0" encoding="utf-8"?>
<calcChain xmlns="http://schemas.openxmlformats.org/spreadsheetml/2006/main">
  <c r="A1" i="30" l="1"/>
  <c r="A3" i="30" l="1"/>
  <c r="Q21" i="30" l="1"/>
  <c r="Q22" i="30"/>
  <c r="Q23" i="30"/>
  <c r="M18" i="30" l="1"/>
  <c r="F137" i="30"/>
  <c r="B137" i="30"/>
  <c r="F136" i="30"/>
  <c r="B136" i="30"/>
  <c r="P124" i="30"/>
  <c r="M124" i="30"/>
  <c r="J124" i="30"/>
  <c r="G124" i="30"/>
  <c r="P123" i="30"/>
  <c r="M123" i="30"/>
  <c r="J123" i="30"/>
  <c r="G123" i="30"/>
  <c r="P122" i="30"/>
  <c r="M122" i="30"/>
  <c r="J122" i="30"/>
  <c r="G122" i="30"/>
  <c r="P121" i="30"/>
  <c r="M121" i="30"/>
  <c r="J121" i="30"/>
  <c r="G121" i="30"/>
  <c r="P120" i="30"/>
  <c r="M120" i="30"/>
  <c r="J120" i="30"/>
  <c r="G120" i="30"/>
  <c r="P119" i="30"/>
  <c r="M119" i="30"/>
  <c r="J119" i="30"/>
  <c r="G119" i="30"/>
  <c r="P118" i="30"/>
  <c r="Q118" i="30" s="1"/>
  <c r="P117" i="30"/>
  <c r="M117" i="30"/>
  <c r="J117" i="30"/>
  <c r="G117" i="30"/>
  <c r="P116" i="30"/>
  <c r="Q116" i="30" s="1"/>
  <c r="P115" i="30"/>
  <c r="M115" i="30"/>
  <c r="J115" i="30"/>
  <c r="G115" i="30"/>
  <c r="P114" i="30"/>
  <c r="M114" i="30"/>
  <c r="J114" i="30"/>
  <c r="G114" i="30"/>
  <c r="P113" i="30"/>
  <c r="M113" i="30"/>
  <c r="J113" i="30"/>
  <c r="G113" i="30"/>
  <c r="P112" i="30"/>
  <c r="M112" i="30"/>
  <c r="J112" i="30"/>
  <c r="P111" i="30"/>
  <c r="Q111" i="30" s="1"/>
  <c r="P110" i="30"/>
  <c r="M110" i="30"/>
  <c r="J110" i="30"/>
  <c r="G110" i="30"/>
  <c r="P109" i="30"/>
  <c r="M109" i="30"/>
  <c r="J109" i="30"/>
  <c r="G109" i="30"/>
  <c r="P108" i="30"/>
  <c r="Q108" i="30" s="1"/>
  <c r="P107" i="30"/>
  <c r="M107" i="30"/>
  <c r="J107" i="30"/>
  <c r="G107" i="30"/>
  <c r="P106" i="30"/>
  <c r="M106" i="30"/>
  <c r="J106" i="30"/>
  <c r="G106" i="30"/>
  <c r="P105" i="30"/>
  <c r="M105" i="30"/>
  <c r="J105" i="30"/>
  <c r="G105" i="30"/>
  <c r="P104" i="30"/>
  <c r="M104" i="30"/>
  <c r="J104" i="30"/>
  <c r="G104" i="30"/>
  <c r="P103" i="30"/>
  <c r="M103" i="30"/>
  <c r="J103" i="30"/>
  <c r="G103" i="30"/>
  <c r="P102" i="30"/>
  <c r="M102" i="30"/>
  <c r="J102" i="30"/>
  <c r="G102" i="30"/>
  <c r="P101" i="30"/>
  <c r="M101" i="30"/>
  <c r="J101" i="30"/>
  <c r="G101" i="30"/>
  <c r="P100" i="30"/>
  <c r="Q100" i="30" s="1"/>
  <c r="P99" i="30"/>
  <c r="M99" i="30"/>
  <c r="J99" i="30"/>
  <c r="G99" i="30"/>
  <c r="P98" i="30"/>
  <c r="M98" i="30"/>
  <c r="J98" i="30"/>
  <c r="G98" i="30"/>
  <c r="P97" i="30"/>
  <c r="Q97" i="30" s="1"/>
  <c r="P96" i="30"/>
  <c r="M96" i="30"/>
  <c r="J96" i="30"/>
  <c r="G96" i="30"/>
  <c r="P95" i="30"/>
  <c r="M95" i="30"/>
  <c r="J95" i="30"/>
  <c r="G95" i="30"/>
  <c r="P94" i="30"/>
  <c r="Q94" i="30" s="1"/>
  <c r="P93" i="30"/>
  <c r="M93" i="30"/>
  <c r="J93" i="30"/>
  <c r="G93" i="30"/>
  <c r="P92" i="30"/>
  <c r="M92" i="30"/>
  <c r="J92" i="30"/>
  <c r="G92" i="30"/>
  <c r="P91" i="30"/>
  <c r="M91" i="30"/>
  <c r="J91" i="30"/>
  <c r="G91" i="30"/>
  <c r="P90" i="30"/>
  <c r="M90" i="30"/>
  <c r="J90" i="30"/>
  <c r="G90" i="30"/>
  <c r="P89" i="30"/>
  <c r="Q89" i="30" s="1"/>
  <c r="P88" i="30"/>
  <c r="M88" i="30"/>
  <c r="J88" i="30"/>
  <c r="G88" i="30"/>
  <c r="P87" i="30"/>
  <c r="M87" i="30"/>
  <c r="J87" i="30"/>
  <c r="G87" i="30"/>
  <c r="P86" i="30"/>
  <c r="M86" i="30"/>
  <c r="J86" i="30"/>
  <c r="G86" i="30"/>
  <c r="P85" i="30"/>
  <c r="M85" i="30"/>
  <c r="J85" i="30"/>
  <c r="G85" i="30"/>
  <c r="P84" i="30"/>
  <c r="Q84" i="30" s="1"/>
  <c r="P83" i="30"/>
  <c r="M83" i="30"/>
  <c r="J83" i="30"/>
  <c r="G83" i="30"/>
  <c r="P82" i="30"/>
  <c r="M82" i="30"/>
  <c r="J82" i="30"/>
  <c r="G82" i="30"/>
  <c r="P81" i="30"/>
  <c r="M81" i="30"/>
  <c r="J81" i="30"/>
  <c r="G81" i="30"/>
  <c r="P80" i="30"/>
  <c r="M80" i="30"/>
  <c r="J80" i="30"/>
  <c r="G80" i="30"/>
  <c r="P79" i="30"/>
  <c r="Q79" i="30" s="1"/>
  <c r="P78" i="30"/>
  <c r="M78" i="30"/>
  <c r="J78" i="30"/>
  <c r="G78" i="30"/>
  <c r="P77" i="30"/>
  <c r="M77" i="30"/>
  <c r="J77" i="30"/>
  <c r="G77" i="30"/>
  <c r="P76" i="30"/>
  <c r="M76" i="30"/>
  <c r="J76" i="30"/>
  <c r="G76" i="30"/>
  <c r="P75" i="30"/>
  <c r="M75" i="30"/>
  <c r="J75" i="30"/>
  <c r="G75" i="30"/>
  <c r="P74" i="30"/>
  <c r="Q74" i="30" s="1"/>
  <c r="P73" i="30"/>
  <c r="M73" i="30"/>
  <c r="J73" i="30"/>
  <c r="G73" i="30"/>
  <c r="P72" i="30"/>
  <c r="M72" i="30"/>
  <c r="J72" i="30"/>
  <c r="G72" i="30"/>
  <c r="P71" i="30"/>
  <c r="M71" i="30"/>
  <c r="J71" i="30"/>
  <c r="G71" i="30"/>
  <c r="P70" i="30"/>
  <c r="Q70" i="30" s="1"/>
  <c r="P69" i="30"/>
  <c r="M69" i="30"/>
  <c r="J69" i="30"/>
  <c r="G69" i="30"/>
  <c r="P68" i="30"/>
  <c r="Q68" i="30" s="1"/>
  <c r="P67" i="30"/>
  <c r="M67" i="30"/>
  <c r="J67" i="30"/>
  <c r="G67" i="30"/>
  <c r="P66" i="30"/>
  <c r="Q66" i="30" s="1"/>
  <c r="P65" i="30"/>
  <c r="Q65" i="30" s="1"/>
  <c r="P64" i="30"/>
  <c r="M64" i="30"/>
  <c r="J64" i="30"/>
  <c r="G64" i="30"/>
  <c r="P63" i="30"/>
  <c r="Q63" i="30" s="1"/>
  <c r="P62" i="30"/>
  <c r="M62" i="30"/>
  <c r="J62" i="30"/>
  <c r="G62" i="30"/>
  <c r="P61" i="30"/>
  <c r="Q61" i="30" s="1"/>
  <c r="P60" i="30"/>
  <c r="M60" i="30"/>
  <c r="J60" i="30"/>
  <c r="G60" i="30"/>
  <c r="P59" i="30"/>
  <c r="Q59" i="30" s="1"/>
  <c r="P58" i="30"/>
  <c r="M58" i="30"/>
  <c r="J58" i="30"/>
  <c r="G58" i="30"/>
  <c r="P57" i="30"/>
  <c r="Q57" i="30" s="1"/>
  <c r="P56" i="30"/>
  <c r="Q56" i="30" s="1"/>
  <c r="P55" i="30"/>
  <c r="M55" i="30"/>
  <c r="J55" i="30"/>
  <c r="G55" i="30"/>
  <c r="P54" i="30"/>
  <c r="M54" i="30"/>
  <c r="Q54" i="30" s="1"/>
  <c r="J54" i="30"/>
  <c r="G54" i="30"/>
  <c r="P53" i="30"/>
  <c r="Q53" i="30" s="1"/>
  <c r="P52" i="30"/>
  <c r="M52" i="30"/>
  <c r="J52" i="30"/>
  <c r="G52" i="30"/>
  <c r="P51" i="30"/>
  <c r="M51" i="30"/>
  <c r="J51" i="30"/>
  <c r="G51" i="30"/>
  <c r="P50" i="30"/>
  <c r="Q50" i="30" s="1"/>
  <c r="P49" i="30"/>
  <c r="Q49" i="30" s="1"/>
  <c r="P48" i="30"/>
  <c r="M48" i="30"/>
  <c r="J48" i="30"/>
  <c r="G48" i="30"/>
  <c r="P47" i="30"/>
  <c r="M47" i="30"/>
  <c r="J47" i="30"/>
  <c r="G47" i="30"/>
  <c r="P46" i="30"/>
  <c r="Q46" i="30" s="1"/>
  <c r="P45" i="30"/>
  <c r="M45" i="30"/>
  <c r="J45" i="30"/>
  <c r="G45" i="30"/>
  <c r="P44" i="30"/>
  <c r="M44" i="30"/>
  <c r="J44" i="30"/>
  <c r="G44" i="30"/>
  <c r="P43" i="30"/>
  <c r="M43" i="30"/>
  <c r="J43" i="30"/>
  <c r="G43" i="30"/>
  <c r="P42" i="30"/>
  <c r="M42" i="30"/>
  <c r="Q42" i="30" s="1"/>
  <c r="J42" i="30"/>
  <c r="G42" i="30"/>
  <c r="P41" i="30"/>
  <c r="Q41" i="30" s="1"/>
  <c r="P40" i="30"/>
  <c r="M40" i="30"/>
  <c r="J40" i="30"/>
  <c r="G40" i="30"/>
  <c r="P39" i="30"/>
  <c r="M39" i="30"/>
  <c r="J39" i="30"/>
  <c r="G39" i="30"/>
  <c r="P38" i="30"/>
  <c r="M38" i="30"/>
  <c r="J38" i="30"/>
  <c r="G38" i="30"/>
  <c r="P37" i="30"/>
  <c r="M37" i="30"/>
  <c r="J37" i="30"/>
  <c r="G37" i="30"/>
  <c r="P36" i="30"/>
  <c r="Q36" i="30" s="1"/>
  <c r="P35" i="30"/>
  <c r="Q35" i="30" s="1"/>
  <c r="P34" i="30"/>
  <c r="M34" i="30"/>
  <c r="J34" i="30"/>
  <c r="G34" i="30"/>
  <c r="P33" i="30"/>
  <c r="M33" i="30"/>
  <c r="J33" i="30"/>
  <c r="G33" i="30"/>
  <c r="P32" i="30"/>
  <c r="Q32" i="30" s="1"/>
  <c r="P31" i="30"/>
  <c r="M31" i="30"/>
  <c r="Q31" i="30" s="1"/>
  <c r="J31" i="30"/>
  <c r="G31" i="30"/>
  <c r="P30" i="30"/>
  <c r="M30" i="30"/>
  <c r="Q30" i="30" s="1"/>
  <c r="J30" i="30"/>
  <c r="G30" i="30"/>
  <c r="P29" i="30"/>
  <c r="Q29" i="30" s="1"/>
  <c r="P28" i="30"/>
  <c r="M28" i="30"/>
  <c r="J28" i="30"/>
  <c r="G28" i="30"/>
  <c r="P27" i="30"/>
  <c r="M27" i="30"/>
  <c r="J27" i="30"/>
  <c r="G27" i="30"/>
  <c r="P26" i="30"/>
  <c r="M26" i="30"/>
  <c r="J26" i="30"/>
  <c r="G26" i="30"/>
  <c r="P25" i="30"/>
  <c r="Q25" i="30" s="1"/>
  <c r="P24" i="30"/>
  <c r="M24" i="30"/>
  <c r="Q24" i="30" s="1"/>
  <c r="J24" i="30"/>
  <c r="G24" i="30"/>
  <c r="J19" i="30"/>
  <c r="G19" i="30"/>
  <c r="P19" i="30"/>
  <c r="P18" i="30"/>
  <c r="J18" i="30"/>
  <c r="G18" i="30"/>
  <c r="B11" i="30"/>
  <c r="B10" i="30"/>
  <c r="B9" i="30"/>
  <c r="B8" i="30"/>
  <c r="L7" i="30"/>
  <c r="A7" i="30"/>
  <c r="A6" i="30"/>
  <c r="Q43" i="30" l="1"/>
  <c r="Q44" i="30"/>
  <c r="Q45" i="30"/>
  <c r="Q55" i="30"/>
  <c r="Q62" i="30"/>
  <c r="Q69" i="30"/>
  <c r="Q85" i="30"/>
  <c r="Q86" i="30"/>
  <c r="Q87" i="30"/>
  <c r="Q88" i="30"/>
  <c r="Q101" i="30"/>
  <c r="Q102" i="30"/>
  <c r="Q103" i="30"/>
  <c r="Q104" i="30"/>
  <c r="Q105" i="30"/>
  <c r="Q106" i="30"/>
  <c r="Q107" i="30"/>
  <c r="Q33" i="30"/>
  <c r="Q34" i="30"/>
  <c r="Q47" i="30"/>
  <c r="Q48" i="30"/>
  <c r="Q64" i="30"/>
  <c r="Q71" i="30"/>
  <c r="Q72" i="30"/>
  <c r="Q73" i="30"/>
  <c r="Q90" i="30"/>
  <c r="Q91" i="30"/>
  <c r="Q92" i="30"/>
  <c r="Q93" i="30"/>
  <c r="Q109" i="30"/>
  <c r="Q110" i="30"/>
  <c r="Q112" i="30"/>
  <c r="Q113" i="30"/>
  <c r="Q114" i="30"/>
  <c r="Q115" i="30"/>
  <c r="Q58" i="30"/>
  <c r="Q75" i="30"/>
  <c r="Q76" i="30"/>
  <c r="Q77" i="30"/>
  <c r="Q78" i="30"/>
  <c r="Q95" i="30"/>
  <c r="Q96" i="30"/>
  <c r="Q117" i="30"/>
  <c r="Q26" i="30"/>
  <c r="Q27" i="30"/>
  <c r="Q28" i="30"/>
  <c r="Q37" i="30"/>
  <c r="Q38" i="30"/>
  <c r="Q39" i="30"/>
  <c r="Q40" i="30"/>
  <c r="Q51" i="30"/>
  <c r="Q52" i="30"/>
  <c r="Q60" i="30"/>
  <c r="Q67" i="30"/>
  <c r="Q80" i="30"/>
  <c r="Q81" i="30"/>
  <c r="Q82" i="30"/>
  <c r="Q83" i="30"/>
  <c r="Q98" i="30"/>
  <c r="Q99" i="30"/>
  <c r="Q119" i="30"/>
  <c r="Q120" i="30"/>
  <c r="Q121" i="30"/>
  <c r="Q122" i="30"/>
  <c r="Q123" i="30"/>
  <c r="Q124" i="30"/>
  <c r="Q18" i="30"/>
  <c r="P20" i="30"/>
  <c r="M125" i="30"/>
  <c r="P125" i="30"/>
  <c r="M19" i="30"/>
  <c r="Q125" i="30" l="1"/>
  <c r="M20" i="30"/>
  <c r="Q20" i="30" s="1"/>
  <c r="Q19" i="30"/>
  <c r="P126" i="30"/>
  <c r="D16" i="10" s="1"/>
  <c r="M126" i="30"/>
  <c r="P128" i="30" l="1"/>
  <c r="D19" i="12"/>
  <c r="B25" i="7"/>
  <c r="A9" i="20"/>
  <c r="A1" i="26"/>
  <c r="A3" i="8"/>
  <c r="N20" i="5"/>
  <c r="N19" i="5"/>
  <c r="N18" i="5"/>
  <c r="A7" i="10"/>
  <c r="A6" i="10"/>
  <c r="A7" i="7"/>
  <c r="A6" i="7"/>
  <c r="B11" i="25"/>
  <c r="B10" i="25"/>
  <c r="B9" i="25"/>
  <c r="B8" i="25"/>
  <c r="B9" i="12"/>
  <c r="B10" i="12"/>
  <c r="B11" i="12"/>
  <c r="B8" i="12"/>
  <c r="B11" i="10"/>
  <c r="B10" i="10"/>
  <c r="B9" i="10"/>
  <c r="B8" i="10"/>
  <c r="B11" i="29"/>
  <c r="B10" i="29"/>
  <c r="B9" i="29"/>
  <c r="B8" i="29"/>
  <c r="B11" i="7"/>
  <c r="B10" i="7"/>
  <c r="B9" i="7"/>
  <c r="B8" i="7"/>
  <c r="M20" i="7"/>
  <c r="M19" i="7"/>
  <c r="M18" i="7"/>
  <c r="D7" i="21"/>
  <c r="F7" i="21" s="1"/>
  <c r="M18" i="5"/>
  <c r="O18" i="5"/>
  <c r="D7" i="25"/>
  <c r="D7" i="12"/>
  <c r="D7" i="10"/>
  <c r="D7" i="29"/>
  <c r="K7" i="7"/>
  <c r="B11" i="5"/>
  <c r="B10" i="5"/>
  <c r="B27" i="12"/>
  <c r="D28" i="26"/>
  <c r="I19" i="16"/>
  <c r="J19" i="16" s="1"/>
  <c r="B26" i="12"/>
  <c r="B23" i="10"/>
  <c r="B22" i="10"/>
  <c r="E23" i="10"/>
  <c r="D27" i="12" s="1"/>
  <c r="E22" i="10"/>
  <c r="D26" i="12"/>
  <c r="E28" i="29"/>
  <c r="E27" i="29"/>
  <c r="B27" i="29"/>
  <c r="B26" i="29"/>
  <c r="L25" i="7"/>
  <c r="F31" i="5"/>
  <c r="F30" i="5"/>
  <c r="B9" i="5"/>
  <c r="B9" i="15" s="1"/>
  <c r="B8" i="5"/>
  <c r="B8" i="15" s="1"/>
  <c r="E19" i="25"/>
  <c r="E18" i="25"/>
  <c r="B18" i="25"/>
  <c r="B17" i="25"/>
  <c r="L26" i="7"/>
  <c r="B26" i="7"/>
  <c r="B31" i="5"/>
  <c r="B30" i="5"/>
  <c r="M20" i="5"/>
  <c r="O20" i="5"/>
  <c r="J20" i="5"/>
  <c r="G20" i="5"/>
  <c r="F26" i="15"/>
  <c r="G21" i="8"/>
  <c r="I24" i="16"/>
  <c r="M19" i="5"/>
  <c r="O19" i="5"/>
  <c r="O21" i="5"/>
  <c r="J19" i="5"/>
  <c r="G19" i="5"/>
  <c r="J18" i="5"/>
  <c r="G18" i="5"/>
  <c r="F44" i="20"/>
  <c r="B44" i="20"/>
  <c r="F43" i="20"/>
  <c r="B43" i="20"/>
  <c r="B27" i="20"/>
  <c r="B26" i="20"/>
  <c r="B25" i="20"/>
  <c r="B24" i="20"/>
  <c r="B23" i="20"/>
  <c r="B21" i="20"/>
  <c r="B20" i="20"/>
  <c r="B6" i="20"/>
  <c r="AG9" i="20" s="1"/>
  <c r="F41" i="20"/>
  <c r="H22" i="20"/>
  <c r="B22" i="20"/>
  <c r="A8" i="20"/>
  <c r="Z2" i="20"/>
  <c r="Z1" i="20"/>
  <c r="K14" i="10"/>
  <c r="G15" i="10"/>
  <c r="G14" i="10"/>
  <c r="G28" i="21"/>
  <c r="G5" i="22" s="1"/>
  <c r="E15" i="27"/>
  <c r="E14" i="27"/>
  <c r="E13" i="27"/>
  <c r="E12" i="27"/>
  <c r="E11" i="27"/>
  <c r="E10" i="27"/>
  <c r="E9" i="27"/>
  <c r="E8" i="27"/>
  <c r="E7" i="27"/>
  <c r="E6" i="27"/>
  <c r="D18" i="21"/>
  <c r="L28" i="21" s="1"/>
  <c r="G15" i="25"/>
  <c r="J24" i="16"/>
  <c r="H1" i="22"/>
  <c r="K18" i="6"/>
  <c r="G19" i="6" s="1"/>
  <c r="C24" i="11" s="1"/>
  <c r="H2" i="22"/>
  <c r="H3" i="22"/>
  <c r="H4" i="22"/>
  <c r="H5" i="22"/>
  <c r="F9" i="21"/>
  <c r="D21" i="21"/>
  <c r="F21" i="21"/>
  <c r="J24" i="21"/>
  <c r="I24" i="21" s="1"/>
  <c r="I1" i="22" s="1"/>
  <c r="J25" i="21"/>
  <c r="I25" i="21" s="1"/>
  <c r="G26" i="21"/>
  <c r="J26" i="21"/>
  <c r="I26" i="21"/>
  <c r="AA6" i="4"/>
  <c r="B41" i="11"/>
  <c r="E6" i="18"/>
  <c r="E7" i="18"/>
  <c r="E8" i="18"/>
  <c r="E16" i="18" s="1"/>
  <c r="E9" i="18"/>
  <c r="E10" i="18"/>
  <c r="E11" i="18"/>
  <c r="E12" i="18"/>
  <c r="E13" i="18"/>
  <c r="E14" i="18"/>
  <c r="E15" i="18"/>
  <c r="E6" i="17"/>
  <c r="D27" i="11"/>
  <c r="E7" i="17"/>
  <c r="E8" i="17"/>
  <c r="E9" i="17"/>
  <c r="E10" i="17"/>
  <c r="E11" i="17"/>
  <c r="E12" i="17"/>
  <c r="E13" i="17"/>
  <c r="E14" i="17"/>
  <c r="E15" i="17"/>
  <c r="J16" i="16"/>
  <c r="J25" i="16"/>
  <c r="J26" i="16"/>
  <c r="J27" i="16"/>
  <c r="J28" i="16"/>
  <c r="J31" i="16"/>
  <c r="O4" i="15"/>
  <c r="O5" i="15"/>
  <c r="O6" i="15"/>
  <c r="O8" i="15"/>
  <c r="A16" i="15"/>
  <c r="B16" i="15"/>
  <c r="C16" i="15"/>
  <c r="D16" i="15"/>
  <c r="A17" i="15"/>
  <c r="B17" i="15"/>
  <c r="C17" i="15"/>
  <c r="D17" i="15"/>
  <c r="A18" i="15"/>
  <c r="B18" i="15"/>
  <c r="C18" i="15"/>
  <c r="D18" i="15"/>
  <c r="A19" i="15"/>
  <c r="B19" i="15"/>
  <c r="C19" i="15"/>
  <c r="D19" i="15"/>
  <c r="A20" i="15"/>
  <c r="B20" i="15"/>
  <c r="C20" i="15"/>
  <c r="D20" i="15"/>
  <c r="N21" i="15"/>
  <c r="O22" i="15" s="1"/>
  <c r="C16" i="11"/>
  <c r="K14" i="11" s="1"/>
  <c r="C21" i="11"/>
  <c r="C26" i="11"/>
  <c r="A16" i="8"/>
  <c r="A17" i="8"/>
  <c r="B16" i="8"/>
  <c r="C16" i="8"/>
  <c r="D16" i="8"/>
  <c r="E16" i="8"/>
  <c r="A7" i="6"/>
  <c r="B8" i="6"/>
  <c r="B9" i="6"/>
  <c r="B10" i="6"/>
  <c r="B11" i="6"/>
  <c r="A18" i="6"/>
  <c r="B18" i="6"/>
  <c r="C18" i="6"/>
  <c r="D18" i="6"/>
  <c r="E18" i="6"/>
  <c r="H18" i="6"/>
  <c r="B29" i="6"/>
  <c r="B30" i="6"/>
  <c r="G30" i="6"/>
  <c r="G31" i="6"/>
  <c r="C40" i="16"/>
  <c r="F16" i="8"/>
  <c r="G16" i="8"/>
  <c r="G17" i="8" s="1"/>
  <c r="F18" i="6"/>
  <c r="G18" i="6"/>
  <c r="I21" i="16"/>
  <c r="J21" i="16" s="1"/>
  <c r="I27" i="16"/>
  <c r="I20" i="16"/>
  <c r="J20" i="16" s="1"/>
  <c r="I26" i="16"/>
  <c r="F31" i="21"/>
  <c r="F32" i="21"/>
  <c r="F14" i="21"/>
  <c r="F19" i="21"/>
  <c r="I31" i="16"/>
  <c r="I29" i="16"/>
  <c r="J29" i="16" s="1"/>
  <c r="I22" i="16"/>
  <c r="J22" i="16"/>
  <c r="I16" i="16"/>
  <c r="I15" i="16"/>
  <c r="J15" i="16" s="1"/>
  <c r="I28" i="16"/>
  <c r="E20" i="15"/>
  <c r="F20" i="15" s="1"/>
  <c r="E17" i="15"/>
  <c r="F17" i="15" s="1"/>
  <c r="F21" i="15" s="1"/>
  <c r="G22" i="6" s="1"/>
  <c r="E19" i="15"/>
  <c r="F19" i="15" s="1"/>
  <c r="E18" i="15"/>
  <c r="F18" i="15" s="1"/>
  <c r="B20" i="8"/>
  <c r="B11" i="11"/>
  <c r="B11" i="15"/>
  <c r="B11" i="8"/>
  <c r="B26" i="15"/>
  <c r="B27" i="26"/>
  <c r="D30" i="11"/>
  <c r="D17" i="26"/>
  <c r="G25" i="21"/>
  <c r="G2" i="22" s="1"/>
  <c r="D33" i="11"/>
  <c r="G27" i="21"/>
  <c r="G4" i="22"/>
  <c r="D21" i="26"/>
  <c r="C39" i="16"/>
  <c r="B26" i="26"/>
  <c r="B25" i="15"/>
  <c r="C19" i="11"/>
  <c r="D33" i="21" s="1"/>
  <c r="F33" i="21" s="1"/>
  <c r="B42" i="11"/>
  <c r="B21" i="8"/>
  <c r="F40" i="16"/>
  <c r="D27" i="26"/>
  <c r="A6" i="15"/>
  <c r="A6" i="25"/>
  <c r="A6" i="12"/>
  <c r="A6" i="26"/>
  <c r="A6" i="8"/>
  <c r="A6" i="11"/>
  <c r="A6" i="29"/>
  <c r="A7" i="25"/>
  <c r="A7" i="8"/>
  <c r="A7" i="11"/>
  <c r="A7" i="15"/>
  <c r="A7" i="29"/>
  <c r="A7" i="26"/>
  <c r="A7" i="12"/>
  <c r="E42" i="11"/>
  <c r="F39" i="16"/>
  <c r="F27" i="15"/>
  <c r="G22" i="8"/>
  <c r="I25" i="16"/>
  <c r="E43" i="11"/>
  <c r="I18" i="16"/>
  <c r="J18" i="16" s="1"/>
  <c r="B8" i="11"/>
  <c r="G20" i="6"/>
  <c r="F37" i="21"/>
  <c r="F38" i="21" s="1"/>
  <c r="F17" i="21" s="1"/>
  <c r="M21" i="5"/>
  <c r="D15" i="26"/>
  <c r="D24" i="26" s="1"/>
  <c r="D6" i="21"/>
  <c r="F6" i="21"/>
  <c r="G24" i="21"/>
  <c r="A1" i="11"/>
  <c r="A1" i="25"/>
  <c r="A1" i="10"/>
  <c r="A3" i="29"/>
  <c r="C14" i="20"/>
  <c r="A43" i="21"/>
  <c r="A3" i="6"/>
  <c r="J1" i="22"/>
  <c r="B8" i="8"/>
  <c r="A1" i="12"/>
  <c r="A1" i="15"/>
  <c r="A1" i="20"/>
  <c r="A1" i="29"/>
  <c r="A1" i="6"/>
  <c r="A1" i="5"/>
  <c r="A1" i="7"/>
  <c r="A1" i="8"/>
  <c r="B2" i="4"/>
  <c r="A2" i="16"/>
  <c r="A3" i="15"/>
  <c r="A3" i="25"/>
  <c r="A3" i="10"/>
  <c r="A3" i="11"/>
  <c r="A3" i="12"/>
  <c r="A3" i="5"/>
  <c r="A3" i="26"/>
  <c r="B1" i="4"/>
  <c r="A3" i="7"/>
  <c r="C12" i="16"/>
  <c r="AG6" i="20"/>
  <c r="AG7" i="20"/>
  <c r="AG8" i="20" s="1"/>
  <c r="B8" i="26"/>
  <c r="I3" i="22"/>
  <c r="G37" i="16"/>
  <c r="J3" i="22"/>
  <c r="B9" i="11"/>
  <c r="B9" i="8"/>
  <c r="B9" i="26"/>
  <c r="E16" i="27" l="1"/>
  <c r="C20" i="11"/>
  <c r="D17" i="11" s="1"/>
  <c r="D15" i="21" s="1"/>
  <c r="L25" i="21" s="1"/>
  <c r="D17" i="21"/>
  <c r="L27" i="21" s="1"/>
  <c r="K27" i="21" s="1"/>
  <c r="N21" i="5"/>
  <c r="E16" i="17"/>
  <c r="M21" i="7"/>
  <c r="F34" i="21"/>
  <c r="F15" i="21" s="1"/>
  <c r="F35" i="21"/>
  <c r="F16" i="21" s="1"/>
  <c r="K28" i="21"/>
  <c r="L5" i="22"/>
  <c r="F36" i="21"/>
  <c r="F18" i="21" s="1"/>
  <c r="O20" i="16"/>
  <c r="O19" i="16"/>
  <c r="O18" i="16"/>
  <c r="O22" i="16"/>
  <c r="O21" i="16"/>
  <c r="C25" i="11"/>
  <c r="D22" i="11" s="1"/>
  <c r="K17" i="11"/>
  <c r="L4" i="22"/>
  <c r="I2" i="22"/>
  <c r="J2" i="22"/>
  <c r="G21" i="6"/>
  <c r="G23" i="6" s="1"/>
  <c r="H11" i="21" s="1"/>
  <c r="D11" i="21" s="1"/>
  <c r="F11" i="21" s="1"/>
  <c r="G1" i="22"/>
  <c r="D4" i="21"/>
  <c r="D14" i="11"/>
  <c r="G3" i="22"/>
  <c r="D17" i="10" l="1"/>
  <c r="D21" i="12" s="1"/>
  <c r="D8" i="21"/>
  <c r="D16" i="21"/>
  <c r="L26" i="21" s="1"/>
  <c r="K22" i="11"/>
  <c r="D36" i="11"/>
  <c r="D14" i="21"/>
  <c r="L2" i="22"/>
  <c r="K25" i="21"/>
  <c r="B28" i="21"/>
  <c r="K5" i="22"/>
  <c r="D8" i="22" s="1"/>
  <c r="K4" i="22"/>
  <c r="D7" i="22" s="1"/>
  <c r="B27" i="21"/>
  <c r="D24" i="12" l="1"/>
  <c r="AB16" i="20" s="1"/>
  <c r="B16" i="20" s="1"/>
  <c r="O3" i="15"/>
  <c r="O9" i="15" s="1"/>
  <c r="N17" i="15" s="1"/>
  <c r="O7" i="15"/>
  <c r="L3" i="22"/>
  <c r="K26" i="21"/>
  <c r="L24" i="21"/>
  <c r="D19" i="21"/>
  <c r="D10" i="21"/>
  <c r="F8" i="21"/>
  <c r="F10" i="21" s="1"/>
  <c r="K2" i="22"/>
  <c r="D5" i="22" s="1"/>
  <c r="B25" i="21"/>
  <c r="A1" i="23" l="1"/>
  <c r="A9" i="23" s="1"/>
  <c r="B9" i="23" s="1"/>
  <c r="D9" i="23" s="1"/>
  <c r="F20" i="21"/>
  <c r="F12" i="21"/>
  <c r="D12" i="21"/>
  <c r="D20" i="21"/>
  <c r="K24" i="21"/>
  <c r="L1" i="22"/>
  <c r="K3" i="22"/>
  <c r="D6" i="22" s="1"/>
  <c r="B26" i="21"/>
  <c r="A6" i="23" l="1"/>
  <c r="B6" i="23" s="1"/>
  <c r="A7" i="23"/>
  <c r="B7" i="23" s="1"/>
  <c r="D7" i="23" s="1"/>
  <c r="A10" i="23"/>
  <c r="B10" i="23" s="1"/>
  <c r="D10" i="23" s="1"/>
  <c r="A11" i="23"/>
  <c r="B11" i="23" s="1"/>
  <c r="D11" i="23" s="1"/>
  <c r="A8" i="23"/>
  <c r="B8" i="23" s="1"/>
  <c r="D8" i="23" s="1"/>
  <c r="K1" i="22"/>
  <c r="D4" i="22" s="1"/>
  <c r="B24" i="21"/>
  <c r="A4" i="23" l="1"/>
  <c r="B10" i="11"/>
  <c r="B10" i="15"/>
  <c r="B10" i="8"/>
  <c r="B12" i="5"/>
  <c r="B10" i="26"/>
</calcChain>
</file>

<file path=xl/sharedStrings.xml><?xml version="1.0" encoding="utf-8"?>
<sst xmlns="http://schemas.openxmlformats.org/spreadsheetml/2006/main" count="1148" uniqueCount="672">
  <si>
    <t xml:space="preserve"> or such other sums as may be determined in accordance with the terms and conditions of the Bidding Documents.</t>
  </si>
  <si>
    <t>st</t>
  </si>
  <si>
    <t>nd</t>
  </si>
  <si>
    <t>rd</t>
  </si>
  <si>
    <t>th</t>
  </si>
  <si>
    <t>January</t>
  </si>
  <si>
    <t>February</t>
  </si>
  <si>
    <t>March</t>
  </si>
  <si>
    <t>April</t>
  </si>
  <si>
    <t>May</t>
  </si>
  <si>
    <t>June</t>
  </si>
  <si>
    <t>July</t>
  </si>
  <si>
    <t>August</t>
  </si>
  <si>
    <t>September</t>
  </si>
  <si>
    <t>October</t>
  </si>
  <si>
    <t>November</t>
  </si>
  <si>
    <t>December</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</si>
  <si>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</si>
  <si>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</si>
  <si>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</si>
  <si>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</si>
  <si>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</si>
  <si>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</si>
  <si>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</si>
  <si>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</si>
  <si>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</si>
  <si>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</si>
  <si>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</si>
  <si>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</si>
  <si>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</si>
  <si>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</si>
  <si>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</si>
  <si>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</si>
  <si>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</si>
  <si>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</si>
  <si>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</si>
  <si>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</si>
  <si>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Two</t>
  </si>
  <si>
    <t>Twenty One</t>
  </si>
  <si>
    <t>Twenty Three</t>
  </si>
  <si>
    <t>Twenty Four</t>
  </si>
  <si>
    <t>Twenty Six</t>
  </si>
  <si>
    <t>Twenty Five</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</si>
  <si>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</si>
  <si>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</si>
  <si>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</si>
  <si>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</si>
  <si>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</si>
  <si>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</si>
  <si>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</si>
  <si>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</si>
  <si>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</si>
  <si>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</si>
  <si>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</si>
  <si>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</si>
  <si>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</si>
  <si>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</si>
  <si>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</si>
  <si>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</si>
  <si>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</si>
  <si>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</si>
  <si>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</si>
  <si>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</si>
  <si>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</si>
  <si>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</si>
  <si>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</si>
  <si>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</si>
  <si>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</si>
  <si>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</si>
  <si>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</si>
  <si>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</si>
  <si>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</si>
  <si>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</si>
  <si>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</si>
  <si>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</si>
  <si>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</si>
  <si>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</si>
  <si>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</si>
  <si>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</si>
  <si>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</si>
  <si>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</si>
  <si>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</si>
  <si>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</si>
  <si>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</si>
  <si>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</si>
  <si>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</si>
  <si>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</si>
  <si>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</si>
  <si>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</si>
  <si>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</si>
  <si>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</si>
  <si>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</si>
  <si>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</si>
  <si>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</si>
  <si>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</si>
  <si>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</si>
  <si>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</si>
  <si>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</si>
  <si>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</si>
  <si>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</si>
  <si>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</si>
  <si>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</si>
  <si>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</si>
  <si>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</si>
  <si>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</si>
  <si>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</si>
  <si>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</si>
  <si>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</si>
  <si>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</si>
  <si>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</si>
  <si>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</si>
  <si>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</si>
  <si>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</si>
  <si>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</si>
  <si>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</si>
  <si>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</si>
  <si>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</si>
  <si>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Excise Duty</t>
  </si>
  <si>
    <t>BID FORM (Second Envelope)</t>
  </si>
  <si>
    <t>Please provide additional information of the Bidder</t>
  </si>
  <si>
    <t>Date :</t>
  </si>
  <si>
    <t>Place :</t>
  </si>
  <si>
    <t>Dear Sir</t>
  </si>
  <si>
    <t>LETTER OF DISCOUNT</t>
  </si>
  <si>
    <t>Subject  :</t>
  </si>
  <si>
    <t>With reference to the subject tender, we hereby offer unconditional discount on the prices quoted by us as per details given here below :</t>
  </si>
  <si>
    <t>Schedule-2 : Freight &amp; Insurance</t>
  </si>
  <si>
    <t>Please consider this letter of discount as the integral part of our price bid.</t>
  </si>
  <si>
    <t>Letter of Discount</t>
  </si>
  <si>
    <t xml:space="preserve">This letter of discount is optional. Bidder may / may not offer any discount. </t>
  </si>
  <si>
    <t>After Discount</t>
  </si>
  <si>
    <t>Sales Tax</t>
  </si>
  <si>
    <t>Vat</t>
  </si>
  <si>
    <t>Discount Sche-7</t>
  </si>
  <si>
    <t>Enter following details of the bidder</t>
  </si>
  <si>
    <t xml:space="preserve">Printed Name </t>
  </si>
  <si>
    <t>Designation</t>
  </si>
  <si>
    <t xml:space="preserve">Date     </t>
  </si>
  <si>
    <t xml:space="preserve">Place     </t>
  </si>
  <si>
    <t>Schedule-1 : Ex works prices (Direct Only)</t>
  </si>
  <si>
    <t>Schedule-1 : Ex works prices (Bought Out Only)</t>
  </si>
  <si>
    <t>Instructions / error messages, if any, will be displayed automatically  after selecting the cell.</t>
  </si>
  <si>
    <t xml:space="preserve">Rate of  VAT </t>
  </si>
  <si>
    <t>State/Province to be indicated :</t>
  </si>
  <si>
    <t>Business Address                       :</t>
  </si>
  <si>
    <t>Country of Incorporation         :</t>
  </si>
  <si>
    <t>Name of Principal Officer         :</t>
  </si>
  <si>
    <t>Address of  Principal Officer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</si>
  <si>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</si>
  <si>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Name of Package</t>
  </si>
  <si>
    <t>Enter basic data here</t>
  </si>
  <si>
    <t>Specification No.</t>
  </si>
  <si>
    <t>[Fill up data only in the relevent open area]</t>
  </si>
  <si>
    <t>Address</t>
  </si>
  <si>
    <t>Bidder’s Name and Address</t>
  </si>
  <si>
    <t>Type &amp; Designation</t>
  </si>
  <si>
    <t>7 = 5 x 6</t>
  </si>
  <si>
    <t>Unit price</t>
  </si>
  <si>
    <t>No. of Tests</t>
  </si>
  <si>
    <t>Unit Type Test Charges</t>
  </si>
  <si>
    <t>Total Type Test Charges</t>
  </si>
  <si>
    <t>Test Laboratory where the tests are proposed to be conducted [Indicate name and place of the test laboratory]</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</si>
  <si>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</si>
  <si>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Schedule - 4</t>
  </si>
  <si>
    <t>Quantity on which Sales Tax is applicable</t>
  </si>
  <si>
    <t>In Rs.</t>
  </si>
  <si>
    <t>In Percent (%)</t>
  </si>
  <si>
    <t>As per Lum-sum</t>
  </si>
  <si>
    <t>AS per Percent</t>
  </si>
  <si>
    <t>Multipackage lum-sum</t>
  </si>
  <si>
    <t>Multipackage on Percent</t>
  </si>
  <si>
    <t>Total Discount</t>
  </si>
  <si>
    <t>As per lum-sum on Sch-7</t>
  </si>
  <si>
    <t>As per Percent on Sch-7</t>
  </si>
  <si>
    <t>Unit</t>
  </si>
  <si>
    <t>All values are in Indian Rupees.</t>
  </si>
  <si>
    <t>SI. No.</t>
  </si>
  <si>
    <t>Qty.</t>
  </si>
  <si>
    <t>Unit Ex-works price</t>
  </si>
  <si>
    <t>Total Ex-works price</t>
  </si>
  <si>
    <t>Description</t>
  </si>
  <si>
    <t>Description of Test</t>
  </si>
  <si>
    <t>Total Test Charges (Rs.)</t>
  </si>
  <si>
    <t>Plant and Equipment (including Mandatory Spares Parts) to be supplied, including Type Test Charges for Tests to be conducted.</t>
  </si>
  <si>
    <t>Sl. No.</t>
  </si>
  <si>
    <t>Item Nos.</t>
  </si>
  <si>
    <t>Total Price (INR)</t>
  </si>
  <si>
    <t>1</t>
  </si>
  <si>
    <t>TOTAL EXCISE DUTY</t>
  </si>
  <si>
    <t>2</t>
  </si>
  <si>
    <t>3</t>
  </si>
  <si>
    <t>4</t>
  </si>
  <si>
    <t>TOTAL OTHER TAXES &amp; DUTIES</t>
  </si>
  <si>
    <t>(GRAND SUMMARY)</t>
  </si>
  <si>
    <t xml:space="preserve">Local Transportation, Insurance and other Incidental Services </t>
  </si>
  <si>
    <t>5</t>
  </si>
  <si>
    <t>6</t>
  </si>
  <si>
    <t>Item  Description</t>
  </si>
  <si>
    <t>To:</t>
  </si>
  <si>
    <t>Name        :</t>
  </si>
  <si>
    <t>Contract Services</t>
  </si>
  <si>
    <t>Address    :</t>
  </si>
  <si>
    <t>Power Grid Corporation of India Ltd.,</t>
  </si>
  <si>
    <t>"Saudamini", Plot No.-2</t>
  </si>
  <si>
    <t>Sector-29, (near IFFCO Chowk)</t>
  </si>
  <si>
    <t>Gurgaon (Haryana) - 122001</t>
  </si>
  <si>
    <t>Mode of Transaction (Direct / Bought-out)</t>
  </si>
  <si>
    <t>6 = 4 x 5</t>
  </si>
  <si>
    <t xml:space="preserve">Date          : </t>
  </si>
  <si>
    <t>Place         :</t>
  </si>
  <si>
    <t>Signature   :</t>
  </si>
  <si>
    <t>Printed Name   :</t>
  </si>
  <si>
    <t>Designation   :</t>
  </si>
  <si>
    <t>Common Seal   :</t>
  </si>
  <si>
    <t>Note          :</t>
  </si>
  <si>
    <t>Name     :</t>
  </si>
  <si>
    <t>Address :</t>
  </si>
  <si>
    <t>SUMMARY OF TAXES &amp; DUTIES APPLICABLE ON GOODS</t>
  </si>
  <si>
    <t>Rate of Excise Duty for Direct items indicated in Sch-1</t>
  </si>
  <si>
    <t>TOTAL SCHEDULE NO. 1</t>
  </si>
  <si>
    <t>TOTAL SCHEDULE NO. 2</t>
  </si>
  <si>
    <t>TOTAL SCHEDULE NO. 3</t>
  </si>
  <si>
    <t>TOTAL SCHEDULE NO. 4</t>
  </si>
  <si>
    <t>Schedule - 1</t>
  </si>
  <si>
    <t>Based on the data filled in the respective schedules, e-Form is generated automatically. A print out of e-Form may be taken and the data may be filled in the electronic form of the tender provided on the portal.</t>
  </si>
  <si>
    <t>(SCHEDULE OF RATES AND PRICES : TYPE TEST CHARGES)</t>
  </si>
  <si>
    <t>(SCHEDULE OF RATES AND PRICES : EX-WORKS PRICES)</t>
  </si>
  <si>
    <t>(SCHEDULE OF RATES AND PRICES : FREIGHT &amp; INSURANCE CHARGES)</t>
  </si>
  <si>
    <t>Total Ex-works Price including Type Test charges</t>
  </si>
  <si>
    <t xml:space="preserve"> Total Ex-Works Price</t>
  </si>
  <si>
    <t>Direct</t>
  </si>
  <si>
    <t>Total Freight &amp; Insurance</t>
  </si>
  <si>
    <t>Schedule - 2</t>
  </si>
  <si>
    <t>Schedule - 6</t>
  </si>
  <si>
    <t>SL. NO.</t>
  </si>
  <si>
    <t>Total Type Test charges: (A)+(B)+C)</t>
  </si>
  <si>
    <t>Not Applicable</t>
  </si>
  <si>
    <t>TOTAL OCTROI</t>
  </si>
  <si>
    <t>TOTAL ENTRY TAX</t>
  </si>
  <si>
    <t>Note       :</t>
  </si>
  <si>
    <t>Entry Tax</t>
  </si>
  <si>
    <t>TOTAL SALES TAX</t>
  </si>
  <si>
    <t>TOTAL VAT</t>
  </si>
  <si>
    <t xml:space="preserve">Rate of Sales Tax </t>
  </si>
  <si>
    <t>Total VAT for direct transaction between the Contractor and the Employer (identified in Schedule 1 as 'Direct') which are not included in the Ex-works price as per the provision of the Bidding Documents, as applicable</t>
  </si>
  <si>
    <t>Total Sales Tax for direct transaction between the Contractor and the Employer (identified in Schedule 1 as 'Direct') which are not included in the Ex-works price as per the provision of the Bidding Documents, as applicable.</t>
  </si>
  <si>
    <t>Total Octroi/Entry Tax as applicable for destination site/state on all items of supply, as per the provisions of the Bidding Documents, on all items of Schedule 1.</t>
  </si>
  <si>
    <t>Total Excise Duty for direct transaction between the Contractor and the Employer (identified in Schedule 1 as 'Direct') which are not included in the Ex-works price as per the provision of the Bidding Documents, as applicable.</t>
  </si>
  <si>
    <t>Total Others levies payable in India (please specify) as applicable for destination site/state on all items of supply, as per the provisions of the Bidding Documents, on all items of Schedule 1.</t>
  </si>
  <si>
    <t>GRAND TOTAL [1+2+3+4+5+6]</t>
  </si>
  <si>
    <t xml:space="preserve">Date         : </t>
  </si>
  <si>
    <t>The reimbursement of Excise Duty, Sales Tax/VAT and other levies as per Sl. No. 1 &amp; 2 above subject to provision of ITB Clause 11.4 shall be only against those items for which the Mode of Transaction indicated in Schedule - 1 is 'Direct'. In case of those items in the said Sechedule-1 against which the  mode of transaction has been  left blank, the same shall be deemed to be 'Bought-out' for the purpose of Evaluation and award of Contract and the price indicated in Schedule 1 against such items shall be deemed to be inclusive of all such taxes, duties and levies.</t>
  </si>
  <si>
    <t>Date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</si>
  <si>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</si>
  <si>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</si>
  <si>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</si>
  <si>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</si>
  <si>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We confirm that we shall also get registered with the concerned Sales Tax Authorities, in all the states where the project is located.</t>
  </si>
  <si>
    <t>Thanking you, we remain,</t>
  </si>
  <si>
    <t>Yours faithfully,</t>
  </si>
  <si>
    <t>Printed Name :</t>
  </si>
  <si>
    <t>Designation :</t>
  </si>
  <si>
    <t>Bid Proposal Ref. No.</t>
  </si>
  <si>
    <t>Name of Contract  :</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</si>
  <si>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</si>
  <si>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</si>
  <si>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</si>
  <si>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</si>
  <si>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</si>
  <si>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Details of Octroi</t>
  </si>
  <si>
    <t>Sl No.</t>
  </si>
  <si>
    <t>Description of Items</t>
  </si>
  <si>
    <t>Amount on which Octroi is applicable</t>
  </si>
  <si>
    <t>Rate of Octroi</t>
  </si>
  <si>
    <t>Octroi</t>
  </si>
  <si>
    <t>(1)</t>
  </si>
  <si>
    <t>(2)</t>
  </si>
  <si>
    <t>(3)</t>
  </si>
  <si>
    <t>(4)</t>
  </si>
  <si>
    <t>(5) =(3) x (4)</t>
  </si>
  <si>
    <t>Total</t>
  </si>
  <si>
    <t>Details of Entry Tax</t>
  </si>
  <si>
    <t>Amount on which Entry Tax is applicable</t>
  </si>
  <si>
    <t>Rate of Entry Tax</t>
  </si>
  <si>
    <t>Bid Form 2nd Envelope</t>
  </si>
  <si>
    <t>Supervision Charges.</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</si>
  <si>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</si>
  <si>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Total Type Test charges as per Schedule-6</t>
  </si>
  <si>
    <t>Bought Out</t>
  </si>
  <si>
    <t xml:space="preserve">to be paid extra at actual </t>
  </si>
  <si>
    <t>Click here for details of Octroi</t>
  </si>
  <si>
    <t>Click here for details of Entry Taxes</t>
  </si>
  <si>
    <t>Eq Weightage of Rs/ %</t>
  </si>
  <si>
    <t>Final Discount Factor</t>
  </si>
  <si>
    <t>Place      :</t>
  </si>
  <si>
    <t xml:space="preserve">Date      : </t>
  </si>
  <si>
    <t>Amount on which Sales Tax is applicable</t>
  </si>
  <si>
    <t>Amount on which VAT becomes applicable</t>
  </si>
  <si>
    <t>Schedule-1 :  (Direct Only)</t>
  </si>
  <si>
    <t>Schedule-1 : (Bought Out Only)</t>
  </si>
  <si>
    <t>Excise Duty on this Amount</t>
  </si>
  <si>
    <t>STATEMENT OF QUOTED / CORRECTED PRICES</t>
  </si>
  <si>
    <t>All Figures are in Rupees</t>
  </si>
  <si>
    <t>Bidder</t>
  </si>
  <si>
    <t>Price Component</t>
  </si>
  <si>
    <t>Quoted Price</t>
  </si>
  <si>
    <t>Corrected Price</t>
  </si>
  <si>
    <r>
      <t>TOTAL SCHEDULE NO. 1:</t>
    </r>
    <r>
      <rPr>
        <sz val="11"/>
        <rFont val="Book Antiqua"/>
        <family val="1"/>
      </rPr>
      <t>Ex-Works Price of</t>
    </r>
    <r>
      <rPr>
        <b/>
        <sz val="11"/>
        <rFont val="Book Antiqua"/>
        <family val="1"/>
      </rPr>
      <t xml:space="preserve"> </t>
    </r>
    <r>
      <rPr>
        <sz val="11"/>
        <rFont val="Book Antiqua"/>
        <family val="1"/>
      </rPr>
      <t>Plant and Equipment including Type Test Charges</t>
    </r>
  </si>
  <si>
    <t xml:space="preserve"> </t>
  </si>
  <si>
    <r>
      <t>TOTAL SCHEDULE NO.2:</t>
    </r>
    <r>
      <rPr>
        <sz val="11"/>
        <rFont val="Book Antiqua"/>
        <family val="1"/>
      </rPr>
      <t xml:space="preserve"> Local Transportation, Insurance and other Incidental Services.</t>
    </r>
  </si>
  <si>
    <r>
      <t xml:space="preserve">TOTAL SCHEDULE NO.4: </t>
    </r>
    <r>
      <rPr>
        <sz val="11"/>
        <rFont val="Book Antiqua"/>
        <family val="1"/>
      </rPr>
      <t>Training Charges</t>
    </r>
  </si>
  <si>
    <r>
      <t>TOTAL BID PRICE:  (</t>
    </r>
    <r>
      <rPr>
        <sz val="11"/>
        <rFont val="Book Antiqua"/>
        <family val="1"/>
      </rPr>
      <t>Excluding Taxes &amp; Duties</t>
    </r>
    <r>
      <rPr>
        <b/>
        <sz val="11"/>
        <rFont val="Book Antiqua"/>
        <family val="1"/>
      </rPr>
      <t>)</t>
    </r>
  </si>
  <si>
    <t xml:space="preserve">DISCOUNT  </t>
  </si>
  <si>
    <r>
      <t xml:space="preserve">NET BID PRICE </t>
    </r>
    <r>
      <rPr>
        <sz val="11"/>
        <rFont val="Book Antiqua"/>
        <family val="1"/>
      </rPr>
      <t>(Excluding Taxes &amp; Duties)</t>
    </r>
  </si>
  <si>
    <t>TAXES &amp; DUTIES PAYABLE ADDITIONALLY</t>
  </si>
  <si>
    <t>A) EXCISE DUTY</t>
  </si>
  <si>
    <t>B) CENTRAL SALES TAX</t>
  </si>
  <si>
    <t>C) VAT</t>
  </si>
  <si>
    <t xml:space="preserve">D) ENTRY TAX / OCTROI </t>
  </si>
  <si>
    <t xml:space="preserve">E) OTHERS </t>
  </si>
  <si>
    <t>F)    TOTAL TAXES &amp; DUTIES</t>
  </si>
  <si>
    <t>TOTAL BID PRICE (INCLUDING TAXES &amp; DUTIES)</t>
  </si>
  <si>
    <r>
      <t xml:space="preserve">TOTAL SCHEDULE NO.7: </t>
    </r>
    <r>
      <rPr>
        <sz val="11"/>
        <rFont val="Book Antiqua"/>
        <family val="1"/>
      </rPr>
      <t>Type Test Charges
[Total of this Schedule is included in Schedule-1 above]</t>
    </r>
  </si>
  <si>
    <t>I)</t>
  </si>
  <si>
    <t>Bidder  has indicated the following taxes and duties additionally applicable for their bid:</t>
  </si>
  <si>
    <t xml:space="preserve">Excise Duty </t>
  </si>
  <si>
    <t xml:space="preserve">CST </t>
  </si>
  <si>
    <t xml:space="preserve">VAT </t>
  </si>
  <si>
    <t>Entry Tax/ Octroi</t>
  </si>
  <si>
    <t xml:space="preserve">Others </t>
  </si>
  <si>
    <t>II)</t>
  </si>
  <si>
    <t>With regard to Entry Tax, it may be  mentioned that the substations covered under the subject pacakge falls in State of MP, where an entry tax @ 2% of Purchase Price is applicable. In view of the above, the taxes and duties inter-alia including entry tax applicable for the bids are calculated :</t>
  </si>
  <si>
    <t>a)</t>
  </si>
  <si>
    <t>Ex-Works Price of Direct Supplies (after discount, if any)</t>
  </si>
  <si>
    <t>Rs.</t>
  </si>
  <si>
    <t>b)</t>
  </si>
  <si>
    <t>Excise Duty, as applicable on (a) above at the rate :</t>
  </si>
  <si>
    <t>c)</t>
  </si>
  <si>
    <t>d)</t>
  </si>
  <si>
    <t>CST, as applicable on (a) + ED (b) above at the rate :</t>
  </si>
  <si>
    <t>e)</t>
  </si>
  <si>
    <t>VAT, as applicable on (a) + ED (b) above at the rate :</t>
  </si>
  <si>
    <t>f)</t>
  </si>
  <si>
    <t>Others [……………………………………………]</t>
  </si>
  <si>
    <t>g)</t>
  </si>
  <si>
    <t>Purchase Price for Entry Tax (Total Ex-Works+F&amp;I+ED+CST+Others)</t>
  </si>
  <si>
    <t>h)</t>
  </si>
  <si>
    <t>Entry Tax, as applicable on (e) above at the rate :</t>
  </si>
  <si>
    <t>Statement of Quoted / Corrected Prices</t>
  </si>
  <si>
    <t>Page</t>
  </si>
  <si>
    <t>Clause Ref. No.</t>
  </si>
  <si>
    <t xml:space="preserve">Description of Clause </t>
  </si>
  <si>
    <t>Observation/ Comment of the Bidder</t>
  </si>
  <si>
    <t>Remarks</t>
  </si>
  <si>
    <t>Clause 10 Taxes and Duties, Section-IV, GCC</t>
  </si>
  <si>
    <t>10. Taxes and Duties</t>
  </si>
  <si>
    <t>10.1 The Supplier shall be entirely responsible for payment of all taxes, duties, licence fees ……………………….</t>
  </si>
  <si>
    <t>10.2 The Supplier shall be solely responsible for the taxes that may be levied on the Supplier's persons ………………………..</t>
  </si>
  <si>
    <t>10.3 In respect of direct transaction between the Purchaser and the Supplier, the EXW price is inclusive…………………………..</t>
  </si>
  <si>
    <t>10.4 Octroi/entry tax as applicable for destination site/state on all items of supply including bought-out finished items, which shall be dispatched directly from the ……………………………………</t>
  </si>
  <si>
    <t>10.5 Purchaser would not bear any liability on account of Service Tax. ……………….</t>
  </si>
  <si>
    <t>10.6 Sales Tax/VAT on Works Contract, Turnover Tax or any other similar taxes under the …………………………………..</t>
  </si>
  <si>
    <t>10.7 For the purpose of the Contract, it is agreed that the Contract Price specified in Article 2(Contract Price and Terms of Payment) of the Contract Agreement is based on the taxes, duties, levies and charges prevailing at the date seven (07) days prior to the last date of bid submission (hereinafter called “Tax” in this GCC Sub-clause 10.7). .……………........................................</t>
  </si>
  <si>
    <t>In respect of raw materials, intermediary components etc and bought out items, neither the Purchaser nor the Supplier shall be entitled to any claim arising due to increase or decrease in the rate of Tax, ……………………………………………....</t>
  </si>
  <si>
    <t>Clause 29 Change in Laws and Regulations, Section-IV, GCC</t>
  </si>
  <si>
    <t>29.1 If, after the date seven (07) days prior to the date of Bid Opening, any law, regulation, ordinance, order or by-law having the force of law is enacted, promulgated, abrogated or changed in India (which shall be deemed to include any change in interpretation or application by the competent authorities) ……………………………………….</t>
  </si>
  <si>
    <t>Discount(s) offered at sl. No. 1 to 4 will automatically get displayed and accounted for in the respective items of the Schedules.</t>
  </si>
  <si>
    <t>We hereby offer Multi-package discount as given below:</t>
  </si>
  <si>
    <t>Happy Bidding !</t>
  </si>
  <si>
    <t>* * *</t>
  </si>
  <si>
    <t>Fill up additional information as required.</t>
  </si>
  <si>
    <t>●</t>
  </si>
  <si>
    <t>Fill up ref. no. as bidder's ref no. of this letter.</t>
  </si>
  <si>
    <r>
      <t>Bid from 2</t>
    </r>
    <r>
      <rPr>
        <b/>
        <vertAlign val="superscript"/>
        <sz val="12"/>
        <color indexed="12"/>
        <rFont val="Book Antiqua"/>
        <family val="1"/>
      </rPr>
      <t>nd</t>
    </r>
    <r>
      <rPr>
        <b/>
        <sz val="12"/>
        <color indexed="12"/>
        <rFont val="Book Antiqua"/>
        <family val="1"/>
      </rPr>
      <t xml:space="preserve"> Envelope :</t>
    </r>
  </si>
  <si>
    <t>Total amount shall get calculated automatically.</t>
  </si>
  <si>
    <t>Click for Sch-1 given at the right top of the worksheet to go to Sch-1.</t>
  </si>
  <si>
    <t>Names of Bidder :</t>
  </si>
  <si>
    <t>Opening page of the workbook.</t>
  </si>
  <si>
    <t xml:space="preserve">Cover : </t>
  </si>
  <si>
    <t>This Workbook consists of following worksheets :</t>
  </si>
  <si>
    <t>II</t>
  </si>
  <si>
    <t>Do not reformat any of the cell of the work book.</t>
  </si>
  <si>
    <t>(vi)</t>
  </si>
  <si>
    <t>Do not use copy &amp; paste or cut &amp; paste options for filling up the data.</t>
  </si>
  <si>
    <t>(v)</t>
  </si>
  <si>
    <t>Do not link any cell of this work book with any other work book.</t>
  </si>
  <si>
    <t>(iv)</t>
  </si>
  <si>
    <t>Select only the options provided in pull down menus.</t>
  </si>
  <si>
    <t>(iii)</t>
  </si>
  <si>
    <t>Certain data type entries have been restricted, such as Numeric values or limits of numeric values.</t>
  </si>
  <si>
    <t>(ii)</t>
  </si>
  <si>
    <t>Fill up only green shaded cells.</t>
  </si>
  <si>
    <t>(i)</t>
  </si>
  <si>
    <t>While filling up the worksheets following may please be observed :</t>
  </si>
  <si>
    <t>I</t>
  </si>
  <si>
    <t xml:space="preserve">Fill up names &amp; Designation of the bidder </t>
  </si>
  <si>
    <r>
      <t xml:space="preserve">TOTAL SCHEDULE NO.3: </t>
    </r>
    <r>
      <rPr>
        <sz val="11"/>
        <rFont val="Book Antiqua"/>
        <family val="1"/>
      </rPr>
      <t>Comperehensive post warranty AMC charges</t>
    </r>
  </si>
  <si>
    <t>Schedule-3 : Comp. post Warranty AMC Charges</t>
  </si>
  <si>
    <t>Schedule-3 :  Annual Maintenance  charges</t>
  </si>
  <si>
    <r>
      <t>Discount on lum-sum basis on total price quoted by us without Taxes &amp; Duties.</t>
    </r>
    <r>
      <rPr>
        <sz val="11"/>
        <rFont val="Book Antiqua"/>
        <family val="1"/>
      </rPr>
      <t xml:space="preserve"> [The discount shall be proportionately applicable on all the items of all the Schdules i.e. Sch-1, Sch-2, Sch-3 &amp; Sch-6] </t>
    </r>
    <r>
      <rPr>
        <b/>
        <sz val="11"/>
        <rFont val="Book Antiqua"/>
        <family val="1"/>
      </rPr>
      <t>In Rs.</t>
    </r>
  </si>
  <si>
    <r>
      <t>Discount on percent basis on total price quoted by us without Taxes &amp; Duties.</t>
    </r>
    <r>
      <rPr>
        <sz val="11"/>
        <rFont val="Book Antiqua"/>
        <family val="1"/>
      </rPr>
      <t xml:space="preserve"> [The discount shall be proportionately applicable on all the items of all the Schdules i.e. Sch-1, Sch-2, Sch-3 &amp; Sch-6] </t>
    </r>
    <r>
      <rPr>
        <b/>
        <sz val="11"/>
        <rFont val="Book Antiqua"/>
        <family val="1"/>
      </rPr>
      <t>In Percent (%)</t>
    </r>
  </si>
  <si>
    <t>Schedule-6 : Installation and Commissioning  charges</t>
  </si>
  <si>
    <r>
      <t>Discount on percent basis on the Schedules as given below :</t>
    </r>
    <r>
      <rPr>
        <sz val="11"/>
        <rFont val="Book Antiqua"/>
        <family val="1"/>
      </rPr>
      <t xml:space="preserve"> [The discount shall be proportionately applicable on all the relevent items of the respective Schedules.] </t>
    </r>
    <r>
      <rPr>
        <b/>
        <sz val="11"/>
        <rFont val="Book Antiqua"/>
        <family val="1"/>
      </rPr>
      <t>In Percent (%)</t>
    </r>
  </si>
  <si>
    <t>GRAND TOTAL [1+2+3+4+5]</t>
  </si>
  <si>
    <t>Proprietership Firm</t>
  </si>
  <si>
    <t>Partnership Firm</t>
  </si>
  <si>
    <t>Private Ltd</t>
  </si>
  <si>
    <t xml:space="preserve">Name of Bidder </t>
  </si>
  <si>
    <t>Date:</t>
  </si>
  <si>
    <t>Place:</t>
  </si>
  <si>
    <t xml:space="preserve">SUMMARY OF TAXES &amp; DUTIES APPLICABLE </t>
  </si>
  <si>
    <t>NOT APPLICABLE</t>
  </si>
  <si>
    <t>Taxes &amp; Duties</t>
  </si>
  <si>
    <t>INSTRUCTION FOR BIDDERS TO FILL THE WORKBOOK</t>
  </si>
  <si>
    <t>Address of Registered Office</t>
  </si>
  <si>
    <t>Fill up date in dd-mm-yyyy format.</t>
  </si>
  <si>
    <t xml:space="preserve">This letter shall consider the net price as per Sch-6. </t>
  </si>
  <si>
    <t>Sl.No.</t>
  </si>
  <si>
    <t>Description of Item</t>
  </si>
  <si>
    <t xml:space="preserve">Unit </t>
  </si>
  <si>
    <t>Amount</t>
  </si>
  <si>
    <t>In Fig.</t>
  </si>
  <si>
    <t>INR</t>
  </si>
  <si>
    <t>Break-up of type test charges (Not Applicable)</t>
  </si>
  <si>
    <t>Bought-out</t>
  </si>
  <si>
    <t>applicable</t>
  </si>
  <si>
    <t>TOTAL SCHEDULE NO. 6</t>
  </si>
  <si>
    <t>Manufacturer</t>
  </si>
  <si>
    <t>Individual Firm</t>
  </si>
  <si>
    <t>Authorised Representative of Manufacturer</t>
  </si>
  <si>
    <t>Fill up the  Bidder's Details. Joint Venture Not Applicable.</t>
  </si>
  <si>
    <t>BOQ_Kolkata '!A1</t>
  </si>
  <si>
    <t>Break up of quantities is given for Eastern &amp; North Eastern Region in</t>
  </si>
  <si>
    <t>BOQ_Guwahati '!A1</t>
  </si>
  <si>
    <t>Schedule -5</t>
  </si>
  <si>
    <t>Total Quantity</t>
  </si>
  <si>
    <t>Location/ Quantity</t>
  </si>
  <si>
    <t>Dhanbad</t>
  </si>
  <si>
    <t>Palamu</t>
  </si>
  <si>
    <t>East Singhbhum</t>
  </si>
  <si>
    <t>Lohardaga</t>
  </si>
  <si>
    <t>Latehar</t>
  </si>
  <si>
    <t>Giridih</t>
  </si>
  <si>
    <t>Type Test charges</t>
  </si>
  <si>
    <t>Ch. Manager(Tele-Contracts)</t>
  </si>
  <si>
    <t>1st Floor, CF-17, New Town Action Area-IC</t>
  </si>
  <si>
    <t>Rajarhat, Kolkata- 700 156</t>
  </si>
  <si>
    <t>Ex-works price of Goods including Type test charges</t>
  </si>
  <si>
    <t>Not Applicable; hence no cell is required to be filled up.</t>
  </si>
  <si>
    <t>No cell is required to be filled in by the bidder in this worksheet.</t>
  </si>
  <si>
    <t xml:space="preserve"> Installation charges </t>
  </si>
  <si>
    <t>(GRAND SUMMARY after discount)</t>
  </si>
  <si>
    <t xml:space="preserve">Specify type of Bidder         </t>
  </si>
  <si>
    <r>
      <t>General guidelines for filling up  the Price Schedules &amp; Bid Form for 2</t>
    </r>
    <r>
      <rPr>
        <b/>
        <vertAlign val="superscript"/>
        <sz val="12"/>
        <rFont val="Book Antiqua"/>
        <family val="1"/>
      </rPr>
      <t>nd</t>
    </r>
    <r>
      <rPr>
        <b/>
        <sz val="12"/>
        <rFont val="Book Antiqua"/>
        <family val="1"/>
      </rPr>
      <t xml:space="preserve"> Envelope</t>
    </r>
  </si>
  <si>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for services &amp; supply of goods (as per provision of Technical Specification) under the above-named package in full conformity with the said Bidding Documents for the sum of Rs. </t>
  </si>
  <si>
    <t>(All prices are in Indian Rupees)</t>
  </si>
  <si>
    <t>A</t>
  </si>
  <si>
    <t>Training Charges</t>
  </si>
  <si>
    <t>1. Price Component of training to be imparted to Owner's Personnel by Bidder's instructor</t>
  </si>
  <si>
    <t>Country where training is to be imparted</t>
  </si>
  <si>
    <t>Item for which training is to be imparted</t>
  </si>
  <si>
    <t>Training duration in days</t>
  </si>
  <si>
    <t xml:space="preserve">Training Charges </t>
  </si>
  <si>
    <t>per DIEM Rate</t>
  </si>
  <si>
    <t>Total Amount</t>
  </si>
  <si>
    <t>Schedule - 5</t>
  </si>
  <si>
    <t>Schedule -6</t>
  </si>
  <si>
    <t>Schedule - 7</t>
  </si>
  <si>
    <t>Sch -5 : (Taxes &amp; Duties)</t>
  </si>
  <si>
    <t>Summary of all applicable taxes &amp; duties.</t>
  </si>
  <si>
    <t>Sch -6 : (Grand Total)</t>
  </si>
  <si>
    <t>Package Code</t>
  </si>
  <si>
    <t>Fill up unit rates excluding GST  for all the items in numeric values greater than 0 (zero). If unit rate is left blank, the corresponding item shall be deemed to be included in the total price.</t>
  </si>
  <si>
    <t>GST is excluded in unit rate.</t>
  </si>
  <si>
    <t>SAC/HSN Code</t>
  </si>
  <si>
    <t>Whether SAC/HSN in Column- 5  is confirmed. If not, mention SAC/HSN in Column-7</t>
  </si>
  <si>
    <t>Leave Blank if Bidder opts for same HSN/SAC No.; otherwise Provide applicable SAC/HSN no.</t>
  </si>
  <si>
    <t>GST Rate</t>
  </si>
  <si>
    <t>Whether GST rate in Column- 8  is confirmed. If not, mention GST rate in Column-10</t>
  </si>
  <si>
    <t>Leave Blank if Bidder opts for same GST rate, otherwise Provided applicable GST rate</t>
  </si>
  <si>
    <t>Unit Rate
(excluding GST)</t>
  </si>
  <si>
    <t>GST Amount</t>
  </si>
  <si>
    <t>Total Price 
(Including GST)</t>
  </si>
  <si>
    <t xml:space="preserve">    Notes:  1)     </t>
  </si>
  <si>
    <t>Price shall be quoted strictly as per above format indicating clear price break-up as sought above.</t>
  </si>
  <si>
    <t>2)</t>
  </si>
  <si>
    <t>Bidder Must Keep Column-7 BLANK if Opts for same SAC/HSN code in the Column 6; Otherwise quote applicable SAC/HSN code in Column-7.</t>
  </si>
  <si>
    <t>3)</t>
  </si>
  <si>
    <t>Bidder Must Keep Column-10 BLANK if Opts for same GST rate in Column 9; Otherwise quote applicable GST rate in Column-10.</t>
  </si>
  <si>
    <t>4)</t>
  </si>
  <si>
    <t>Rate shall be Exclusive of GST.</t>
  </si>
  <si>
    <t>5)</t>
  </si>
  <si>
    <t>Any conditional discount offered shall not be considered for at par evaluation of the bids, however the same shall be applicable at the time of awarding contract.</t>
  </si>
  <si>
    <t>6)</t>
  </si>
  <si>
    <t>The price shall be quoted on FIRM basis.</t>
  </si>
  <si>
    <t>Total GST on Goods and Servises</t>
  </si>
  <si>
    <t xml:space="preserve">
GRAND TOTAL </t>
  </si>
  <si>
    <t>Ex-works price of Goods including Type test charges, if any</t>
  </si>
  <si>
    <t>Local Transportation, In-transit Insurance,loading and unloading</t>
  </si>
  <si>
    <t>TOTAL SCHEDULE NO. 3 (Excluding GST)</t>
  </si>
  <si>
    <t>Training Charges. (Not Applicable)</t>
  </si>
  <si>
    <t>Taxes and Duties</t>
  </si>
  <si>
    <t>Grand Summary</t>
  </si>
  <si>
    <t>100% of applicable Taxes and Duties i.e. GST which are paybale by the employer under the contract,shall be reimbursed by the Employer on production of satisfactory documentary evidence by the Contractor in accordance with the provisions of the Bidding Documents.</t>
  </si>
  <si>
    <t xml:space="preserve">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  </t>
  </si>
  <si>
    <t>We confirm that we have also registered/we shall also get registered in the GST Network with a GSTIN , in all the states where the project is located and the states from which we shall make our supply of goods.</t>
  </si>
  <si>
    <t>Total quantity for 1 year (Km/ No.)</t>
  </si>
  <si>
    <t xml:space="preserve">TOTAL </t>
  </si>
  <si>
    <t>Goods to be supplied including type test charges,if applicable, as per technical specification</t>
  </si>
  <si>
    <t>Installation charges, as per technical specification</t>
  </si>
  <si>
    <t xml:space="preserve">Local Transportation, Insurance and other incidental services applicable for supply of Goods (including all taxes &amp; duties) </t>
  </si>
  <si>
    <t>Supply and  Installation service</t>
  </si>
  <si>
    <t xml:space="preserve"> Total GST for Goods to be supplied including type test charges,if applicable, as per technical specification</t>
  </si>
  <si>
    <t xml:space="preserve"> Total GST on Installation charges, as per technical specification</t>
  </si>
  <si>
    <t>TOTAL SCHEDULE NO. 5</t>
  </si>
  <si>
    <t>Sch-3 (Installation charges ) :</t>
  </si>
  <si>
    <t>INCLUDED</t>
  </si>
  <si>
    <t>Rate should be quoted inclusive of taxes and duties.No separate taxes &amp; duties will be paid.</t>
  </si>
  <si>
    <t>Included in price.</t>
  </si>
  <si>
    <t>(*)</t>
  </si>
  <si>
    <t>Unit Freight &amp; Insurance Charges(F&amp;I)*</t>
  </si>
  <si>
    <t xml:space="preserve">Break-up of type test charges </t>
  </si>
  <si>
    <t xml:space="preserve">Employer has provided HSN/SAC code and corresponding GST Rate. Fill up SAC/HSN code and applicable GST rate if the bidder opts for different SAC/HSN Code and GST rate than that provided by the Employer. </t>
  </si>
  <si>
    <t>Local/Inland transportation, In-transit insurance , loading and unloading of the plant and eqipment shall be quoted  as composite supply of services, with local/inland transportation being the Principal Supply. It is the Purchaser’s understanding that as per extant provisions, on the charges for supply of services related to Inland transportation, In-transit insurance ,loading and unloading by the Bidder to the Purchaser, GST is not payable. The Bidder is, however, advised to check the position from their own sources. If payable, the same shall be to the Bidder’s account and Purchaser shall not reimburse any GST on this account.</t>
  </si>
  <si>
    <t xml:space="preserve">Fill up SAC/HSN code and GST rate if opted for different SAC/HSN Code and GST rate than that provided by Employer. </t>
  </si>
  <si>
    <t>Bidder Must Keep Column-7 BLANK if Opted for same SAC/HSN code as in the Column 6; Otherwise quote applicable SAC/HSN code in Column-7.</t>
  </si>
  <si>
    <t>Sch-1 (Ex-works Prices) : Not Applicable</t>
  </si>
  <si>
    <t>Sch-2 (Freight &amp; Insurance Charges including Local Transportation, In-transit Insurance,loading and unloading) : Not Applicable</t>
  </si>
  <si>
    <t>Sch-4 (Training charges) : Not Applicable</t>
  </si>
  <si>
    <t>Sch-7 (Break-up of type test charges) : Not Applicable</t>
  </si>
  <si>
    <t>B</t>
  </si>
  <si>
    <t>C</t>
  </si>
  <si>
    <t>Total Price 
(Excluding GST)</t>
  </si>
  <si>
    <t>14 =  (4X11)+(4X11X8 or 10)</t>
  </si>
  <si>
    <t>13= (4*11)</t>
  </si>
  <si>
    <t>Bidder's Name And Address</t>
  </si>
  <si>
    <t>Bidder as Individual Bidder</t>
  </si>
  <si>
    <t>(SCHEDULE OF RATES AND PRICES: Ex-works Prices)</t>
  </si>
  <si>
    <t>(SCHEDULE OF RATES AND PRICES: Installation charges)</t>
  </si>
  <si>
    <t>(Schedule of rates and prices: Training charges)</t>
  </si>
  <si>
    <t>Sch-1, 2, 4 is NOT APPLICABLE.</t>
  </si>
  <si>
    <t>TOTAL SCHEDULE NO. 7 (Not Applicable)</t>
  </si>
  <si>
    <t>TOTAL SCHEDULE NO. 1 (Not Applicable)</t>
  </si>
  <si>
    <t>TOTAL SCHEDULE NO. 2 (Not Applicable)</t>
  </si>
  <si>
    <t>Fill up only green shaded cells in  sheet "Name of Bidderes'',''Bid Form 2nd Envelope'', Sch- 3.</t>
  </si>
  <si>
    <t>Goods to be supplied including type test charges, if applicable, as per Technical Specification.(Not Applicable)</t>
  </si>
  <si>
    <t>Local Transportation, In-transit Insurance, loading and unloading. (Not Applicable)</t>
  </si>
  <si>
    <t>Type Test Charges. (Not Applicable)</t>
  </si>
  <si>
    <t>Total quantity</t>
  </si>
  <si>
    <t>12= (4*11)</t>
  </si>
  <si>
    <t>Rate per Unit (Rs.)</t>
  </si>
  <si>
    <t>Part-I :                   BILL OF QUANTITY OF ROUTINE AND BREAK-DOWN MAINTENANCE</t>
  </si>
  <si>
    <t>Part-II:                  BILL OF QUANTITY FOR PREVENTIVE MAINTENANCE AND LAST MILE CONNECTIVITY</t>
  </si>
  <si>
    <t>TOTAL Part-I</t>
  </si>
  <si>
    <t>Insulated GI wire for O/H OFC</t>
  </si>
  <si>
    <t>Warning Tape</t>
  </si>
  <si>
    <t>Amount ( Rs.)</t>
  </si>
  <si>
    <t>For Single duct</t>
  </si>
  <si>
    <t>Stone Slab</t>
  </si>
  <si>
    <t>120 mm nominal size</t>
  </si>
  <si>
    <t>i)</t>
  </si>
  <si>
    <t>ii)</t>
  </si>
  <si>
    <t>Night</t>
  </si>
  <si>
    <t>Per Km / month</t>
  </si>
  <si>
    <t>TOTAL Part-II</t>
  </si>
  <si>
    <t>TOTAL Part-I + Part-II (Excluding GST)</t>
  </si>
  <si>
    <t>Annual Maintenance Contract/Last Mile Contract of POWERGRID’s underground/overhead OFC Network in Jalandhar &amp; Pathankot Intracity</t>
  </si>
  <si>
    <t>NRTCC/CS/19-20/AMC LMC/ JAL_PTK/1176</t>
  </si>
  <si>
    <t>For Two ducts</t>
  </si>
  <si>
    <t>Installation</t>
  </si>
  <si>
    <t>75 mm nominal size</t>
  </si>
  <si>
    <t>Aerial OFC 6/12/24 F</t>
  </si>
  <si>
    <t>All the cells in Sch-5 &amp; Sch-6 are auto filled; therefore no cell is required to be filled by bidder.</t>
  </si>
  <si>
    <t>Supply &amp; Installation</t>
  </si>
  <si>
    <t>UGOFC 12/24/48 F</t>
  </si>
  <si>
    <t xml:space="preserve">CM (Tele-contracts)
Power Grid Corporation of India Limited,
Southern Region Telecom Control Centre, 
Singanayakanahalli Village,
Near RTO Driving Test Track,
Yelahanka-Dodaballapur Road
Bangalore, Pin :560064 </t>
  </si>
  <si>
    <t>Survey &amp; Documentation</t>
  </si>
  <si>
    <t>Survey of route, Documentation for RoW clearances and as built drawing, documentation etc.</t>
  </si>
  <si>
    <t>2 (a)</t>
  </si>
  <si>
    <t xml:space="preserve">Excavation &amp; Backfilling </t>
  </si>
  <si>
    <t>2 (b)</t>
  </si>
  <si>
    <t>[Extra for deployment of Jack Hammer for excavation]</t>
  </si>
  <si>
    <t>Laying of PLB HDPE pipe O.D. 40mm</t>
  </si>
  <si>
    <t>Including accessories (except Couplers) as per technical Specification.</t>
  </si>
  <si>
    <t>(a)</t>
  </si>
  <si>
    <t>Supply</t>
  </si>
  <si>
    <t>(b)</t>
  </si>
  <si>
    <t>Installation of PLB HDPE Pipe by Trenchless Digging</t>
  </si>
  <si>
    <t>0-10 Mtrs [span]( Manual /Hand Augering)</t>
  </si>
  <si>
    <t>10-30 Mtrs [span]( Impact Moling)</t>
  </si>
  <si>
    <t>iii)</t>
  </si>
  <si>
    <t>More than 30 Mtrs [span] (HDD)</t>
  </si>
  <si>
    <t>iv)</t>
  </si>
  <si>
    <t>[Extra for Rock Drilling]</t>
  </si>
  <si>
    <t xml:space="preserve">G.I. Pipe </t>
  </si>
  <si>
    <t>50mm nominal bore (for single duct)</t>
  </si>
  <si>
    <t>Along with joint sockets as per Tech.specification</t>
  </si>
  <si>
    <t>100mm nominal bore (for two ducts)</t>
  </si>
  <si>
    <t xml:space="preserve">RCC Hume Pipe (Full) </t>
  </si>
  <si>
    <t>80mm internal dia (for single duct)</t>
  </si>
  <si>
    <t>Warning Brick</t>
  </si>
  <si>
    <t xml:space="preserve">DWC Pipe </t>
  </si>
  <si>
    <t>48 fibres</t>
  </si>
  <si>
    <t>6 fibres</t>
  </si>
  <si>
    <t>12 fibres</t>
  </si>
  <si>
    <t>(c)</t>
  </si>
  <si>
    <t>24 fibres</t>
  </si>
  <si>
    <t>(d)</t>
  </si>
  <si>
    <t>15(i)</t>
  </si>
  <si>
    <t>Installation of Fibre Management System (FMS/FDMS)( Including Splicing &amp; Testing)</t>
  </si>
  <si>
    <t>up to 8 fibre</t>
  </si>
  <si>
    <t>up to 12 fibre</t>
  </si>
  <si>
    <t>up to 24 fibre</t>
  </si>
  <si>
    <t>up to 48 fibre</t>
  </si>
  <si>
    <t>15(ii)</t>
  </si>
  <si>
    <t>Supply and Installation of Fibre Management System (FMS/FDMS)( Including Splicing &amp; Testing)</t>
  </si>
  <si>
    <t>Supply and Installation of RCC Manholes</t>
  </si>
  <si>
    <t>For Joint locations as per technical specification</t>
  </si>
  <si>
    <t>For providing Service loops as per technical specification</t>
  </si>
  <si>
    <t>Supply and Installation of Brick walled Manholes</t>
  </si>
  <si>
    <t>Supply and Installation of FRP Based Manholes</t>
  </si>
  <si>
    <t>Duct Integrity Testing (DIT) of existing duct</t>
  </si>
  <si>
    <t>Installation of PLB HDPE Pipe on wall in building premises [including routing of OFC through it]</t>
  </si>
  <si>
    <t>Supply &amp; Installation of flexible PVC Conduit on wall/panel/tray etc. in building premises [including routing of OFC through it]</t>
  </si>
  <si>
    <t>Inspection of existing Manhole</t>
  </si>
  <si>
    <t xml:space="preserve">Supply &amp; installation of Over head OFC </t>
  </si>
  <si>
    <t>Supply of 6 F OFC, for over head  subject to approval</t>
  </si>
  <si>
    <t>Supply of 12F OFC, for over head  subject to approval</t>
  </si>
  <si>
    <t>Reinstatement of excavated area/damages</t>
  </si>
  <si>
    <t xml:space="preserve">PCC (1:2:4)  over PLB/RCC/DWC etc. (in case of less depth) </t>
  </si>
  <si>
    <t>a</t>
  </si>
  <si>
    <t>Supply and Installation of Route Indiacator(RCC/Pre Cast)</t>
  </si>
  <si>
    <t>Supply and Installation of Route Indiacator(Stone)</t>
  </si>
  <si>
    <t>Mobilisation Charges (One time) for Last Mile connectivity</t>
  </si>
  <si>
    <t>Mtr.</t>
  </si>
  <si>
    <t>No.</t>
  </si>
  <si>
    <t>Mtr</t>
  </si>
  <si>
    <t>CuMtr</t>
  </si>
  <si>
    <t>Sq.Mtr</t>
  </si>
  <si>
    <t>Cu.Mtr</t>
  </si>
  <si>
    <t>Per connectivity</t>
  </si>
  <si>
    <t>Km</t>
  </si>
  <si>
    <t>Specification No. SRTCC/ Tele-contracts /AMC-LMC/Som-Mys/851-20</t>
  </si>
  <si>
    <r>
      <t>Providing of splicing team including four wheeler vehicle,</t>
    </r>
    <r>
      <rPr>
        <b/>
        <i/>
        <sz val="11.5"/>
        <rFont val="Times New Roman"/>
        <family val="1"/>
      </rPr>
      <t xml:space="preserve"> Supervisor</t>
    </r>
    <r>
      <rPr>
        <i/>
        <sz val="11.5"/>
        <rFont val="Times New Roman"/>
        <family val="1"/>
      </rPr>
      <t>,</t>
    </r>
    <r>
      <rPr>
        <sz val="11.5"/>
        <rFont val="Times New Roman"/>
        <family val="1"/>
      </rPr>
      <t xml:space="preserve"> splicer, helper to splicer, OTDR, Splicing machine, Duct tracer,tools with a mobile phone etc for Carrying out telecom link maintenance as per Tech Spec. </t>
    </r>
    <r>
      <rPr>
        <b/>
        <sz val="11.5"/>
        <rFont val="Times New Roman"/>
        <family val="1"/>
      </rPr>
      <t>(Team required per month: 01 nos.)</t>
    </r>
  </si>
  <si>
    <t>Total quantity for 3 years</t>
  </si>
  <si>
    <t>All types of soil, road, footpath, sand etc. as per tech specification</t>
  </si>
  <si>
    <t>For excavation in concrete and /or rocky area</t>
  </si>
  <si>
    <t>Couplers for PLB HDPE Pipe</t>
  </si>
  <si>
    <t>As per technical specification</t>
  </si>
  <si>
    <t>b</t>
  </si>
  <si>
    <t>Supply and Installation</t>
  </si>
  <si>
    <t>As per Technical specification</t>
  </si>
  <si>
    <t>100mm internal dia (for two ducts)</t>
  </si>
  <si>
    <t>Laying of Underground Optical Fibre Cable</t>
  </si>
  <si>
    <t>Upto 12 fibre</t>
  </si>
  <si>
    <t>Upto 24 fibre</t>
  </si>
  <si>
    <t>Installation of Joint box in underground (Including Splicing &amp; Testing)</t>
  </si>
  <si>
    <t>Supply and Installation of Joint box Underground (Including Splicing &amp; Testing)</t>
  </si>
  <si>
    <t>Wall mounted with couplings and pigtails, as per technical specification</t>
  </si>
  <si>
    <t>Spun concrete,Cast in-situ/Annular ring double walled with RCC top cover as per Technical Specification</t>
  </si>
  <si>
    <t>Brick wall with RCC top cover as per Technical Specification</t>
  </si>
  <si>
    <t>Suitable for housing joint box/Service loops</t>
  </si>
  <si>
    <t>Sand Filling in the RCC/Brick Manhole for Joint/Service loop</t>
  </si>
  <si>
    <t>Installation of Aerial OFC/UGOFC on overhead</t>
  </si>
  <si>
    <t>In road, pavement, footpath etc.</t>
  </si>
  <si>
    <t>Route Indiacator</t>
  </si>
  <si>
    <t>Night Stay charges for splicing team for rectification in OPGW section</t>
  </si>
  <si>
    <t>Movement charges for splicing team for rectification in OPGW section</t>
  </si>
  <si>
    <t>Splicing charges in the existing Underground Joint box/ Joint box above Ground (Up to 48F)</t>
  </si>
  <si>
    <t>Nos. per month</t>
  </si>
  <si>
    <r>
      <t xml:space="preserve">Routine Patrolling and Breakdown maintenance including arranging of ROW permissions, fault identification, fault rectification, supply and installation of joint box / construction of manhole, PCC on exposed duct, laying of RCC/ GI pipes (excluding supply) etc. as per specifications and all associated activities for following Telecom </t>
    </r>
    <r>
      <rPr>
        <b/>
        <sz val="11.5"/>
        <rFont val="Times New Roman"/>
        <family val="1"/>
      </rPr>
      <t>UG &amp; OH OFC</t>
    </r>
    <r>
      <rPr>
        <sz val="11.5"/>
        <rFont val="Times New Roman"/>
        <family val="1"/>
      </rPr>
      <t xml:space="preserve"> (Underground &amp; Overhead) links.             
   i) Bengaluru(Somanahalli)-Mysuru Intercity</t>
    </r>
  </si>
  <si>
    <t>Annual Maintenance Contract (AMC) of Somanahalli-Mysore intercity &amp; Mysore intracity OFC network and LMC of various customer connectivities in Somanahalli-Mysore intercity route and Mysore intracity for a period of Three (3)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</si>
</sst>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0.00_);_(* \(#,##0.00\);_(* &quot;-&quot;??_);_(@_)"/>
    <numFmt numFmtId="164" formatCode="_-&quot;£&quot;* #,##0.00_-;\-&quot;£&quot;* #,##0.00_-;_-&quot;£&quot;* &quot;-&quot;??_-;_-@_-"/>
    <numFmt numFmtId="165" formatCode="_ * #,##0.00_ ;_ * \-#,##0.00_ ;_ * &quot;-&quot;??_ ;_ @_ "/>
    <numFmt numFmtId="166" formatCode="0.0"/>
    <numFmt numFmtId="167" formatCode="0.000"/>
    <numFmt numFmtId="168" formatCode="_(* #,##0_);_(* \(#,##0\);_(* \-??_);_(@_)"/>
    <numFmt numFmtId="169" formatCode="#,##0.0"/>
    <numFmt numFmtId="170" formatCode="&quot;\&quot;#,##0.00;[Red]\-&quot;\&quot;#,##0.00"/>
    <numFmt numFmtId="171" formatCode="#,##0.000_);\(#,##0.000\)"/>
    <numFmt numFmtId="172" formatCode="0.0_)"/>
    <numFmt numFmtId="173" formatCode=";;"/>
    <numFmt numFmtId="174" formatCode="&quot; &quot;@"/>
    <numFmt numFmtId="175" formatCode="#,##0.00&quot;  &quot;"/>
    <numFmt numFmtId="176" formatCode="[$-409]dd\-mmm\-yy;@"/>
    <numFmt numFmtId="177" formatCode="_(* #,##0_);_(* \(#,##0\);_(* &quot;-&quot;??_);_(@_)"/>
    <numFmt numFmtId="178" formatCode="0.0000000000%"/>
    <numFmt numFmtId="179" formatCode="[$-409]d\-mmm\-yy;@"/>
  </numFmts>
  <fonts count="82">
    <font>
      <sz val="11"/>
      <name val="Book Antiqua"/>
      <family val="1"/>
    </font>
    <font>
      <sz val="11"/>
      <color theme="1"/>
      <name val="Calibri"/>
      <family val="2"/>
      <scheme val="minor"/>
    </font>
    <font>
      <sz val="10"/>
      <name val="Arial"/>
    </font>
    <font>
      <u/>
      <sz val="10"/>
      <color indexed="12"/>
      <name val="Arial"/>
      <family val="2"/>
    </font>
    <font>
      <sz val="8"/>
      <name val="Arial"/>
      <family val="2"/>
    </font>
    <font>
      <b/>
      <sz val="12"/>
      <name val="Arial"/>
      <family val="2"/>
    </font>
    <font>
      <sz val="12"/>
      <name val="Book Antiqua"/>
      <family val="1"/>
    </font>
    <font>
      <b/>
      <sz val="12"/>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1"/>
      <name val="Book Antiqua"/>
      <family val="1"/>
    </font>
    <font>
      <sz val="11"/>
      <name val="Book Antiqua"/>
      <family val="1"/>
    </font>
    <font>
      <sz val="11"/>
      <color indexed="8"/>
      <name val="Book Antiqua"/>
      <family val="1"/>
    </font>
    <font>
      <sz val="11"/>
      <name val="Book Antiqua"/>
      <family val="1"/>
    </font>
    <font>
      <sz val="10"/>
      <name val="Book Antiqua"/>
      <family val="1"/>
    </font>
    <font>
      <sz val="12"/>
      <name val="Arial"/>
      <family val="2"/>
    </font>
    <font>
      <b/>
      <sz val="12"/>
      <color indexed="12"/>
      <name val="Book Antiqua"/>
      <family val="1"/>
    </font>
    <font>
      <b/>
      <u/>
      <sz val="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1"/>
      <color indexed="9"/>
      <name val="Book Antiqua"/>
      <family val="1"/>
    </font>
    <font>
      <sz val="11"/>
      <name val="Book Antiqua"/>
      <family val="1"/>
    </font>
    <font>
      <b/>
      <sz val="11"/>
      <color indexed="10"/>
      <name val="Book Antiqua"/>
      <family val="1"/>
    </font>
    <font>
      <sz val="8"/>
      <name val="Book Antiqua"/>
      <family val="1"/>
    </font>
    <font>
      <b/>
      <sz val="14"/>
      <color indexed="9"/>
      <name val="Book Antiqua"/>
      <family val="1"/>
    </font>
    <font>
      <sz val="11"/>
      <color indexed="9"/>
      <name val="Book Antiqua"/>
      <family val="1"/>
    </font>
    <font>
      <sz val="10"/>
      <name val="Book Antiqua"/>
      <family val="1"/>
    </font>
    <font>
      <sz val="8"/>
      <name val="Book Antiqua"/>
      <family val="1"/>
    </font>
    <font>
      <sz val="12"/>
      <name val="Arial"/>
      <family val="2"/>
    </font>
    <font>
      <sz val="10"/>
      <name val="Arial"/>
      <family val="2"/>
    </font>
    <font>
      <b/>
      <sz val="12"/>
      <name val="Arial"/>
      <family val="2"/>
    </font>
    <font>
      <sz val="11"/>
      <name val="Arial"/>
      <family val="2"/>
    </font>
    <font>
      <sz val="11"/>
      <name val="Book Antiqua"/>
      <family val="1"/>
    </font>
    <font>
      <sz val="12"/>
      <color indexed="9"/>
      <name val="Book Antiqua"/>
      <family val="1"/>
    </font>
    <font>
      <b/>
      <sz val="11"/>
      <color indexed="12"/>
      <name val="Book Antiqua"/>
      <family val="1"/>
    </font>
    <font>
      <sz val="1"/>
      <color indexed="9"/>
      <name val="Book Antiqua"/>
      <family val="1"/>
    </font>
    <font>
      <b/>
      <sz val="12"/>
      <color indexed="20"/>
      <name val="Book Antiqua"/>
      <family val="1"/>
    </font>
    <font>
      <sz val="10"/>
      <color indexed="9"/>
      <name val="Book Antiqua"/>
      <family val="1"/>
    </font>
    <font>
      <sz val="11"/>
      <name val="Book Antiqua"/>
      <family val="1"/>
    </font>
    <font>
      <sz val="11"/>
      <name val="Book Antiqua"/>
      <family val="1"/>
    </font>
    <font>
      <b/>
      <vertAlign val="superscript"/>
      <sz val="12"/>
      <name val="Book Antiqua"/>
      <family val="1"/>
    </font>
    <font>
      <sz val="11"/>
      <name val="Book Antiqua"/>
      <family val="1"/>
    </font>
    <font>
      <b/>
      <sz val="12"/>
      <name val="Cambria"/>
      <family val="1"/>
    </font>
    <font>
      <sz val="11"/>
      <name val="Cambria"/>
      <family val="1"/>
    </font>
    <font>
      <sz val="10"/>
      <name val="Cambria"/>
      <family val="1"/>
    </font>
    <font>
      <sz val="9"/>
      <name val="Book Antiqua"/>
      <family val="1"/>
    </font>
    <font>
      <b/>
      <sz val="11"/>
      <color indexed="8"/>
      <name val="Cambria"/>
      <family val="1"/>
    </font>
    <font>
      <b/>
      <sz val="12"/>
      <color indexed="8"/>
      <name val="Cambria"/>
      <family val="1"/>
    </font>
    <font>
      <sz val="11"/>
      <color indexed="8"/>
      <name val="Cambria"/>
      <family val="1"/>
    </font>
    <font>
      <sz val="10"/>
      <color indexed="8"/>
      <name val="Cambria"/>
      <family val="1"/>
    </font>
    <font>
      <sz val="11"/>
      <color indexed="8"/>
      <name val="Book Antiqua"/>
      <family val="1"/>
    </font>
    <font>
      <b/>
      <sz val="14"/>
      <name val="Book Antiqua"/>
      <family val="1"/>
    </font>
    <font>
      <b/>
      <vertAlign val="superscript"/>
      <sz val="12"/>
      <color indexed="12"/>
      <name val="Book Antiqua"/>
      <family val="1"/>
    </font>
    <font>
      <b/>
      <sz val="14"/>
      <color indexed="12"/>
      <name val="Book Antiqua"/>
      <family val="1"/>
    </font>
    <font>
      <b/>
      <sz val="36"/>
      <name val="Book Antiqua"/>
      <family val="1"/>
    </font>
    <font>
      <sz val="12"/>
      <name val="Times New Roman"/>
      <family val="1"/>
    </font>
    <font>
      <sz val="11"/>
      <color indexed="8"/>
      <name val="Times New Roman"/>
      <family val="1"/>
    </font>
    <font>
      <sz val="11"/>
      <name val="Times New Roman"/>
      <family val="1"/>
    </font>
    <font>
      <b/>
      <sz val="16"/>
      <name val="Arial"/>
      <family val="2"/>
    </font>
    <font>
      <b/>
      <sz val="11"/>
      <name val="Arial"/>
      <family val="2"/>
    </font>
    <font>
      <b/>
      <sz val="48"/>
      <name val="Book Antiqua"/>
      <family val="1"/>
    </font>
    <font>
      <sz val="10"/>
      <name val="Aerial"/>
    </font>
    <font>
      <b/>
      <sz val="11.5"/>
      <name val="Times New Roman"/>
      <family val="1"/>
    </font>
    <font>
      <b/>
      <sz val="12"/>
      <name val="Times New Roman"/>
      <family val="1"/>
    </font>
    <font>
      <sz val="11"/>
      <color theme="1"/>
      <name val="Calibri"/>
      <family val="2"/>
      <scheme val="minor"/>
    </font>
    <font>
      <sz val="12"/>
      <color theme="0"/>
      <name val="Book Antiqua"/>
      <family val="1"/>
    </font>
    <font>
      <sz val="11"/>
      <color theme="0"/>
      <name val="Book Antiqua"/>
      <family val="1"/>
    </font>
    <font>
      <b/>
      <sz val="11"/>
      <color theme="1"/>
      <name val="Book Antiqua"/>
      <family val="1"/>
    </font>
    <font>
      <sz val="10"/>
      <color theme="0"/>
      <name val="Book Antiqua"/>
      <family val="1"/>
    </font>
    <font>
      <b/>
      <sz val="12"/>
      <color theme="1"/>
      <name val="Book Antiqua"/>
      <family val="1"/>
    </font>
    <font>
      <sz val="11"/>
      <color theme="1"/>
      <name val="Book Antiqua"/>
      <family val="1"/>
    </font>
    <font>
      <sz val="11.5"/>
      <name val="Times New Roman"/>
      <family val="1"/>
    </font>
    <font>
      <b/>
      <i/>
      <sz val="11.5"/>
      <name val="Times New Roman"/>
      <family val="1"/>
    </font>
    <font>
      <i/>
      <sz val="11.5"/>
      <name val="Times New Roman"/>
      <family val="1"/>
    </font>
  </fonts>
  <fills count="12">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9"/>
        <bgColor indexed="64"/>
      </patternFill>
    </fill>
    <fill>
      <patternFill patternType="solid">
        <fgColor indexed="44"/>
        <bgColor indexed="64"/>
      </patternFill>
    </fill>
    <fill>
      <patternFill patternType="solid">
        <fgColor indexed="12"/>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
      <patternFill patternType="solid">
        <fgColor rgb="FFFFFF00"/>
        <bgColor indexed="64"/>
      </patternFill>
    </fill>
  </fills>
  <borders count="8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hair">
        <color indexed="64"/>
      </bottom>
      <diagonal/>
    </border>
  </borders>
  <cellStyleXfs count="63">
    <xf numFmtId="0" fontId="0" fillId="0" borderId="0"/>
    <xf numFmtId="9" fontId="8" fillId="0" borderId="0"/>
    <xf numFmtId="0" fontId="63" fillId="0" borderId="0"/>
    <xf numFmtId="164" fontId="2" fillId="0" borderId="0" applyFont="0" applyFill="0" applyBorder="0" applyAlignment="0" applyProtection="0"/>
    <xf numFmtId="172" fontId="2" fillId="0" borderId="0" applyFont="0" applyFill="0" applyBorder="0" applyAlignment="0" applyProtection="0"/>
    <xf numFmtId="171" fontId="2" fillId="0" borderId="0" applyFont="0" applyFill="0" applyBorder="0" applyAlignment="0" applyProtection="0"/>
    <xf numFmtId="173" fontId="2" fillId="0" borderId="0" applyFont="0" applyFill="0" applyBorder="0" applyAlignment="0" applyProtection="0"/>
    <xf numFmtId="0" fontId="9" fillId="0" borderId="0"/>
    <xf numFmtId="43" fontId="2" fillId="0" borderId="0" applyFont="0" applyFill="0" applyBorder="0" applyAlignment="0" applyProtection="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43" fontId="37" fillId="0" borderId="0" applyFont="0" applyFill="0" applyBorder="0" applyAlignment="0" applyProtection="0"/>
    <xf numFmtId="169" fontId="10" fillId="0" borderId="1">
      <alignment horizontal="right"/>
    </xf>
    <xf numFmtId="0" fontId="5" fillId="0" borderId="2" applyNumberFormat="0" applyAlignment="0" applyProtection="0">
      <alignment horizontal="left" vertical="center"/>
    </xf>
    <xf numFmtId="0" fontId="5" fillId="0" borderId="3">
      <alignment horizontal="left" vertical="center"/>
    </xf>
    <xf numFmtId="0" fontId="3"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37" fontId="12" fillId="0" borderId="0"/>
    <xf numFmtId="167" fontId="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37" fillId="0" borderId="0"/>
    <xf numFmtId="0" fontId="20" fillId="0" borderId="0"/>
    <xf numFmtId="0" fontId="72" fillId="0" borderId="0"/>
    <xf numFmtId="0" fontId="72" fillId="0" borderId="0"/>
    <xf numFmtId="0" fontId="72" fillId="0" borderId="0"/>
    <xf numFmtId="0" fontId="72" fillId="0" borderId="0"/>
    <xf numFmtId="0" fontId="72" fillId="0" borderId="0"/>
    <xf numFmtId="0" fontId="72" fillId="0" borderId="0"/>
    <xf numFmtId="0" fontId="34" fillId="0" borderId="0"/>
    <xf numFmtId="0" fontId="20" fillId="0" borderId="0"/>
    <xf numFmtId="0" fontId="17" fillId="0" borderId="0"/>
    <xf numFmtId="0" fontId="34" fillId="0" borderId="0"/>
    <xf numFmtId="0" fontId="2" fillId="0" borderId="0"/>
    <xf numFmtId="0" fontId="17" fillId="0" borderId="0" applyNumberFormat="0" applyFill="0" applyBorder="0" applyProtection="0">
      <alignment vertical="top"/>
    </xf>
    <xf numFmtId="0" fontId="2" fillId="0" borderId="0" applyNumberFormat="0" applyFont="0" applyFill="0" applyBorder="0" applyAlignment="0" applyProtection="0">
      <alignment vertical="top"/>
    </xf>
    <xf numFmtId="0" fontId="2" fillId="0" borderId="0" applyNumberFormat="0" applyFont="0" applyFill="0" applyBorder="0" applyAlignment="0" applyProtection="0">
      <alignment vertical="top"/>
    </xf>
    <xf numFmtId="0" fontId="2" fillId="0" borderId="0"/>
    <xf numFmtId="0" fontId="2" fillId="0" borderId="0"/>
    <xf numFmtId="0" fontId="17" fillId="0" borderId="0"/>
    <xf numFmtId="0" fontId="17" fillId="0" borderId="0"/>
    <xf numFmtId="0" fontId="2" fillId="0" borderId="0"/>
    <xf numFmtId="0" fontId="37" fillId="0" borderId="0"/>
    <xf numFmtId="0" fontId="2" fillId="0" borderId="0" applyNumberFormat="0" applyFont="0" applyFill="0" applyBorder="0" applyAlignment="0" applyProtection="0">
      <alignment vertical="top"/>
    </xf>
    <xf numFmtId="0" fontId="2" fillId="0" borderId="0"/>
    <xf numFmtId="9" fontId="2" fillId="0" borderId="0" applyFont="0" applyFill="0" applyBorder="0" applyAlignment="0" applyProtection="0"/>
    <xf numFmtId="0" fontId="13" fillId="0" borderId="0" applyFont="0"/>
    <xf numFmtId="0" fontId="14" fillId="0" borderId="0" applyNumberFormat="0" applyFill="0" applyBorder="0" applyAlignment="0" applyProtection="0">
      <alignment vertical="top"/>
      <protection locked="0"/>
    </xf>
    <xf numFmtId="0" fontId="15" fillId="0" borderId="0"/>
  </cellStyleXfs>
  <cellXfs count="1011">
    <xf numFmtId="0" fontId="0" fillId="0" borderId="0" xfId="0"/>
    <xf numFmtId="0" fontId="17" fillId="0" borderId="0" xfId="0" applyNumberFormat="1" applyFont="1" applyFill="1" applyBorder="1" applyAlignment="1" applyProtection="1">
      <alignment vertical="center"/>
    </xf>
    <xf numFmtId="0" fontId="17" fillId="0" borderId="0" xfId="0" applyNumberFormat="1" applyFont="1" applyFill="1" applyBorder="1" applyAlignment="1" applyProtection="1">
      <alignment horizontal="left" vertical="center"/>
    </xf>
    <xf numFmtId="0" fontId="17" fillId="0" borderId="0"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vertical="center"/>
    </xf>
    <xf numFmtId="0" fontId="16" fillId="0" borderId="4" xfId="0" applyNumberFormat="1" applyFont="1" applyFill="1" applyBorder="1" applyAlignment="1" applyProtection="1">
      <alignment horizontal="right" vertical="center"/>
    </xf>
    <xf numFmtId="14" fontId="17" fillId="0" borderId="0" xfId="0" applyNumberFormat="1" applyFont="1" applyFill="1" applyBorder="1" applyAlignment="1" applyProtection="1">
      <alignment horizontal="left" vertical="center"/>
    </xf>
    <xf numFmtId="0" fontId="17" fillId="0" borderId="0" xfId="0" applyNumberFormat="1" applyFont="1" applyFill="1" applyBorder="1" applyAlignment="1" applyProtection="1">
      <alignment horizontal="justify" vertical="center"/>
    </xf>
    <xf numFmtId="0" fontId="20" fillId="0" borderId="0" xfId="52" applyFont="1" applyBorder="1" applyAlignment="1" applyProtection="1">
      <alignment vertical="center"/>
      <protection hidden="1"/>
    </xf>
    <xf numFmtId="0" fontId="5" fillId="0" borderId="0" xfId="52" applyFont="1" applyBorder="1" applyAlignment="1" applyProtection="1">
      <alignment vertical="center"/>
      <protection hidden="1"/>
    </xf>
    <xf numFmtId="0" fontId="21" fillId="0" borderId="0" xfId="52" applyFont="1" applyBorder="1" applyAlignment="1" applyProtection="1">
      <alignment vertical="center"/>
      <protection hidden="1"/>
    </xf>
    <xf numFmtId="0" fontId="21" fillId="0" borderId="0" xfId="52" applyFont="1" applyAlignment="1" applyProtection="1">
      <alignment vertical="center"/>
      <protection hidden="1"/>
    </xf>
    <xf numFmtId="0" fontId="21" fillId="0" borderId="0" xfId="52" applyFont="1" applyProtection="1">
      <protection hidden="1"/>
    </xf>
    <xf numFmtId="0" fontId="2" fillId="0" borderId="0" xfId="52" applyProtection="1">
      <protection hidden="1"/>
    </xf>
    <xf numFmtId="0" fontId="6" fillId="0" borderId="0" xfId="52" applyFont="1" applyBorder="1" applyAlignment="1" applyProtection="1">
      <alignment vertical="center"/>
      <protection hidden="1"/>
    </xf>
    <xf numFmtId="0" fontId="6" fillId="0" borderId="5" xfId="52" applyFont="1" applyBorder="1" applyAlignment="1" applyProtection="1">
      <alignment vertical="center"/>
      <protection hidden="1"/>
    </xf>
    <xf numFmtId="0" fontId="6" fillId="0" borderId="6" xfId="52" applyFont="1" applyBorder="1" applyAlignment="1" applyProtection="1">
      <alignment vertical="center"/>
      <protection hidden="1"/>
    </xf>
    <xf numFmtId="0" fontId="2" fillId="0" borderId="0" xfId="52"/>
    <xf numFmtId="0" fontId="6" fillId="0" borderId="7" xfId="52" applyFont="1" applyBorder="1" applyAlignment="1" applyProtection="1">
      <alignment vertical="center"/>
      <protection hidden="1"/>
    </xf>
    <xf numFmtId="0" fontId="25" fillId="0" borderId="6" xfId="52" applyFont="1" applyBorder="1" applyAlignment="1" applyProtection="1">
      <alignment vertical="center"/>
      <protection hidden="1"/>
    </xf>
    <xf numFmtId="0" fontId="2" fillId="0" borderId="0" xfId="52" applyAlignment="1" applyProtection="1">
      <alignment vertical="center"/>
      <protection hidden="1"/>
    </xf>
    <xf numFmtId="0" fontId="20" fillId="0" borderId="6" xfId="52" applyFont="1" applyBorder="1" applyAlignment="1" applyProtection="1">
      <alignment vertical="center"/>
      <protection hidden="1"/>
    </xf>
    <xf numFmtId="0" fontId="2" fillId="0" borderId="0" xfId="52" applyBorder="1" applyAlignment="1" applyProtection="1">
      <alignment vertical="center"/>
      <protection hidden="1"/>
    </xf>
    <xf numFmtId="0" fontId="27" fillId="0" borderId="5" xfId="52" applyFont="1" applyBorder="1" applyAlignment="1" applyProtection="1">
      <alignment vertical="center"/>
      <protection hidden="1"/>
    </xf>
    <xf numFmtId="0" fontId="27" fillId="0" borderId="0" xfId="52" applyFont="1" applyBorder="1" applyAlignment="1" applyProtection="1">
      <alignment vertical="center"/>
      <protection hidden="1"/>
    </xf>
    <xf numFmtId="0" fontId="20" fillId="0" borderId="7" xfId="52" applyFont="1" applyBorder="1" applyAlignment="1" applyProtection="1">
      <alignment vertical="center"/>
      <protection hidden="1"/>
    </xf>
    <xf numFmtId="0" fontId="6" fillId="0" borderId="0" xfId="52" applyFont="1" applyAlignment="1" applyProtection="1">
      <alignment vertical="center"/>
      <protection hidden="1"/>
    </xf>
    <xf numFmtId="0" fontId="6" fillId="0" borderId="8" xfId="52" applyFont="1" applyBorder="1" applyAlignment="1" applyProtection="1">
      <alignment vertical="center"/>
      <protection hidden="1"/>
    </xf>
    <xf numFmtId="0" fontId="20" fillId="0" borderId="0" xfId="52" applyFont="1" applyAlignment="1" applyProtection="1">
      <alignment vertical="center"/>
      <protection hidden="1"/>
    </xf>
    <xf numFmtId="0" fontId="16" fillId="0" borderId="0" xfId="53" applyFont="1" applyAlignment="1" applyProtection="1">
      <alignment vertical="center"/>
      <protection hidden="1"/>
    </xf>
    <xf numFmtId="0" fontId="17" fillId="0" borderId="0" xfId="53" applyFont="1" applyAlignment="1" applyProtection="1">
      <alignment vertical="center"/>
      <protection hidden="1"/>
    </xf>
    <xf numFmtId="0" fontId="16" fillId="0" borderId="0" xfId="53" applyFont="1" applyFill="1" applyAlignment="1" applyProtection="1">
      <alignment vertical="top"/>
      <protection hidden="1"/>
    </xf>
    <xf numFmtId="0" fontId="17" fillId="0" borderId="0" xfId="53" applyFont="1" applyBorder="1" applyAlignment="1" applyProtection="1">
      <alignment vertical="center"/>
      <protection hidden="1"/>
    </xf>
    <xf numFmtId="0" fontId="17" fillId="0" borderId="0" xfId="0" applyFont="1" applyBorder="1" applyAlignment="1" applyProtection="1">
      <alignment vertical="center"/>
      <protection hidden="1"/>
    </xf>
    <xf numFmtId="0" fontId="16" fillId="0" borderId="0" xfId="0" applyNumberFormat="1" applyFont="1" applyFill="1" applyBorder="1" applyAlignment="1" applyProtection="1">
      <alignment horizontal="justify" vertical="center"/>
    </xf>
    <xf numFmtId="0" fontId="16" fillId="0" borderId="0" xfId="0" applyFont="1" applyAlignment="1">
      <alignment horizontal="right" vertical="center"/>
    </xf>
    <xf numFmtId="0" fontId="17" fillId="0" borderId="0" xfId="0" applyFont="1" applyBorder="1" applyAlignment="1">
      <alignment horizontal="right" vertical="center"/>
    </xf>
    <xf numFmtId="0" fontId="6" fillId="0" borderId="0" xfId="52" applyFont="1" applyAlignment="1" applyProtection="1">
      <alignment vertical="top"/>
      <protection hidden="1"/>
    </xf>
    <xf numFmtId="0" fontId="28" fillId="0" borderId="0" xfId="52" applyFont="1" applyFill="1" applyAlignment="1" applyProtection="1">
      <alignment horizontal="center" vertical="center"/>
      <protection hidden="1"/>
    </xf>
    <xf numFmtId="0" fontId="16" fillId="0" borderId="0" xfId="52" applyFont="1" applyAlignment="1" applyProtection="1">
      <alignment vertical="center"/>
      <protection hidden="1"/>
    </xf>
    <xf numFmtId="0" fontId="17" fillId="0" borderId="0" xfId="52" applyFont="1" applyAlignment="1" applyProtection="1">
      <alignment vertical="center"/>
      <protection hidden="1"/>
    </xf>
    <xf numFmtId="0" fontId="16" fillId="0" borderId="0" xfId="55" applyFont="1" applyFill="1" applyAlignment="1" applyProtection="1">
      <alignment vertical="top"/>
      <protection hidden="1"/>
    </xf>
    <xf numFmtId="0" fontId="17" fillId="0" borderId="0" xfId="52" applyFont="1" applyFill="1" applyAlignment="1" applyProtection="1">
      <alignment vertical="top"/>
      <protection hidden="1"/>
    </xf>
    <xf numFmtId="0" fontId="28" fillId="0" borderId="0" xfId="52" applyFont="1" applyFill="1" applyAlignment="1" applyProtection="1">
      <alignment vertical="center"/>
      <protection hidden="1"/>
    </xf>
    <xf numFmtId="174" fontId="16" fillId="0" borderId="9" xfId="52" applyNumberFormat="1" applyFont="1" applyBorder="1" applyAlignment="1" applyProtection="1">
      <alignment horizontal="center" vertical="center"/>
      <protection hidden="1"/>
    </xf>
    <xf numFmtId="0" fontId="17" fillId="0" borderId="10" xfId="52" applyFont="1" applyBorder="1" applyAlignment="1" applyProtection="1">
      <alignment horizontal="center" vertical="center"/>
      <protection hidden="1"/>
    </xf>
    <xf numFmtId="0" fontId="17" fillId="0" borderId="11" xfId="52" applyFont="1" applyBorder="1" applyAlignment="1" applyProtection="1">
      <alignment horizontal="justify" vertical="center" wrapText="1"/>
      <protection hidden="1"/>
    </xf>
    <xf numFmtId="0" fontId="16" fillId="2" borderId="11" xfId="52" applyFont="1" applyFill="1" applyBorder="1" applyAlignment="1" applyProtection="1">
      <alignment vertical="center" wrapText="1"/>
      <protection hidden="1"/>
    </xf>
    <xf numFmtId="0" fontId="17" fillId="0" borderId="0" xfId="0" applyFont="1" applyBorder="1" applyAlignment="1">
      <alignment horizontal="left" vertical="center"/>
    </xf>
    <xf numFmtId="0" fontId="17" fillId="0" borderId="11" xfId="52" applyNumberFormat="1" applyFont="1" applyBorder="1" applyAlignment="1" applyProtection="1">
      <alignment horizontal="justify" vertical="center" wrapText="1"/>
      <protection hidden="1"/>
    </xf>
    <xf numFmtId="0" fontId="17" fillId="0" borderId="10" xfId="52" applyFont="1" applyBorder="1" applyAlignment="1" applyProtection="1">
      <alignment vertical="center"/>
      <protection hidden="1"/>
    </xf>
    <xf numFmtId="0" fontId="17" fillId="0" borderId="12" xfId="52" applyFont="1" applyBorder="1" applyAlignment="1" applyProtection="1">
      <alignment vertical="center"/>
      <protection hidden="1"/>
    </xf>
    <xf numFmtId="0" fontId="17" fillId="0" borderId="0" xfId="52" applyFont="1" applyBorder="1" applyAlignment="1" applyProtection="1">
      <alignment vertical="center"/>
      <protection hidden="1"/>
    </xf>
    <xf numFmtId="0" fontId="16" fillId="0" borderId="0" xfId="52" applyFont="1" applyFill="1" applyBorder="1" applyAlignment="1" applyProtection="1">
      <alignment vertical="center" wrapText="1"/>
      <protection hidden="1"/>
    </xf>
    <xf numFmtId="4" fontId="16" fillId="0" borderId="0" xfId="52" applyNumberFormat="1" applyFont="1" applyBorder="1" applyAlignment="1" applyProtection="1">
      <alignment vertical="center"/>
      <protection hidden="1"/>
    </xf>
    <xf numFmtId="0" fontId="17" fillId="0" borderId="0" xfId="52" applyFont="1" applyAlignment="1" applyProtection="1">
      <alignment horizontal="left" vertical="center" wrapText="1"/>
      <protection hidden="1"/>
    </xf>
    <xf numFmtId="0" fontId="17" fillId="0" borderId="0" xfId="52" applyFont="1" applyAlignment="1" applyProtection="1">
      <alignment horizontal="right" vertical="center"/>
      <protection hidden="1"/>
    </xf>
    <xf numFmtId="0" fontId="17" fillId="0" borderId="0" xfId="52" applyFont="1" applyBorder="1" applyAlignment="1" applyProtection="1">
      <alignment horizontal="left" vertical="center"/>
      <protection hidden="1"/>
    </xf>
    <xf numFmtId="0" fontId="7" fillId="0" borderId="0" xfId="52" applyFont="1" applyAlignment="1" applyProtection="1">
      <alignment horizontal="center" vertical="top"/>
      <protection hidden="1"/>
    </xf>
    <xf numFmtId="0" fontId="16" fillId="0" borderId="4" xfId="0" applyNumberFormat="1" applyFont="1" applyFill="1" applyBorder="1" applyAlignment="1" applyProtection="1">
      <alignment horizontal="left" vertical="center"/>
    </xf>
    <xf numFmtId="0" fontId="16" fillId="0" borderId="4" xfId="0" applyNumberFormat="1" applyFont="1" applyFill="1" applyBorder="1" applyAlignment="1" applyProtection="1">
      <alignment horizontal="justify" vertical="center"/>
    </xf>
    <xf numFmtId="0" fontId="16" fillId="0" borderId="4" xfId="0" applyNumberFormat="1" applyFont="1" applyFill="1" applyBorder="1" applyAlignment="1" applyProtection="1">
      <alignment horizontal="center" vertical="center"/>
    </xf>
    <xf numFmtId="0" fontId="17" fillId="0" borderId="0" xfId="53" applyFont="1" applyBorder="1" applyAlignment="1" applyProtection="1">
      <alignment horizontal="left" vertical="center" indent="1"/>
      <protection hidden="1"/>
    </xf>
    <xf numFmtId="0" fontId="17" fillId="0" borderId="0" xfId="0" applyNumberFormat="1" applyFont="1" applyFill="1" applyBorder="1" applyAlignment="1" applyProtection="1">
      <alignment horizontal="left" vertical="center" indent="1"/>
      <protection hidden="1"/>
    </xf>
    <xf numFmtId="0" fontId="17" fillId="0" borderId="0" xfId="52" applyNumberFormat="1" applyFont="1" applyFill="1" applyBorder="1" applyAlignment="1" applyProtection="1">
      <alignment horizontal="left" vertical="center" indent="1"/>
      <protection hidden="1"/>
    </xf>
    <xf numFmtId="0" fontId="17" fillId="0" borderId="0" xfId="55" applyFont="1" applyAlignment="1" applyProtection="1">
      <alignment horizontal="left" vertical="center" indent="1"/>
      <protection hidden="1"/>
    </xf>
    <xf numFmtId="0" fontId="17" fillId="0" borderId="0" xfId="52" applyFont="1" applyAlignment="1" applyProtection="1">
      <alignment horizontal="left" vertical="center" indent="1"/>
      <protection hidden="1"/>
    </xf>
    <xf numFmtId="0" fontId="17" fillId="0" borderId="0" xfId="0" applyNumberFormat="1" applyFont="1" applyFill="1" applyBorder="1" applyAlignment="1" applyProtection="1">
      <alignment horizontal="left" vertical="center"/>
      <protection hidden="1"/>
    </xf>
    <xf numFmtId="0" fontId="16" fillId="0" borderId="0" xfId="53" applyFont="1" applyFill="1" applyAlignment="1" applyProtection="1">
      <alignment vertical="center"/>
      <protection hidden="1"/>
    </xf>
    <xf numFmtId="0" fontId="17" fillId="0" borderId="0" xfId="53" applyFont="1" applyBorder="1" applyAlignment="1" applyProtection="1">
      <alignment horizontal="left" vertical="center"/>
      <protection hidden="1"/>
    </xf>
    <xf numFmtId="0" fontId="17" fillId="0" borderId="0" xfId="53" applyFont="1" applyFill="1" applyAlignment="1" applyProtection="1">
      <alignment vertical="center"/>
      <protection hidden="1"/>
    </xf>
    <xf numFmtId="0" fontId="17" fillId="0" borderId="0" xfId="53" applyFont="1" applyFill="1" applyBorder="1" applyAlignment="1" applyProtection="1">
      <alignment vertical="center"/>
      <protection hidden="1"/>
    </xf>
    <xf numFmtId="0" fontId="16" fillId="0" borderId="0" xfId="53" applyFont="1" applyAlignment="1" applyProtection="1">
      <alignment horizontal="left" vertical="center"/>
      <protection hidden="1"/>
    </xf>
    <xf numFmtId="0" fontId="17" fillId="0" borderId="0" xfId="53" applyFont="1" applyFill="1" applyAlignment="1" applyProtection="1">
      <alignment horizontal="left" vertical="center"/>
      <protection hidden="1"/>
    </xf>
    <xf numFmtId="0" fontId="16" fillId="0" borderId="0" xfId="52" applyFont="1" applyAlignment="1" applyProtection="1">
      <alignment horizontal="left" vertical="top" wrapText="1"/>
      <protection hidden="1"/>
    </xf>
    <xf numFmtId="0" fontId="16" fillId="0" borderId="9" xfId="52" applyFont="1" applyBorder="1" applyAlignment="1" applyProtection="1">
      <alignment horizontal="center" vertical="center" wrapText="1"/>
      <protection hidden="1"/>
    </xf>
    <xf numFmtId="0" fontId="17" fillId="0" borderId="0" xfId="52" applyFont="1" applyBorder="1" applyAlignment="1" applyProtection="1">
      <alignment horizontal="center" vertical="center"/>
      <protection hidden="1"/>
    </xf>
    <xf numFmtId="0" fontId="16" fillId="0" borderId="0" xfId="52" applyFont="1" applyFill="1" applyBorder="1" applyAlignment="1" applyProtection="1">
      <alignment horizontal="left" vertical="center" wrapText="1"/>
      <protection hidden="1"/>
    </xf>
    <xf numFmtId="0" fontId="16" fillId="0" borderId="0" xfId="52" applyNumberFormat="1" applyFont="1" applyFill="1" applyBorder="1" applyAlignment="1" applyProtection="1">
      <alignment horizontal="right" vertical="center" wrapText="1"/>
      <protection hidden="1"/>
    </xf>
    <xf numFmtId="0" fontId="0" fillId="0" borderId="0" xfId="0" applyProtection="1">
      <protection hidden="1"/>
    </xf>
    <xf numFmtId="0" fontId="17" fillId="0" borderId="0" xfId="0" applyFont="1" applyAlignment="1" applyProtection="1">
      <alignment vertical="center"/>
      <protection hidden="1"/>
    </xf>
    <xf numFmtId="0" fontId="16" fillId="0" borderId="4" xfId="0" applyNumberFormat="1" applyFont="1" applyFill="1" applyBorder="1" applyAlignment="1" applyProtection="1">
      <alignment horizontal="left" vertical="center"/>
      <protection hidden="1"/>
    </xf>
    <xf numFmtId="0" fontId="16" fillId="0" borderId="4" xfId="0" applyNumberFormat="1" applyFont="1" applyFill="1" applyBorder="1" applyAlignment="1" applyProtection="1">
      <alignment horizontal="justify" vertical="center"/>
      <protection hidden="1"/>
    </xf>
    <xf numFmtId="0" fontId="16" fillId="0" borderId="4" xfId="0" applyNumberFormat="1" applyFont="1" applyFill="1" applyBorder="1" applyAlignment="1" applyProtection="1">
      <alignment horizontal="center" vertical="center"/>
      <protection hidden="1"/>
    </xf>
    <xf numFmtId="0" fontId="16" fillId="0" borderId="4" xfId="0" applyNumberFormat="1" applyFont="1" applyFill="1" applyBorder="1" applyAlignment="1" applyProtection="1">
      <alignment vertical="center"/>
      <protection hidden="1"/>
    </xf>
    <xf numFmtId="0" fontId="16" fillId="0" borderId="4" xfId="0" applyNumberFormat="1" applyFont="1" applyFill="1" applyBorder="1" applyAlignment="1" applyProtection="1">
      <alignment horizontal="right" vertical="center"/>
      <protection hidden="1"/>
    </xf>
    <xf numFmtId="0" fontId="2" fillId="0" borderId="0" xfId="50" applyNumberFormat="1" applyFont="1" applyFill="1" applyBorder="1" applyAlignment="1" applyProtection="1">
      <alignment vertical="top"/>
      <protection hidden="1"/>
    </xf>
    <xf numFmtId="0" fontId="17" fillId="0" borderId="0" xfId="0" applyNumberFormat="1" applyFont="1" applyFill="1" applyBorder="1" applyAlignment="1" applyProtection="1">
      <alignment horizontal="justify" vertical="center"/>
      <protection hidden="1"/>
    </xf>
    <xf numFmtId="0" fontId="17" fillId="0" borderId="0" xfId="0" applyNumberFormat="1" applyFont="1" applyFill="1" applyBorder="1" applyAlignment="1" applyProtection="1">
      <alignment horizontal="center" vertical="center"/>
      <protection hidden="1"/>
    </xf>
    <xf numFmtId="0" fontId="17" fillId="0" borderId="0" xfId="0" applyNumberFormat="1" applyFont="1" applyFill="1" applyBorder="1" applyAlignment="1" applyProtection="1">
      <alignment vertical="center"/>
      <protection hidden="1"/>
    </xf>
    <xf numFmtId="0" fontId="17" fillId="0" borderId="0" xfId="48" applyNumberFormat="1" applyFont="1" applyFill="1" applyBorder="1" applyAlignment="1" applyProtection="1">
      <alignment vertical="center"/>
      <protection hidden="1"/>
    </xf>
    <xf numFmtId="0" fontId="17" fillId="0" borderId="0" xfId="48" applyNumberFormat="1" applyFont="1" applyFill="1" applyBorder="1" applyAlignment="1" applyProtection="1">
      <alignment vertical="center" wrapText="1"/>
      <protection hidden="1"/>
    </xf>
    <xf numFmtId="0" fontId="16" fillId="0" borderId="0" xfId="0" applyNumberFormat="1" applyFont="1" applyFill="1" applyBorder="1" applyAlignment="1" applyProtection="1">
      <alignment horizontal="justify" vertical="center"/>
      <protection hidden="1"/>
    </xf>
    <xf numFmtId="14" fontId="17" fillId="0" borderId="0" xfId="0" applyNumberFormat="1" applyFont="1" applyFill="1" applyBorder="1" applyAlignment="1" applyProtection="1">
      <alignment horizontal="left" vertical="center"/>
      <protection hidden="1"/>
    </xf>
    <xf numFmtId="0" fontId="16" fillId="0" borderId="0" xfId="0" applyFont="1" applyAlignment="1" applyProtection="1">
      <alignment horizontal="right" vertical="center"/>
      <protection hidden="1"/>
    </xf>
    <xf numFmtId="0" fontId="17" fillId="0" borderId="0" xfId="0" applyFont="1" applyBorder="1" applyAlignment="1" applyProtection="1">
      <alignment horizontal="right" vertical="center"/>
      <protection hidden="1"/>
    </xf>
    <xf numFmtId="0" fontId="16" fillId="0" borderId="0" xfId="0" applyFont="1" applyBorder="1" applyAlignment="1" applyProtection="1">
      <alignment horizontal="left" vertical="center"/>
      <protection hidden="1"/>
    </xf>
    <xf numFmtId="0" fontId="16" fillId="0" borderId="0" xfId="0" applyNumberFormat="1" applyFont="1" applyFill="1" applyBorder="1" applyAlignment="1" applyProtection="1">
      <alignment horizontal="left" vertical="center" indent="1"/>
    </xf>
    <xf numFmtId="0" fontId="16" fillId="0" borderId="0" xfId="52" applyFont="1" applyAlignment="1" applyProtection="1">
      <alignment horizontal="left" vertical="center" indent="1"/>
      <protection hidden="1"/>
    </xf>
    <xf numFmtId="0" fontId="16" fillId="0" borderId="0" xfId="53" applyFont="1" applyFill="1" applyBorder="1" applyAlignment="1" applyProtection="1">
      <alignment vertical="center"/>
      <protection hidden="1"/>
    </xf>
    <xf numFmtId="0" fontId="0" fillId="0" borderId="0" xfId="0" applyAlignment="1" applyProtection="1">
      <alignment vertical="center"/>
      <protection hidden="1"/>
    </xf>
    <xf numFmtId="0" fontId="16" fillId="0" borderId="0" xfId="53" applyFont="1" applyAlignment="1" applyProtection="1">
      <alignment horizontal="center" vertical="center"/>
      <protection hidden="1"/>
    </xf>
    <xf numFmtId="0" fontId="16" fillId="0" borderId="0" xfId="53" applyFont="1" applyFill="1" applyBorder="1" applyAlignment="1" applyProtection="1">
      <alignment horizontal="left" vertical="center" indent="1"/>
      <protection hidden="1"/>
    </xf>
    <xf numFmtId="0" fontId="16" fillId="0" borderId="11" xfId="0" applyFont="1" applyBorder="1" applyAlignment="1" applyProtection="1">
      <alignment horizontal="left" vertical="center" wrapText="1"/>
      <protection hidden="1"/>
    </xf>
    <xf numFmtId="0" fontId="16" fillId="0" borderId="11" xfId="0" applyFont="1" applyBorder="1" applyAlignment="1" applyProtection="1">
      <alignment horizontal="center" vertical="center" wrapText="1"/>
      <protection hidden="1"/>
    </xf>
    <xf numFmtId="0" fontId="16" fillId="0" borderId="11" xfId="53" applyFont="1" applyBorder="1" applyAlignment="1" applyProtection="1">
      <alignment horizontal="center" vertical="center"/>
      <protection hidden="1"/>
    </xf>
    <xf numFmtId="0" fontId="0" fillId="0" borderId="0" xfId="0" applyFill="1" applyProtection="1">
      <protection hidden="1"/>
    </xf>
    <xf numFmtId="0" fontId="17" fillId="0" borderId="11" xfId="53" applyFont="1" applyBorder="1" applyAlignment="1" applyProtection="1">
      <alignment horizontal="left" vertical="center" wrapText="1"/>
      <protection hidden="1"/>
    </xf>
    <xf numFmtId="0" fontId="17" fillId="0" borderId="0" xfId="53" applyFont="1" applyBorder="1" applyAlignment="1" applyProtection="1">
      <alignment horizontal="left" vertical="center" wrapText="1"/>
      <protection hidden="1"/>
    </xf>
    <xf numFmtId="0" fontId="16" fillId="0" borderId="0" xfId="0" applyFont="1" applyBorder="1" applyAlignment="1" applyProtection="1">
      <alignment vertical="center" wrapText="1"/>
      <protection hidden="1"/>
    </xf>
    <xf numFmtId="0" fontId="16" fillId="0" borderId="0" xfId="53" applyFont="1" applyBorder="1" applyAlignment="1" applyProtection="1">
      <alignment horizontal="center" vertical="center"/>
      <protection hidden="1"/>
    </xf>
    <xf numFmtId="0" fontId="16" fillId="0" borderId="0" xfId="0" applyNumberFormat="1" applyFont="1" applyFill="1" applyBorder="1" applyAlignment="1" applyProtection="1">
      <alignment horizontal="left" vertical="center" indent="1"/>
      <protection hidden="1"/>
    </xf>
    <xf numFmtId="0" fontId="16" fillId="0" borderId="0" xfId="0" applyFont="1" applyBorder="1" applyAlignment="1" applyProtection="1">
      <alignment horizontal="left" vertical="center" indent="1"/>
      <protection hidden="1"/>
    </xf>
    <xf numFmtId="0" fontId="17" fillId="0" borderId="0" xfId="53" applyFont="1" applyAlignment="1" applyProtection="1">
      <alignment horizontal="left" vertical="center"/>
      <protection hidden="1"/>
    </xf>
    <xf numFmtId="0" fontId="34" fillId="0" borderId="0" xfId="43" applyProtection="1">
      <protection hidden="1"/>
    </xf>
    <xf numFmtId="0" fontId="17" fillId="0" borderId="0" xfId="43" applyFont="1" applyAlignment="1" applyProtection="1">
      <alignment vertical="center"/>
      <protection hidden="1"/>
    </xf>
    <xf numFmtId="0" fontId="16" fillId="0" borderId="0" xfId="45" applyNumberFormat="1" applyFont="1" applyFill="1" applyBorder="1" applyAlignment="1" applyProtection="1">
      <alignment horizontal="left" vertical="center"/>
      <protection hidden="1"/>
    </xf>
    <xf numFmtId="0" fontId="17" fillId="0" borderId="0" xfId="54" applyFont="1" applyBorder="1" applyAlignment="1" applyProtection="1">
      <alignment horizontal="left" vertical="center"/>
      <protection hidden="1"/>
    </xf>
    <xf numFmtId="0" fontId="16" fillId="0" borderId="0" xfId="43" applyFont="1" applyAlignment="1" applyProtection="1">
      <alignment horizontal="right" vertical="center"/>
      <protection hidden="1"/>
    </xf>
    <xf numFmtId="0" fontId="17" fillId="0" borderId="0" xfId="0" applyFont="1" applyBorder="1" applyAlignment="1" applyProtection="1">
      <alignment horizontal="center" vertical="center" wrapText="1"/>
      <protection hidden="1"/>
    </xf>
    <xf numFmtId="0" fontId="17" fillId="0" borderId="0" xfId="0" applyFont="1" applyAlignment="1" applyProtection="1">
      <alignment horizontal="justify" vertical="center"/>
      <protection hidden="1"/>
    </xf>
    <xf numFmtId="166" fontId="17" fillId="0" borderId="0" xfId="0" applyNumberFormat="1" applyFont="1" applyAlignment="1" applyProtection="1">
      <alignment horizontal="center" vertical="center"/>
      <protection hidden="1"/>
    </xf>
    <xf numFmtId="0" fontId="17" fillId="0" borderId="0" xfId="0" applyFont="1" applyAlignment="1" applyProtection="1">
      <alignment horizontal="right" vertical="center"/>
      <protection hidden="1"/>
    </xf>
    <xf numFmtId="176" fontId="16" fillId="0" borderId="0" xfId="0" applyNumberFormat="1" applyFont="1" applyFill="1" applyBorder="1" applyAlignment="1" applyProtection="1">
      <alignment horizontal="left" vertical="center" indent="1"/>
    </xf>
    <xf numFmtId="176" fontId="16" fillId="0" borderId="0" xfId="0" applyNumberFormat="1" applyFont="1" applyFill="1" applyBorder="1" applyAlignment="1" applyProtection="1">
      <alignment horizontal="justify" vertical="center"/>
      <protection hidden="1"/>
    </xf>
    <xf numFmtId="176" fontId="16" fillId="0" borderId="0" xfId="0" applyNumberFormat="1" applyFont="1" applyFill="1" applyBorder="1" applyAlignment="1" applyProtection="1">
      <alignment horizontal="left" vertical="center" indent="1"/>
      <protection hidden="1"/>
    </xf>
    <xf numFmtId="176" fontId="16" fillId="0" borderId="0" xfId="43" applyNumberFormat="1" applyFont="1" applyAlignment="1" applyProtection="1">
      <alignment vertical="center"/>
      <protection hidden="1"/>
    </xf>
    <xf numFmtId="0" fontId="16" fillId="0" borderId="0" xfId="43" applyFont="1" applyAlignment="1" applyProtection="1">
      <alignment horizontal="left" vertical="center" indent="1"/>
      <protection hidden="1"/>
    </xf>
    <xf numFmtId="0" fontId="17" fillId="0" borderId="0" xfId="43" applyFont="1" applyAlignment="1" applyProtection="1">
      <alignment horizontal="left" vertical="center" indent="1"/>
      <protection hidden="1"/>
    </xf>
    <xf numFmtId="0" fontId="37" fillId="0" borderId="0" xfId="47" applyFont="1" applyFill="1" applyBorder="1" applyAlignment="1" applyProtection="1">
      <alignment horizontal="center" vertical="center"/>
      <protection hidden="1"/>
    </xf>
    <xf numFmtId="0" fontId="37" fillId="0" borderId="0" xfId="47" applyFont="1" applyFill="1" applyBorder="1" applyAlignment="1" applyProtection="1">
      <alignment horizontal="left" vertical="center"/>
      <protection hidden="1"/>
    </xf>
    <xf numFmtId="0" fontId="2" fillId="0" borderId="0" xfId="47" applyAlignment="1" applyProtection="1">
      <alignment vertical="center"/>
      <protection hidden="1"/>
    </xf>
    <xf numFmtId="0" fontId="37" fillId="0" borderId="0" xfId="47" applyFont="1" applyFill="1" applyBorder="1" applyAlignment="1" applyProtection="1">
      <alignment vertical="center"/>
      <protection hidden="1"/>
    </xf>
    <xf numFmtId="0" fontId="2" fillId="0" borderId="0" xfId="47" applyProtection="1">
      <protection hidden="1"/>
    </xf>
    <xf numFmtId="0" fontId="2" fillId="0" borderId="0" xfId="47" applyAlignment="1" applyProtection="1">
      <alignment horizontal="left"/>
      <protection hidden="1"/>
    </xf>
    <xf numFmtId="0" fontId="2" fillId="0" borderId="0" xfId="47" applyAlignment="1" applyProtection="1">
      <alignment horizontal="center"/>
      <protection hidden="1"/>
    </xf>
    <xf numFmtId="0" fontId="2" fillId="0" borderId="0" xfId="58" applyAlignment="1" applyProtection="1">
      <alignment horizontal="center"/>
      <protection hidden="1"/>
    </xf>
    <xf numFmtId="0" fontId="2" fillId="0" borderId="0" xfId="58" applyFont="1" applyProtection="1">
      <protection hidden="1"/>
    </xf>
    <xf numFmtId="0" fontId="2" fillId="0" borderId="0" xfId="58" applyProtection="1">
      <protection hidden="1"/>
    </xf>
    <xf numFmtId="0" fontId="17" fillId="0" borderId="0" xfId="0" applyFont="1" applyFill="1" applyAlignment="1" applyProtection="1">
      <alignment horizontal="left" vertical="center" indent="2"/>
      <protection hidden="1"/>
    </xf>
    <xf numFmtId="0" fontId="16" fillId="0" borderId="0" xfId="0" applyFont="1" applyFill="1" applyAlignment="1" applyProtection="1">
      <alignment horizontal="left" vertical="center"/>
      <protection hidden="1"/>
    </xf>
    <xf numFmtId="176" fontId="16" fillId="0" borderId="0" xfId="0" applyNumberFormat="1" applyFont="1" applyFill="1" applyAlignment="1" applyProtection="1">
      <alignment horizontal="left" vertical="center" indent="1"/>
      <protection hidden="1"/>
    </xf>
    <xf numFmtId="0" fontId="17" fillId="0" borderId="0" xfId="0" applyFont="1" applyFill="1" applyAlignment="1" applyProtection="1">
      <alignment vertical="center"/>
      <protection hidden="1"/>
    </xf>
    <xf numFmtId="0" fontId="17" fillId="0" borderId="0" xfId="0" applyFont="1" applyFill="1" applyAlignment="1" applyProtection="1">
      <alignment horizontal="right" vertical="center"/>
      <protection hidden="1"/>
    </xf>
    <xf numFmtId="0" fontId="17" fillId="0" borderId="0" xfId="0" applyFont="1" applyFill="1" applyAlignment="1" applyProtection="1">
      <alignment vertical="center"/>
      <protection locked="0"/>
    </xf>
    <xf numFmtId="0" fontId="17" fillId="0" borderId="13" xfId="0" applyFont="1" applyFill="1" applyBorder="1" applyAlignment="1" applyProtection="1">
      <alignment horizontal="left" vertical="center"/>
      <protection hidden="1"/>
    </xf>
    <xf numFmtId="0" fontId="16" fillId="0" borderId="0" xfId="43" applyFont="1" applyAlignment="1" applyProtection="1">
      <alignment horizontal="left" vertical="center" indent="2"/>
      <protection hidden="1"/>
    </xf>
    <xf numFmtId="0" fontId="38" fillId="0" borderId="0" xfId="50" applyNumberFormat="1" applyFont="1" applyFill="1" applyBorder="1" applyAlignment="1" applyProtection="1">
      <alignment horizontal="center" vertical="top"/>
      <protection hidden="1"/>
    </xf>
    <xf numFmtId="0" fontId="16" fillId="0" borderId="0" xfId="0" applyFont="1" applyFill="1" applyAlignment="1" applyProtection="1">
      <alignment horizontal="center" vertical="center"/>
      <protection hidden="1"/>
    </xf>
    <xf numFmtId="0" fontId="16" fillId="0" borderId="0" xfId="50" applyFont="1" applyAlignment="1" applyProtection="1">
      <alignment horizontal="center" vertical="center" wrapText="1"/>
      <protection hidden="1"/>
    </xf>
    <xf numFmtId="0" fontId="39" fillId="0" borderId="0" xfId="50" applyNumberFormat="1" applyFont="1" applyFill="1" applyBorder="1" applyAlignment="1" applyProtection="1">
      <alignment vertical="top"/>
      <protection hidden="1"/>
    </xf>
    <xf numFmtId="0" fontId="17" fillId="0" borderId="0" xfId="50" applyNumberFormat="1" applyFont="1" applyFill="1" applyBorder="1" applyAlignment="1" applyProtection="1">
      <alignment vertical="center" wrapText="1"/>
      <protection hidden="1"/>
    </xf>
    <xf numFmtId="0" fontId="17" fillId="0" borderId="0" xfId="50" applyFont="1" applyAlignment="1" applyProtection="1">
      <alignment vertical="center"/>
      <protection hidden="1"/>
    </xf>
    <xf numFmtId="0" fontId="40" fillId="0" borderId="0" xfId="0" applyNumberFormat="1" applyFont="1" applyFill="1" applyBorder="1" applyAlignment="1" applyProtection="1">
      <alignment horizontal="left" vertical="center"/>
      <protection hidden="1"/>
    </xf>
    <xf numFmtId="0" fontId="40" fillId="0" borderId="0" xfId="0" applyNumberFormat="1" applyFont="1" applyFill="1" applyBorder="1" applyAlignment="1" applyProtection="1">
      <alignment horizontal="justify" vertical="center"/>
      <protection hidden="1"/>
    </xf>
    <xf numFmtId="0" fontId="40" fillId="0" borderId="0" xfId="0" applyNumberFormat="1" applyFont="1" applyFill="1" applyBorder="1" applyAlignment="1" applyProtection="1">
      <alignment horizontal="center" vertical="center"/>
      <protection hidden="1"/>
    </xf>
    <xf numFmtId="0" fontId="40" fillId="0" borderId="0" xfId="0" applyNumberFormat="1" applyFont="1" applyFill="1" applyBorder="1" applyAlignment="1" applyProtection="1">
      <alignment vertical="center"/>
      <protection hidden="1"/>
    </xf>
    <xf numFmtId="0" fontId="40" fillId="0" borderId="0" xfId="0" applyNumberFormat="1" applyFont="1" applyFill="1" applyBorder="1" applyAlignment="1" applyProtection="1">
      <alignment horizontal="left" vertical="center" indent="1"/>
      <protection hidden="1"/>
    </xf>
    <xf numFmtId="0" fontId="40" fillId="0" borderId="0" xfId="53" applyFont="1" applyBorder="1" applyAlignment="1" applyProtection="1">
      <alignment horizontal="left" vertical="center" indent="1"/>
      <protection hidden="1"/>
    </xf>
    <xf numFmtId="0" fontId="40" fillId="0" borderId="0" xfId="50" applyFont="1" applyAlignment="1" applyProtection="1">
      <alignment vertical="center"/>
      <protection hidden="1"/>
    </xf>
    <xf numFmtId="0" fontId="40" fillId="0" borderId="0" xfId="50" applyFont="1" applyAlignment="1" applyProtection="1">
      <alignment vertical="center" wrapText="1"/>
      <protection hidden="1"/>
    </xf>
    <xf numFmtId="0" fontId="40" fillId="0" borderId="0" xfId="50" applyNumberFormat="1" applyFont="1" applyFill="1" applyBorder="1" applyAlignment="1" applyProtection="1">
      <alignment vertical="center"/>
      <protection hidden="1"/>
    </xf>
    <xf numFmtId="0" fontId="17" fillId="0" borderId="0" xfId="50" applyNumberFormat="1" applyFont="1" applyFill="1" applyBorder="1" applyAlignment="1" applyProtection="1">
      <alignment horizontal="left" vertical="center" indent="6"/>
      <protection hidden="1"/>
    </xf>
    <xf numFmtId="0" fontId="39" fillId="0" borderId="14" xfId="50" applyNumberFormat="1" applyFont="1" applyFill="1" applyBorder="1" applyAlignment="1" applyProtection="1">
      <alignment vertical="top"/>
      <protection hidden="1"/>
    </xf>
    <xf numFmtId="0" fontId="39" fillId="0" borderId="15" xfId="50" applyNumberFormat="1" applyFont="1" applyFill="1" applyBorder="1" applyAlignment="1" applyProtection="1">
      <alignment vertical="top"/>
      <protection hidden="1"/>
    </xf>
    <xf numFmtId="0" fontId="16" fillId="0" borderId="10" xfId="50" applyFont="1" applyBorder="1" applyAlignment="1" applyProtection="1">
      <alignment horizontal="center" vertical="center" wrapText="1"/>
      <protection hidden="1"/>
    </xf>
    <xf numFmtId="0" fontId="16" fillId="0" borderId="12" xfId="50" applyFont="1" applyBorder="1" applyAlignment="1" applyProtection="1">
      <alignment horizontal="center" vertical="center" wrapText="1"/>
      <protection hidden="1"/>
    </xf>
    <xf numFmtId="0" fontId="17" fillId="0" borderId="11" xfId="50" applyFont="1" applyBorder="1" applyAlignment="1" applyProtection="1">
      <alignment horizontal="center" vertical="top"/>
      <protection hidden="1"/>
    </xf>
    <xf numFmtId="0" fontId="17" fillId="0" borderId="9" xfId="50" applyFont="1" applyBorder="1" applyAlignment="1" applyProtection="1">
      <alignment horizontal="center" vertical="top"/>
      <protection hidden="1"/>
    </xf>
    <xf numFmtId="0" fontId="16" fillId="0" borderId="0" xfId="50" applyFont="1" applyBorder="1" applyAlignment="1" applyProtection="1">
      <alignment horizontal="center" vertical="center" wrapText="1"/>
      <protection hidden="1"/>
    </xf>
    <xf numFmtId="0" fontId="17" fillId="0" borderId="0" xfId="50" applyFont="1" applyBorder="1" applyAlignment="1" applyProtection="1">
      <alignment horizontal="justify" vertical="center"/>
      <protection hidden="1"/>
    </xf>
    <xf numFmtId="0" fontId="39" fillId="0" borderId="16" xfId="50" applyNumberFormat="1" applyFont="1" applyFill="1" applyBorder="1" applyAlignment="1" applyProtection="1">
      <alignment horizontal="right" vertical="top"/>
      <protection hidden="1"/>
    </xf>
    <xf numFmtId="0" fontId="17" fillId="0" borderId="14" xfId="50" applyFont="1" applyBorder="1" applyAlignment="1" applyProtection="1">
      <alignment horizontal="center" vertical="center"/>
      <protection hidden="1"/>
    </xf>
    <xf numFmtId="10" fontId="17" fillId="3" borderId="11" xfId="50" applyNumberFormat="1" applyFont="1" applyFill="1" applyBorder="1" applyAlignment="1" applyProtection="1">
      <alignment horizontal="right" vertical="center"/>
      <protection locked="0"/>
    </xf>
    <xf numFmtId="168" fontId="16" fillId="0" borderId="0" xfId="0" applyNumberFormat="1" applyFont="1" applyFill="1" applyBorder="1" applyAlignment="1" applyProtection="1">
      <alignment horizontal="center" vertical="center" wrapText="1"/>
      <protection hidden="1"/>
    </xf>
    <xf numFmtId="0" fontId="0" fillId="0" borderId="0" xfId="0" applyFill="1" applyBorder="1" applyProtection="1">
      <protection hidden="1"/>
    </xf>
    <xf numFmtId="0" fontId="16" fillId="0" borderId="0" xfId="53" applyFont="1" applyFill="1" applyBorder="1" applyAlignment="1" applyProtection="1">
      <alignment horizontal="center" vertical="center"/>
      <protection hidden="1"/>
    </xf>
    <xf numFmtId="0" fontId="17" fillId="3" borderId="14" xfId="0" applyFont="1" applyFill="1" applyBorder="1" applyAlignment="1" applyProtection="1">
      <alignment horizontal="left" vertical="center"/>
      <protection locked="0"/>
    </xf>
    <xf numFmtId="0" fontId="34" fillId="0" borderId="0" xfId="46" applyProtection="1">
      <protection hidden="1"/>
    </xf>
    <xf numFmtId="0" fontId="42" fillId="0" borderId="0" xfId="46" applyFont="1" applyAlignment="1" applyProtection="1">
      <alignment vertical="center" wrapText="1"/>
      <protection hidden="1"/>
    </xf>
    <xf numFmtId="0" fontId="42" fillId="0" borderId="0" xfId="46" applyFont="1" applyAlignment="1" applyProtection="1">
      <alignment horizontal="center" vertical="center" wrapText="1"/>
      <protection hidden="1"/>
    </xf>
    <xf numFmtId="0" fontId="16" fillId="0" borderId="0" xfId="46" applyFont="1" applyBorder="1" applyAlignment="1" applyProtection="1">
      <alignment vertical="center"/>
      <protection hidden="1"/>
    </xf>
    <xf numFmtId="0" fontId="17" fillId="0" borderId="0" xfId="46" applyFont="1" applyAlignment="1" applyProtection="1">
      <alignment vertical="center"/>
      <protection hidden="1"/>
    </xf>
    <xf numFmtId="0" fontId="16" fillId="0" borderId="0" xfId="46" applyFont="1" applyBorder="1" applyAlignment="1" applyProtection="1">
      <alignment horizontal="center" vertical="center"/>
      <protection hidden="1"/>
    </xf>
    <xf numFmtId="0" fontId="17" fillId="0" borderId="0" xfId="46" applyFont="1" applyAlignment="1" applyProtection="1">
      <alignment horizontal="justify" vertical="center"/>
      <protection hidden="1"/>
    </xf>
    <xf numFmtId="0" fontId="34" fillId="0" borderId="0" xfId="46" applyAlignment="1" applyProtection="1">
      <alignment vertical="center"/>
      <protection hidden="1"/>
    </xf>
    <xf numFmtId="0" fontId="17" fillId="0" borderId="0" xfId="46" applyFont="1" applyAlignment="1" applyProtection="1">
      <alignment horizontal="center" vertical="center"/>
      <protection hidden="1"/>
    </xf>
    <xf numFmtId="0" fontId="17" fillId="0" borderId="0" xfId="46" applyFont="1" applyProtection="1">
      <protection hidden="1"/>
    </xf>
    <xf numFmtId="0" fontId="17" fillId="0" borderId="0" xfId="46" applyFont="1" applyAlignment="1" applyProtection="1">
      <alignment vertical="center" wrapText="1"/>
      <protection hidden="1"/>
    </xf>
    <xf numFmtId="0" fontId="17" fillId="0" borderId="17" xfId="46" applyFont="1" applyBorder="1" applyAlignment="1" applyProtection="1">
      <alignment vertical="center"/>
      <protection hidden="1"/>
    </xf>
    <xf numFmtId="0" fontId="17" fillId="0" borderId="18" xfId="46" applyFont="1" applyBorder="1" applyAlignment="1" applyProtection="1">
      <alignment vertical="center"/>
      <protection hidden="1"/>
    </xf>
    <xf numFmtId="0" fontId="17" fillId="0" borderId="19" xfId="46" applyFont="1" applyBorder="1" applyAlignment="1" applyProtection="1">
      <alignment vertical="center"/>
      <protection hidden="1"/>
    </xf>
    <xf numFmtId="0" fontId="17" fillId="0" borderId="20" xfId="46" applyFont="1" applyBorder="1" applyAlignment="1" applyProtection="1">
      <alignment vertical="center"/>
      <protection hidden="1"/>
    </xf>
    <xf numFmtId="0" fontId="17" fillId="0" borderId="21" xfId="46" applyFont="1" applyBorder="1" applyAlignment="1" applyProtection="1">
      <alignment vertical="center"/>
      <protection hidden="1"/>
    </xf>
    <xf numFmtId="0" fontId="17" fillId="0" borderId="22" xfId="46" applyFont="1" applyBorder="1" applyAlignment="1" applyProtection="1">
      <alignment vertical="center"/>
      <protection hidden="1"/>
    </xf>
    <xf numFmtId="0" fontId="17" fillId="0" borderId="23" xfId="46" applyFont="1" applyBorder="1" applyAlignment="1" applyProtection="1">
      <alignment vertical="center"/>
      <protection hidden="1"/>
    </xf>
    <xf numFmtId="0" fontId="17" fillId="0" borderId="7" xfId="46" applyFont="1" applyBorder="1" applyAlignment="1" applyProtection="1">
      <alignment vertical="center"/>
      <protection hidden="1"/>
    </xf>
    <xf numFmtId="0" fontId="17" fillId="0" borderId="24" xfId="46" applyFont="1" applyBorder="1" applyAlignment="1" applyProtection="1">
      <alignment horizontal="left" vertical="center"/>
      <protection hidden="1"/>
    </xf>
    <xf numFmtId="0" fontId="17" fillId="0" borderId="25" xfId="46" applyFont="1" applyBorder="1" applyAlignment="1" applyProtection="1">
      <alignment horizontal="left" vertical="center"/>
      <protection hidden="1"/>
    </xf>
    <xf numFmtId="0" fontId="17" fillId="0" borderId="0" xfId="46" applyFont="1" applyBorder="1" applyAlignment="1" applyProtection="1">
      <alignment horizontal="left" vertical="center"/>
      <protection hidden="1"/>
    </xf>
    <xf numFmtId="0" fontId="17" fillId="0" borderId="0" xfId="46" applyFont="1" applyAlignment="1" applyProtection="1">
      <alignment horizontal="left" vertical="center"/>
      <protection hidden="1"/>
    </xf>
    <xf numFmtId="0" fontId="16" fillId="0" borderId="0" xfId="48" applyNumberFormat="1" applyFont="1" applyFill="1" applyBorder="1" applyAlignment="1" applyProtection="1">
      <alignment horizontal="left" vertical="center"/>
    </xf>
    <xf numFmtId="0" fontId="16" fillId="0" borderId="0" xfId="53" applyFont="1" applyFill="1" applyBorder="1" applyAlignment="1" applyProtection="1">
      <alignment vertical="top"/>
      <protection hidden="1"/>
    </xf>
    <xf numFmtId="0" fontId="16" fillId="0" borderId="0" xfId="52" applyFont="1" applyFill="1" applyBorder="1" applyAlignment="1" applyProtection="1">
      <alignment vertical="top"/>
      <protection hidden="1"/>
    </xf>
    <xf numFmtId="0" fontId="17" fillId="0" borderId="19" xfId="50" applyNumberFormat="1" applyFont="1" applyFill="1" applyBorder="1" applyAlignment="1" applyProtection="1">
      <alignment horizontal="left" vertical="center" indent="3"/>
      <protection hidden="1"/>
    </xf>
    <xf numFmtId="0" fontId="17" fillId="0" borderId="14" xfId="50" applyFont="1" applyBorder="1" applyAlignment="1" applyProtection="1">
      <alignment horizontal="right" vertical="center"/>
      <protection hidden="1"/>
    </xf>
    <xf numFmtId="0" fontId="17" fillId="0" borderId="20" xfId="50" applyFont="1" applyBorder="1" applyAlignment="1" applyProtection="1">
      <alignment horizontal="right" vertical="center"/>
      <protection hidden="1"/>
    </xf>
    <xf numFmtId="0" fontId="17" fillId="0" borderId="26" xfId="50" applyFont="1" applyBorder="1" applyAlignment="1" applyProtection="1">
      <alignment horizontal="right" vertical="center"/>
      <protection hidden="1"/>
    </xf>
    <xf numFmtId="0" fontId="17" fillId="0" borderId="15" xfId="50" applyFont="1" applyBorder="1" applyAlignment="1" applyProtection="1">
      <alignment horizontal="right" vertical="center"/>
      <protection hidden="1"/>
    </xf>
    <xf numFmtId="0" fontId="44" fillId="0" borderId="19" xfId="52" applyFont="1" applyBorder="1" applyAlignment="1" applyProtection="1">
      <alignment horizontal="center" vertical="center"/>
      <protection hidden="1"/>
    </xf>
    <xf numFmtId="0" fontId="44" fillId="0" borderId="19" xfId="52" applyFont="1" applyBorder="1" applyAlignment="1" applyProtection="1">
      <alignment horizontal="center" vertical="top"/>
      <protection hidden="1"/>
    </xf>
    <xf numFmtId="0" fontId="17" fillId="0" borderId="0" xfId="0" applyFont="1" applyFill="1" applyBorder="1" applyAlignment="1" applyProtection="1">
      <alignment horizontal="left" vertical="center" indent="2"/>
      <protection hidden="1"/>
    </xf>
    <xf numFmtId="0" fontId="16" fillId="0" borderId="0" xfId="46" applyFont="1" applyFill="1" applyAlignment="1" applyProtection="1">
      <alignment horizontal="left" vertical="center"/>
      <protection hidden="1"/>
    </xf>
    <xf numFmtId="10" fontId="17" fillId="3" borderId="27" xfId="50" applyNumberFormat="1" applyFont="1" applyFill="1" applyBorder="1" applyAlignment="1" applyProtection="1">
      <alignment horizontal="right" vertical="center" wrapText="1"/>
      <protection locked="0"/>
    </xf>
    <xf numFmtId="10" fontId="17" fillId="3" borderId="28" xfId="50" applyNumberFormat="1" applyFont="1" applyFill="1" applyBorder="1" applyAlignment="1" applyProtection="1">
      <alignment horizontal="right" vertical="center" wrapText="1"/>
      <protection locked="0"/>
    </xf>
    <xf numFmtId="0" fontId="16" fillId="0" borderId="0" xfId="0" applyNumberFormat="1" applyFont="1" applyFill="1" applyBorder="1" applyAlignment="1" applyProtection="1">
      <alignment horizontal="center" vertical="center" wrapText="1"/>
      <protection hidden="1"/>
    </xf>
    <xf numFmtId="0" fontId="45" fillId="0" borderId="0" xfId="46" applyFont="1" applyAlignment="1" applyProtection="1">
      <alignment vertical="center"/>
      <protection hidden="1"/>
    </xf>
    <xf numFmtId="0" fontId="45" fillId="0" borderId="0" xfId="46" applyFont="1" applyProtection="1">
      <protection hidden="1"/>
    </xf>
    <xf numFmtId="0" fontId="45" fillId="0" borderId="0" xfId="46" applyFont="1" applyAlignment="1" applyProtection="1">
      <alignment horizontal="center"/>
      <protection hidden="1"/>
    </xf>
    <xf numFmtId="0" fontId="28" fillId="0" borderId="0" xfId="0" applyNumberFormat="1" applyFont="1" applyFill="1" applyBorder="1" applyAlignment="1" applyProtection="1">
      <alignment horizontal="center" vertical="center"/>
      <protection hidden="1"/>
    </xf>
    <xf numFmtId="0" fontId="28" fillId="0" borderId="0" xfId="48" applyNumberFormat="1" applyFont="1" applyFill="1" applyBorder="1" applyAlignment="1" applyProtection="1">
      <alignment horizontal="center" vertical="center" wrapText="1"/>
      <protection hidden="1"/>
    </xf>
    <xf numFmtId="2" fontId="33" fillId="0" borderId="0" xfId="48" applyNumberFormat="1" applyFont="1" applyFill="1" applyBorder="1" applyAlignment="1" applyProtection="1">
      <alignment horizontal="right" vertical="center"/>
      <protection hidden="1"/>
    </xf>
    <xf numFmtId="2" fontId="28" fillId="0" borderId="0" xfId="48" applyNumberFormat="1" applyFont="1" applyFill="1" applyBorder="1" applyAlignment="1" applyProtection="1">
      <alignment horizontal="right" vertical="center"/>
      <protection hidden="1"/>
    </xf>
    <xf numFmtId="0" fontId="41" fillId="0" borderId="0" xfId="52" applyFont="1" applyBorder="1" applyAlignment="1" applyProtection="1">
      <alignment vertical="top"/>
      <protection hidden="1"/>
    </xf>
    <xf numFmtId="2" fontId="41" fillId="0" borderId="0" xfId="52" applyNumberFormat="1" applyFont="1" applyBorder="1" applyAlignment="1" applyProtection="1">
      <alignment vertical="top"/>
      <protection hidden="1"/>
    </xf>
    <xf numFmtId="0" fontId="33" fillId="0" borderId="0" xfId="0" applyFont="1" applyBorder="1" applyProtection="1">
      <protection hidden="1"/>
    </xf>
    <xf numFmtId="2" fontId="33" fillId="0" borderId="0" xfId="53" applyNumberFormat="1" applyFont="1" applyFill="1" applyBorder="1" applyAlignment="1" applyProtection="1">
      <alignment vertical="center"/>
      <protection hidden="1"/>
    </xf>
    <xf numFmtId="0" fontId="33" fillId="0" borderId="0" xfId="0" applyFont="1" applyBorder="1" applyAlignment="1" applyProtection="1">
      <alignment horizontal="right"/>
      <protection hidden="1"/>
    </xf>
    <xf numFmtId="2" fontId="33" fillId="0" borderId="0" xfId="0" applyNumberFormat="1" applyFont="1" applyBorder="1" applyProtection="1">
      <protection hidden="1"/>
    </xf>
    <xf numFmtId="0" fontId="16" fillId="0" borderId="0" xfId="0" applyNumberFormat="1" applyFont="1" applyFill="1" applyBorder="1" applyAlignment="1" applyProtection="1">
      <alignment horizontal="center" vertical="center"/>
      <protection hidden="1"/>
    </xf>
    <xf numFmtId="0" fontId="34" fillId="0" borderId="0" xfId="46" applyFont="1" applyAlignment="1" applyProtection="1">
      <alignment vertical="center"/>
      <protection hidden="1"/>
    </xf>
    <xf numFmtId="0" fontId="34" fillId="0" borderId="0" xfId="46" applyFont="1" applyProtection="1">
      <protection hidden="1"/>
    </xf>
    <xf numFmtId="0" fontId="49" fillId="0" borderId="0" xfId="46" applyFont="1" applyAlignment="1" applyProtection="1">
      <alignment horizontal="center" vertical="center"/>
      <protection hidden="1"/>
    </xf>
    <xf numFmtId="0" fontId="33" fillId="0" borderId="0" xfId="0" applyFont="1" applyBorder="1" applyAlignment="1" applyProtection="1">
      <alignment horizontal="left" vertical="center"/>
      <protection hidden="1"/>
    </xf>
    <xf numFmtId="10" fontId="33" fillId="0" borderId="0" xfId="0" applyNumberFormat="1" applyFont="1" applyFill="1" applyBorder="1" applyAlignment="1" applyProtection="1">
      <alignment horizontal="center" vertical="center"/>
      <protection hidden="1"/>
    </xf>
    <xf numFmtId="10" fontId="33" fillId="0" borderId="0" xfId="0" applyNumberFormat="1" applyFont="1" applyBorder="1" applyAlignment="1" applyProtection="1">
      <alignment horizontal="center" vertical="center"/>
      <protection hidden="1"/>
    </xf>
    <xf numFmtId="0" fontId="29" fillId="0" borderId="0" xfId="48" applyNumberFormat="1" applyFont="1" applyFill="1" applyBorder="1" applyAlignment="1" applyProtection="1">
      <alignment vertical="center"/>
      <protection hidden="1"/>
    </xf>
    <xf numFmtId="0" fontId="29" fillId="0" borderId="0" xfId="48" applyNumberFormat="1" applyFont="1" applyFill="1" applyBorder="1" applyAlignment="1" applyProtection="1">
      <alignment vertical="center" wrapText="1"/>
      <protection hidden="1"/>
    </xf>
    <xf numFmtId="0" fontId="16" fillId="0" borderId="0" xfId="48" applyNumberFormat="1" applyFont="1" applyFill="1" applyBorder="1" applyAlignment="1" applyProtection="1">
      <alignment horizontal="left" vertical="center"/>
      <protection hidden="1"/>
    </xf>
    <xf numFmtId="0" fontId="16" fillId="0" borderId="11" xfId="0" applyNumberFormat="1" applyFont="1" applyFill="1" applyBorder="1" applyAlignment="1" applyProtection="1">
      <alignment horizontal="center" vertical="center" wrapText="1"/>
      <protection hidden="1"/>
    </xf>
    <xf numFmtId="0" fontId="16" fillId="0" borderId="11" xfId="0" applyNumberFormat="1" applyFont="1" applyFill="1" applyBorder="1" applyAlignment="1" applyProtection="1">
      <alignment horizontal="center" vertical="center"/>
      <protection hidden="1"/>
    </xf>
    <xf numFmtId="0" fontId="17" fillId="0" borderId="0" xfId="0" applyFont="1" applyProtection="1">
      <protection hidden="1"/>
    </xf>
    <xf numFmtId="0" fontId="17" fillId="0" borderId="0" xfId="48" applyNumberFormat="1" applyFont="1" applyFill="1" applyBorder="1" applyAlignment="1" applyProtection="1">
      <alignment horizontal="center" vertical="center"/>
      <protection hidden="1"/>
    </xf>
    <xf numFmtId="4" fontId="17" fillId="0" borderId="0" xfId="48" applyNumberFormat="1" applyFont="1" applyFill="1" applyBorder="1" applyAlignment="1" applyProtection="1">
      <alignment vertical="center"/>
      <protection hidden="1"/>
    </xf>
    <xf numFmtId="0" fontId="16" fillId="0" borderId="0" xfId="48" applyNumberFormat="1" applyFont="1" applyFill="1" applyBorder="1" applyAlignment="1" applyProtection="1">
      <alignment vertical="center" wrapText="1"/>
      <protection hidden="1"/>
    </xf>
    <xf numFmtId="176" fontId="16" fillId="0" borderId="0" xfId="0" applyNumberFormat="1" applyFont="1" applyFill="1" applyBorder="1" applyAlignment="1" applyProtection="1">
      <alignment horizontal="left" vertical="center"/>
      <protection hidden="1"/>
    </xf>
    <xf numFmtId="0" fontId="0" fillId="0" borderId="0" xfId="0" applyAlignment="1" applyProtection="1">
      <protection hidden="1"/>
    </xf>
    <xf numFmtId="0" fontId="33" fillId="0" borderId="0" xfId="0" applyFont="1" applyBorder="1" applyAlignment="1" applyProtection="1">
      <protection hidden="1"/>
    </xf>
    <xf numFmtId="0" fontId="0" fillId="0" borderId="0" xfId="0" applyAlignment="1" applyProtection="1">
      <alignment horizontal="center"/>
      <protection hidden="1"/>
    </xf>
    <xf numFmtId="0" fontId="33" fillId="0" borderId="0" xfId="0" applyFont="1" applyBorder="1" applyAlignment="1" applyProtection="1">
      <alignment horizontal="center"/>
      <protection hidden="1"/>
    </xf>
    <xf numFmtId="0" fontId="0" fillId="0" borderId="0" xfId="0" applyBorder="1" applyAlignment="1" applyProtection="1">
      <alignment vertical="center"/>
      <protection hidden="1"/>
    </xf>
    <xf numFmtId="0" fontId="0" fillId="0" borderId="0" xfId="0" applyBorder="1" applyAlignment="1" applyProtection="1">
      <alignment horizontal="center"/>
      <protection hidden="1"/>
    </xf>
    <xf numFmtId="0" fontId="40" fillId="0" borderId="0" xfId="53" applyFont="1" applyFill="1" applyBorder="1" applyAlignment="1" applyProtection="1">
      <alignment vertical="center"/>
      <protection hidden="1"/>
    </xf>
    <xf numFmtId="0" fontId="40" fillId="0" borderId="0" xfId="0" applyFont="1" applyProtection="1">
      <protection hidden="1"/>
    </xf>
    <xf numFmtId="0" fontId="40" fillId="0" borderId="0" xfId="0" applyFont="1" applyBorder="1" applyAlignment="1" applyProtection="1">
      <alignment vertical="center"/>
      <protection hidden="1"/>
    </xf>
    <xf numFmtId="0" fontId="17" fillId="0" borderId="0" xfId="0" applyFont="1" applyAlignment="1" applyProtection="1">
      <alignment horizontal="justify" vertical="center" wrapText="1"/>
      <protection hidden="1"/>
    </xf>
    <xf numFmtId="166" fontId="17" fillId="0" borderId="11" xfId="53" applyNumberFormat="1" applyFont="1" applyBorder="1" applyAlignment="1" applyProtection="1">
      <alignment horizontal="center" vertical="center"/>
      <protection hidden="1"/>
    </xf>
    <xf numFmtId="2" fontId="17" fillId="2" borderId="11" xfId="53" applyNumberFormat="1" applyFont="1" applyFill="1" applyBorder="1" applyAlignment="1" applyProtection="1">
      <alignment vertical="center"/>
      <protection hidden="1"/>
    </xf>
    <xf numFmtId="2" fontId="33" fillId="0" borderId="0" xfId="0" applyNumberFormat="1" applyFont="1" applyBorder="1" applyAlignment="1" applyProtection="1">
      <protection hidden="1"/>
    </xf>
    <xf numFmtId="0" fontId="0" fillId="0" borderId="0" xfId="0" applyFill="1" applyBorder="1" applyAlignment="1" applyProtection="1">
      <protection hidden="1"/>
    </xf>
    <xf numFmtId="168" fontId="16" fillId="0" borderId="11" xfId="0" applyNumberFormat="1" applyFont="1" applyFill="1" applyBorder="1" applyAlignment="1" applyProtection="1">
      <alignment vertical="center" wrapText="1"/>
      <protection hidden="1"/>
    </xf>
    <xf numFmtId="0" fontId="17" fillId="0" borderId="11" xfId="53" applyFont="1" applyBorder="1" applyAlignment="1" applyProtection="1">
      <alignment vertical="center"/>
      <protection hidden="1"/>
    </xf>
    <xf numFmtId="0" fontId="17" fillId="0" borderId="4" xfId="0" applyNumberFormat="1" applyFont="1" applyFill="1" applyBorder="1" applyAlignment="1" applyProtection="1">
      <alignment horizontal="left" vertical="center"/>
      <protection hidden="1"/>
    </xf>
    <xf numFmtId="0" fontId="29" fillId="0" borderId="0" xfId="0" applyNumberFormat="1" applyFont="1" applyFill="1" applyBorder="1" applyAlignment="1" applyProtection="1">
      <alignment horizontal="center" vertical="center"/>
      <protection hidden="1"/>
    </xf>
    <xf numFmtId="0" fontId="17" fillId="0" borderId="0" xfId="0" applyNumberFormat="1" applyFont="1" applyFill="1" applyBorder="1" applyAlignment="1" applyProtection="1">
      <alignment vertical="center" wrapText="1"/>
      <protection hidden="1"/>
    </xf>
    <xf numFmtId="166" fontId="17" fillId="0" borderId="11" xfId="57" applyNumberFormat="1" applyFont="1" applyFill="1" applyBorder="1" applyAlignment="1" applyProtection="1">
      <alignment horizontal="center" vertical="center" wrapText="1"/>
      <protection hidden="1"/>
    </xf>
    <xf numFmtId="0" fontId="17" fillId="0" borderId="11" xfId="0" applyNumberFormat="1" applyFont="1" applyFill="1" applyBorder="1" applyAlignment="1" applyProtection="1">
      <alignment horizontal="center" vertical="center"/>
      <protection hidden="1"/>
    </xf>
    <xf numFmtId="2" fontId="17" fillId="0" borderId="27" xfId="0" applyNumberFormat="1" applyFont="1" applyFill="1" applyBorder="1" applyAlignment="1" applyProtection="1">
      <alignment vertical="center"/>
      <protection hidden="1"/>
    </xf>
    <xf numFmtId="0" fontId="19" fillId="0" borderId="11" xfId="57" applyFont="1" applyFill="1" applyBorder="1" applyAlignment="1" applyProtection="1">
      <alignment horizontal="center" vertical="center" wrapText="1"/>
      <protection hidden="1"/>
    </xf>
    <xf numFmtId="2" fontId="17" fillId="0" borderId="11" xfId="0" applyNumberFormat="1" applyFont="1" applyFill="1" applyBorder="1" applyAlignment="1" applyProtection="1">
      <alignment vertical="center"/>
      <protection hidden="1"/>
    </xf>
    <xf numFmtId="0" fontId="17" fillId="0" borderId="11" xfId="0" applyNumberFormat="1" applyFont="1" applyFill="1" applyBorder="1" applyAlignment="1" applyProtection="1">
      <alignment vertical="center"/>
      <protection hidden="1"/>
    </xf>
    <xf numFmtId="0" fontId="17" fillId="0" borderId="11" xfId="57" applyNumberFormat="1" applyFont="1" applyFill="1" applyBorder="1" applyAlignment="1" applyProtection="1">
      <alignment horizontal="center" vertical="center"/>
      <protection hidden="1"/>
    </xf>
    <xf numFmtId="0" fontId="17" fillId="0" borderId="8" xfId="57" applyNumberFormat="1" applyFont="1" applyFill="1" applyBorder="1" applyAlignment="1" applyProtection="1">
      <alignment horizontal="center" vertical="center"/>
      <protection hidden="1"/>
    </xf>
    <xf numFmtId="0" fontId="16" fillId="0" borderId="8" xfId="57" applyNumberFormat="1" applyFont="1" applyFill="1" applyBorder="1" applyAlignment="1" applyProtection="1">
      <alignment horizontal="left" vertical="center" wrapText="1"/>
      <protection hidden="1"/>
    </xf>
    <xf numFmtId="0" fontId="17" fillId="0" borderId="8" xfId="0" applyNumberFormat="1" applyFont="1" applyFill="1" applyBorder="1" applyAlignment="1" applyProtection="1">
      <alignment horizontal="center" vertical="center"/>
      <protection hidden="1"/>
    </xf>
    <xf numFmtId="1" fontId="17" fillId="0" borderId="8" xfId="0" applyNumberFormat="1" applyFont="1" applyFill="1" applyBorder="1" applyAlignment="1" applyProtection="1">
      <alignment vertical="center"/>
      <protection hidden="1"/>
    </xf>
    <xf numFmtId="0" fontId="17" fillId="0" borderId="8" xfId="0" applyNumberFormat="1" applyFont="1" applyFill="1" applyBorder="1" applyAlignment="1" applyProtection="1">
      <alignment vertical="center"/>
      <protection hidden="1"/>
    </xf>
    <xf numFmtId="0" fontId="30" fillId="0" borderId="0" xfId="0" applyNumberFormat="1" applyFont="1" applyFill="1" applyBorder="1" applyAlignment="1" applyProtection="1">
      <alignment vertical="center" wrapText="1"/>
      <protection hidden="1"/>
    </xf>
    <xf numFmtId="0" fontId="16" fillId="0" borderId="0" xfId="0" applyFont="1" applyAlignment="1" applyProtection="1">
      <alignment horizontal="left" vertical="top"/>
      <protection hidden="1"/>
    </xf>
    <xf numFmtId="0" fontId="16" fillId="0" borderId="0" xfId="0" applyFont="1" applyAlignment="1" applyProtection="1">
      <alignment horizontal="center" vertical="center"/>
      <protection hidden="1"/>
    </xf>
    <xf numFmtId="0" fontId="29" fillId="0" borderId="0" xfId="0" applyFont="1" applyAlignment="1" applyProtection="1">
      <alignment horizontal="justify" vertical="center" wrapText="1"/>
      <protection hidden="1"/>
    </xf>
    <xf numFmtId="0" fontId="29" fillId="0" borderId="0" xfId="0" applyNumberFormat="1" applyFont="1" applyFill="1" applyBorder="1" applyAlignment="1" applyProtection="1">
      <alignment horizontal="justify" vertical="center"/>
      <protection hidden="1"/>
    </xf>
    <xf numFmtId="0" fontId="28" fillId="0" borderId="0" xfId="0" applyFont="1" applyFill="1" applyAlignment="1" applyProtection="1">
      <alignment vertical="center"/>
      <protection hidden="1"/>
    </xf>
    <xf numFmtId="0" fontId="29" fillId="0" borderId="0" xfId="48" applyNumberFormat="1" applyFont="1" applyFill="1" applyBorder="1" applyAlignment="1" applyProtection="1">
      <alignment horizontal="center" vertical="center"/>
      <protection hidden="1"/>
    </xf>
    <xf numFmtId="0" fontId="29" fillId="0" borderId="0" xfId="0" applyNumberFormat="1" applyFont="1" applyFill="1" applyBorder="1" applyAlignment="1" applyProtection="1">
      <alignment vertical="center"/>
      <protection hidden="1"/>
    </xf>
    <xf numFmtId="166" fontId="17" fillId="0" borderId="11" xfId="57" quotePrefix="1" applyNumberFormat="1" applyFont="1" applyFill="1" applyBorder="1" applyAlignment="1" applyProtection="1">
      <alignment horizontal="center" vertical="center" wrapText="1"/>
      <protection hidden="1"/>
    </xf>
    <xf numFmtId="2" fontId="17" fillId="0" borderId="11" xfId="48" applyNumberFormat="1" applyFont="1" applyFill="1" applyBorder="1" applyAlignment="1" applyProtection="1">
      <alignment horizontal="right" vertical="center"/>
      <protection hidden="1"/>
    </xf>
    <xf numFmtId="0" fontId="16" fillId="0" borderId="11" xfId="49" applyNumberFormat="1" applyFont="1" applyFill="1" applyBorder="1" applyAlignment="1" applyProtection="1">
      <alignment vertical="center" wrapText="1"/>
      <protection hidden="1"/>
    </xf>
    <xf numFmtId="3" fontId="18" fillId="0" borderId="11" xfId="57" applyNumberFormat="1" applyFont="1" applyBorder="1" applyAlignment="1" applyProtection="1">
      <alignment horizontal="center" vertical="center" wrapText="1"/>
      <protection hidden="1"/>
    </xf>
    <xf numFmtId="3" fontId="19" fillId="0" borderId="11" xfId="57" applyNumberFormat="1" applyFont="1" applyFill="1" applyBorder="1" applyAlignment="1" applyProtection="1">
      <alignment horizontal="center" vertical="center" wrapText="1"/>
      <protection hidden="1"/>
    </xf>
    <xf numFmtId="2" fontId="19" fillId="0" borderId="11" xfId="48" applyNumberFormat="1" applyFont="1" applyFill="1" applyBorder="1" applyAlignment="1" applyProtection="1">
      <alignment horizontal="right" vertical="center"/>
      <protection hidden="1"/>
    </xf>
    <xf numFmtId="2" fontId="16" fillId="0" borderId="11" xfId="48" applyNumberFormat="1" applyFont="1" applyFill="1" applyBorder="1" applyAlignment="1" applyProtection="1">
      <alignment horizontal="right" vertical="center"/>
      <protection hidden="1"/>
    </xf>
    <xf numFmtId="0" fontId="19" fillId="0" borderId="0" xfId="48" applyNumberFormat="1" applyFont="1" applyFill="1" applyBorder="1" applyAlignment="1" applyProtection="1">
      <alignment horizontal="center" vertical="center"/>
      <protection hidden="1"/>
    </xf>
    <xf numFmtId="2" fontId="33" fillId="0" borderId="0" xfId="0" applyNumberFormat="1" applyFont="1" applyBorder="1" applyAlignment="1" applyProtection="1">
      <alignment vertical="center"/>
      <protection hidden="1"/>
    </xf>
    <xf numFmtId="0" fontId="7" fillId="0" borderId="11" xfId="0" applyFont="1" applyBorder="1" applyAlignment="1" applyProtection="1">
      <alignment horizontal="center" vertical="top" wrapText="1"/>
      <protection hidden="1"/>
    </xf>
    <xf numFmtId="0" fontId="6" fillId="0" borderId="11" xfId="0" applyFont="1" applyBorder="1" applyAlignment="1" applyProtection="1">
      <alignment vertical="top" wrapText="1"/>
      <protection hidden="1"/>
    </xf>
    <xf numFmtId="0" fontId="6" fillId="0" borderId="0" xfId="0" applyFont="1" applyBorder="1" applyAlignment="1" applyProtection="1">
      <alignment vertical="top" wrapText="1"/>
      <protection hidden="1"/>
    </xf>
    <xf numFmtId="0" fontId="0" fillId="4" borderId="0" xfId="0" applyFill="1" applyAlignment="1" applyProtection="1">
      <alignment horizontal="center" vertical="center"/>
      <protection hidden="1"/>
    </xf>
    <xf numFmtId="0" fontId="17" fillId="4" borderId="0" xfId="0" applyFont="1" applyFill="1" applyAlignment="1" applyProtection="1">
      <alignment vertical="center"/>
      <protection hidden="1"/>
    </xf>
    <xf numFmtId="0" fontId="0" fillId="4" borderId="0" xfId="0" applyFill="1" applyProtection="1">
      <protection hidden="1"/>
    </xf>
    <xf numFmtId="0" fontId="16" fillId="4" borderId="0" xfId="0" applyFont="1" applyFill="1" applyAlignment="1" applyProtection="1">
      <alignment horizontal="center" vertical="center"/>
      <protection hidden="1"/>
    </xf>
    <xf numFmtId="0" fontId="46" fillId="4" borderId="0" xfId="0" applyFont="1" applyFill="1" applyAlignment="1" applyProtection="1">
      <alignment vertical="center"/>
      <protection hidden="1"/>
    </xf>
    <xf numFmtId="0" fontId="16" fillId="4" borderId="0" xfId="0" applyFont="1" applyFill="1" applyAlignment="1" applyProtection="1">
      <alignment horizontal="center" vertical="top"/>
      <protection hidden="1"/>
    </xf>
    <xf numFmtId="0" fontId="16" fillId="4" borderId="0" xfId="0" applyFont="1" applyFill="1" applyBorder="1" applyAlignment="1" applyProtection="1">
      <alignment vertical="top"/>
      <protection hidden="1"/>
    </xf>
    <xf numFmtId="0" fontId="16" fillId="4" borderId="0" xfId="0" applyFont="1" applyFill="1" applyAlignment="1" applyProtection="1">
      <alignment vertical="center"/>
      <protection hidden="1"/>
    </xf>
    <xf numFmtId="0" fontId="47" fillId="4" borderId="0" xfId="0" applyFont="1" applyFill="1" applyAlignment="1" applyProtection="1">
      <alignment vertical="center"/>
      <protection hidden="1"/>
    </xf>
    <xf numFmtId="0" fontId="0" fillId="0" borderId="0" xfId="0" applyAlignment="1" applyProtection="1">
      <alignment horizontal="center" vertical="center" wrapText="1"/>
      <protection hidden="1"/>
    </xf>
    <xf numFmtId="0" fontId="0" fillId="0" borderId="0" xfId="0" applyAlignment="1" applyProtection="1">
      <alignment vertical="center" wrapText="1"/>
      <protection hidden="1"/>
    </xf>
    <xf numFmtId="0" fontId="16" fillId="0" borderId="11" xfId="0" applyFont="1" applyBorder="1" applyAlignment="1" applyProtection="1">
      <alignment vertical="center" wrapText="1"/>
      <protection hidden="1"/>
    </xf>
    <xf numFmtId="0" fontId="16" fillId="0" borderId="11" xfId="0" quotePrefix="1" applyFont="1"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3" borderId="11" xfId="0" applyFill="1" applyBorder="1" applyAlignment="1" applyProtection="1">
      <alignment vertical="center"/>
      <protection locked="0"/>
    </xf>
    <xf numFmtId="2" fontId="0" fillId="3" borderId="11" xfId="0" applyNumberFormat="1" applyFill="1" applyBorder="1" applyAlignment="1" applyProtection="1">
      <alignment vertical="center"/>
      <protection locked="0"/>
    </xf>
    <xf numFmtId="10" fontId="0" fillId="3" borderId="11" xfId="0" applyNumberFormat="1" applyFill="1" applyBorder="1" applyAlignment="1" applyProtection="1">
      <alignment vertical="center"/>
      <protection locked="0"/>
    </xf>
    <xf numFmtId="0" fontId="0" fillId="0" borderId="11" xfId="0" applyBorder="1" applyAlignment="1" applyProtection="1">
      <alignment vertical="center"/>
      <protection hidden="1"/>
    </xf>
    <xf numFmtId="0" fontId="16" fillId="0" borderId="11" xfId="0" applyFont="1" applyBorder="1" applyAlignment="1" applyProtection="1">
      <alignment horizontal="center" vertical="center"/>
      <protection hidden="1"/>
    </xf>
    <xf numFmtId="0" fontId="16" fillId="0" borderId="11" xfId="0" applyFont="1" applyBorder="1" applyAlignment="1" applyProtection="1">
      <alignment vertical="center"/>
      <protection hidden="1"/>
    </xf>
    <xf numFmtId="0" fontId="16" fillId="0" borderId="0" xfId="0" applyFont="1" applyProtection="1">
      <protection hidden="1"/>
    </xf>
    <xf numFmtId="0" fontId="0" fillId="0" borderId="0" xfId="0" applyAlignment="1" applyProtection="1">
      <alignment horizontal="center" vertical="center"/>
      <protection hidden="1"/>
    </xf>
    <xf numFmtId="0" fontId="0" fillId="0" borderId="11" xfId="0" applyNumberFormat="1" applyFill="1" applyBorder="1" applyAlignment="1" applyProtection="1">
      <alignment horizontal="center" vertical="center"/>
      <protection hidden="1"/>
    </xf>
    <xf numFmtId="0" fontId="19" fillId="0" borderId="0" xfId="49" applyNumberFormat="1" applyFont="1" applyFill="1" applyBorder="1" applyAlignment="1" applyProtection="1">
      <alignment vertical="center" wrapText="1"/>
      <protection hidden="1"/>
    </xf>
    <xf numFmtId="0" fontId="16" fillId="0" borderId="0" xfId="49" applyNumberFormat="1" applyFont="1" applyFill="1" applyBorder="1" applyAlignment="1" applyProtection="1">
      <alignment vertical="center" wrapText="1"/>
      <protection hidden="1"/>
    </xf>
    <xf numFmtId="3" fontId="18" fillId="0" borderId="0" xfId="57" applyNumberFormat="1" applyFont="1" applyBorder="1" applyAlignment="1" applyProtection="1">
      <alignment horizontal="center" vertical="center" wrapText="1"/>
      <protection hidden="1"/>
    </xf>
    <xf numFmtId="3" fontId="19" fillId="0" borderId="0" xfId="57" applyNumberFormat="1" applyFont="1" applyFill="1" applyBorder="1" applyAlignment="1" applyProtection="1">
      <alignment horizontal="center" vertical="center" wrapText="1"/>
      <protection hidden="1"/>
    </xf>
    <xf numFmtId="2" fontId="19" fillId="0" borderId="0" xfId="48" applyNumberFormat="1" applyFont="1" applyFill="1" applyBorder="1" applyAlignment="1" applyProtection="1">
      <alignment horizontal="right" vertical="center"/>
      <protection hidden="1"/>
    </xf>
    <xf numFmtId="2" fontId="16" fillId="0" borderId="0" xfId="48" applyNumberFormat="1" applyFont="1" applyFill="1" applyBorder="1" applyAlignment="1" applyProtection="1">
      <alignment horizontal="right" vertical="center"/>
      <protection hidden="1"/>
    </xf>
    <xf numFmtId="3" fontId="17" fillId="0" borderId="11" xfId="0" applyNumberFormat="1" applyFont="1" applyFill="1" applyBorder="1" applyAlignment="1" applyProtection="1">
      <alignment horizontal="center" vertical="center"/>
      <protection hidden="1"/>
    </xf>
    <xf numFmtId="0" fontId="0" fillId="0" borderId="11" xfId="0" applyNumberFormat="1" applyFill="1" applyBorder="1" applyAlignment="1" applyProtection="1">
      <alignment vertical="center"/>
      <protection hidden="1"/>
    </xf>
    <xf numFmtId="0" fontId="0" fillId="0" borderId="0" xfId="0" applyFont="1" applyBorder="1" applyProtection="1">
      <protection hidden="1"/>
    </xf>
    <xf numFmtId="0" fontId="0" fillId="0" borderId="0" xfId="0" applyFont="1" applyProtection="1">
      <protection hidden="1"/>
    </xf>
    <xf numFmtId="0" fontId="0" fillId="0" borderId="0" xfId="0" applyFont="1" applyBorder="1" applyAlignment="1" applyProtection="1">
      <alignment vertical="center"/>
      <protection hidden="1"/>
    </xf>
    <xf numFmtId="0" fontId="0" fillId="0" borderId="0" xfId="0" applyFont="1" applyAlignment="1" applyProtection="1">
      <alignment vertical="center"/>
      <protection hidden="1"/>
    </xf>
    <xf numFmtId="2" fontId="17" fillId="0" borderId="27" xfId="0" applyNumberFormat="1" applyFont="1" applyFill="1" applyBorder="1" applyAlignment="1" applyProtection="1">
      <alignment horizontal="right" vertical="center"/>
      <protection hidden="1"/>
    </xf>
    <xf numFmtId="2" fontId="16" fillId="2" borderId="11" xfId="53" applyNumberFormat="1" applyFont="1" applyFill="1" applyBorder="1" applyAlignment="1" applyProtection="1">
      <alignment vertical="center"/>
      <protection hidden="1"/>
    </xf>
    <xf numFmtId="0" fontId="37" fillId="3" borderId="0" xfId="21" applyFont="1" applyFill="1" applyAlignment="1" applyProtection="1">
      <alignment horizontal="center" vertical="center" wrapText="1"/>
    </xf>
    <xf numFmtId="0" fontId="0" fillId="3" borderId="0" xfId="0" applyFill="1" applyAlignment="1">
      <alignment horizontal="center" vertical="center" wrapText="1"/>
    </xf>
    <xf numFmtId="0" fontId="0" fillId="0" borderId="29" xfId="50" applyNumberFormat="1" applyFont="1" applyFill="1" applyBorder="1" applyAlignment="1" applyProtection="1">
      <alignment horizontal="left" vertical="center" indent="3"/>
      <protection hidden="1"/>
    </xf>
    <xf numFmtId="0" fontId="50" fillId="0" borderId="0" xfId="50" applyNumberFormat="1" applyFont="1" applyFill="1" applyBorder="1" applyAlignment="1" applyProtection="1">
      <alignment horizontal="center" vertical="top"/>
      <protection hidden="1"/>
    </xf>
    <xf numFmtId="0" fontId="52" fillId="0" borderId="0" xfId="50" applyNumberFormat="1" applyFont="1" applyFill="1" applyBorder="1" applyAlignment="1" applyProtection="1">
      <alignment vertical="top"/>
      <protection hidden="1"/>
    </xf>
    <xf numFmtId="0" fontId="51" fillId="0" borderId="0" xfId="50" applyNumberFormat="1" applyFont="1" applyFill="1" applyBorder="1" applyAlignment="1" applyProtection="1">
      <alignment vertical="top"/>
      <protection hidden="1"/>
    </xf>
    <xf numFmtId="4" fontId="17" fillId="3" borderId="11" xfId="50" applyNumberFormat="1" applyFont="1" applyFill="1" applyBorder="1" applyAlignment="1" applyProtection="1">
      <alignment horizontal="right" vertical="center"/>
      <protection locked="0"/>
    </xf>
    <xf numFmtId="4" fontId="17" fillId="3" borderId="27" xfId="50" applyNumberFormat="1" applyFont="1" applyFill="1" applyBorder="1" applyAlignment="1" applyProtection="1">
      <alignment horizontal="right" vertical="center" wrapText="1"/>
      <protection locked="0"/>
    </xf>
    <xf numFmtId="4" fontId="17" fillId="3" borderId="28" xfId="50" applyNumberFormat="1" applyFont="1" applyFill="1" applyBorder="1" applyAlignment="1" applyProtection="1">
      <alignment horizontal="right" vertical="center" wrapText="1"/>
      <protection locked="0"/>
    </xf>
    <xf numFmtId="0" fontId="17" fillId="0" borderId="11" xfId="0" applyNumberFormat="1" applyFont="1" applyFill="1" applyBorder="1" applyAlignment="1" applyProtection="1">
      <alignment horizontal="center" vertical="center"/>
    </xf>
    <xf numFmtId="2" fontId="40" fillId="3" borderId="11" xfId="53" applyNumberFormat="1" applyFont="1" applyFill="1" applyBorder="1" applyAlignment="1" applyProtection="1">
      <alignment vertical="center"/>
    </xf>
    <xf numFmtId="1" fontId="17" fillId="0" borderId="11" xfId="57" quotePrefix="1" applyNumberFormat="1" applyFont="1" applyFill="1" applyBorder="1" applyAlignment="1" applyProtection="1">
      <alignment horizontal="center" vertical="center" wrapText="1"/>
      <protection hidden="1"/>
    </xf>
    <xf numFmtId="0" fontId="17" fillId="0" borderId="11" xfId="57" quotePrefix="1" applyNumberFormat="1" applyFont="1" applyFill="1" applyBorder="1" applyAlignment="1" applyProtection="1">
      <alignment horizontal="center" vertical="center" wrapText="1"/>
      <protection hidden="1"/>
    </xf>
    <xf numFmtId="166" fontId="17" fillId="0" borderId="11" xfId="53" applyNumberFormat="1" applyFont="1" applyBorder="1" applyAlignment="1" applyProtection="1">
      <alignment horizontal="left" vertical="center"/>
      <protection hidden="1"/>
    </xf>
    <xf numFmtId="0" fontId="17" fillId="0" borderId="11" xfId="57" applyNumberFormat="1" applyFont="1" applyFill="1" applyBorder="1" applyAlignment="1" applyProtection="1">
      <alignment horizontal="center" vertical="center" wrapText="1"/>
      <protection hidden="1"/>
    </xf>
    <xf numFmtId="10" fontId="16" fillId="3" borderId="11" xfId="52" applyNumberFormat="1" applyFont="1" applyFill="1" applyBorder="1" applyAlignment="1" applyProtection="1">
      <alignment horizontal="center" vertical="center" wrapText="1"/>
      <protection hidden="1"/>
    </xf>
    <xf numFmtId="0" fontId="16" fillId="3" borderId="11" xfId="52" applyFont="1" applyFill="1" applyBorder="1" applyAlignment="1" applyProtection="1">
      <alignment horizontal="center" vertical="center" wrapText="1"/>
      <protection hidden="1"/>
    </xf>
    <xf numFmtId="0" fontId="0" fillId="3" borderId="16" xfId="46" applyFont="1" applyFill="1" applyBorder="1" applyAlignment="1" applyProtection="1">
      <alignment vertical="center" wrapText="1"/>
      <protection locked="0"/>
    </xf>
    <xf numFmtId="4" fontId="6" fillId="0" borderId="0" xfId="52" applyNumberFormat="1" applyFont="1" applyAlignment="1" applyProtection="1">
      <alignment vertical="top"/>
      <protection hidden="1"/>
    </xf>
    <xf numFmtId="2" fontId="17" fillId="0" borderId="11" xfId="52" applyNumberFormat="1" applyFont="1" applyBorder="1" applyAlignment="1" applyProtection="1">
      <alignment horizontal="justify" vertical="center" wrapText="1"/>
      <protection hidden="1"/>
    </xf>
    <xf numFmtId="1" fontId="17" fillId="0" borderId="0" xfId="56" applyNumberFormat="1" applyFont="1" applyBorder="1" applyAlignment="1" applyProtection="1">
      <alignment vertical="center" wrapText="1"/>
      <protection hidden="1"/>
    </xf>
    <xf numFmtId="1" fontId="16" fillId="0" borderId="0" xfId="56" applyNumberFormat="1" applyFont="1" applyBorder="1" applyAlignment="1" applyProtection="1">
      <alignment horizontal="center" vertical="center" wrapText="1"/>
      <protection hidden="1"/>
    </xf>
    <xf numFmtId="0" fontId="16" fillId="0" borderId="0" xfId="56" applyFont="1" applyBorder="1" applyAlignment="1" applyProtection="1">
      <alignment horizontal="center" vertical="center" wrapText="1"/>
      <protection hidden="1"/>
    </xf>
    <xf numFmtId="0" fontId="37" fillId="0" borderId="0" xfId="56" applyProtection="1">
      <protection hidden="1"/>
    </xf>
    <xf numFmtId="4" fontId="16" fillId="0" borderId="0" xfId="56" applyNumberFormat="1" applyFont="1" applyBorder="1" applyAlignment="1" applyProtection="1">
      <alignment horizontal="center" vertical="center" wrapText="1"/>
      <protection hidden="1"/>
    </xf>
    <xf numFmtId="0" fontId="20" fillId="0" borderId="0" xfId="56" applyFont="1" applyProtection="1">
      <protection hidden="1"/>
    </xf>
    <xf numFmtId="4" fontId="16" fillId="0" borderId="11" xfId="56" applyNumberFormat="1" applyFont="1" applyBorder="1" applyAlignment="1" applyProtection="1">
      <alignment horizontal="center" vertical="center" wrapText="1"/>
      <protection hidden="1"/>
    </xf>
    <xf numFmtId="1" fontId="16" fillId="0" borderId="11" xfId="56" applyNumberFormat="1" applyFont="1" applyBorder="1" applyAlignment="1" applyProtection="1">
      <alignment vertical="center" wrapText="1"/>
      <protection hidden="1"/>
    </xf>
    <xf numFmtId="4" fontId="16" fillId="0" borderId="11" xfId="56" applyNumberFormat="1" applyFont="1" applyBorder="1" applyAlignment="1" applyProtection="1">
      <alignment horizontal="right" vertical="center" wrapText="1"/>
      <protection hidden="1"/>
    </xf>
    <xf numFmtId="4" fontId="16" fillId="0" borderId="24" xfId="56" applyNumberFormat="1" applyFont="1" applyBorder="1" applyAlignment="1" applyProtection="1">
      <alignment horizontal="right" vertical="center" wrapText="1"/>
      <protection hidden="1"/>
    </xf>
    <xf numFmtId="4" fontId="17" fillId="0" borderId="25" xfId="56" applyNumberFormat="1" applyFont="1" applyBorder="1" applyAlignment="1" applyProtection="1">
      <alignment horizontal="right" vertical="center" wrapText="1"/>
      <protection hidden="1"/>
    </xf>
    <xf numFmtId="0" fontId="20" fillId="0" borderId="0" xfId="56" applyFont="1" applyAlignment="1" applyProtection="1">
      <alignment vertical="center"/>
      <protection hidden="1"/>
    </xf>
    <xf numFmtId="1" fontId="17" fillId="0" borderId="11" xfId="56" applyNumberFormat="1" applyFont="1" applyBorder="1" applyAlignment="1" applyProtection="1">
      <alignment horizontal="center" vertical="center" wrapText="1"/>
      <protection hidden="1"/>
    </xf>
    <xf numFmtId="0" fontId="16" fillId="0" borderId="24" xfId="56" applyFont="1" applyBorder="1" applyAlignment="1" applyProtection="1">
      <alignment vertical="center" wrapText="1"/>
      <protection hidden="1"/>
    </xf>
    <xf numFmtId="0" fontId="16" fillId="0" borderId="25" xfId="56" applyFont="1" applyBorder="1" applyAlignment="1" applyProtection="1">
      <alignment vertical="center" wrapText="1"/>
      <protection hidden="1"/>
    </xf>
    <xf numFmtId="4" fontId="17" fillId="0" borderId="11" xfId="56" applyNumberFormat="1" applyFont="1" applyFill="1" applyBorder="1" applyAlignment="1" applyProtection="1">
      <alignment vertical="center" wrapText="1"/>
      <protection hidden="1"/>
    </xf>
    <xf numFmtId="4" fontId="16" fillId="0" borderId="24" xfId="56" applyNumberFormat="1" applyFont="1" applyBorder="1" applyAlignment="1" applyProtection="1">
      <alignment vertical="center" wrapText="1"/>
      <protection hidden="1"/>
    </xf>
    <xf numFmtId="4" fontId="17" fillId="0" borderId="25" xfId="56" applyNumberFormat="1" applyFont="1" applyBorder="1" applyAlignment="1" applyProtection="1">
      <alignment vertical="center" wrapText="1"/>
      <protection hidden="1"/>
    </xf>
    <xf numFmtId="3" fontId="20" fillId="0" borderId="0" xfId="56" applyNumberFormat="1" applyFont="1" applyProtection="1">
      <protection hidden="1"/>
    </xf>
    <xf numFmtId="4" fontId="17" fillId="0" borderId="11" xfId="56" applyNumberFormat="1" applyFont="1" applyFill="1" applyBorder="1" applyAlignment="1" applyProtection="1">
      <alignment horizontal="right" vertical="center" wrapText="1"/>
      <protection hidden="1"/>
    </xf>
    <xf numFmtId="4" fontId="17" fillId="0" borderId="11" xfId="56" applyNumberFormat="1" applyFont="1" applyBorder="1" applyAlignment="1" applyProtection="1">
      <alignment horizontal="right" vertical="center" wrapText="1"/>
      <protection hidden="1"/>
    </xf>
    <xf numFmtId="4" fontId="16" fillId="0" borderId="11" xfId="56" applyNumberFormat="1" applyFont="1" applyBorder="1" applyAlignment="1" applyProtection="1">
      <alignment vertical="center" wrapText="1"/>
      <protection hidden="1"/>
    </xf>
    <xf numFmtId="4" fontId="16" fillId="0" borderId="25" xfId="56" applyNumberFormat="1" applyFont="1" applyBorder="1" applyAlignment="1" applyProtection="1">
      <alignment vertical="center" wrapText="1"/>
      <protection hidden="1"/>
    </xf>
    <xf numFmtId="0" fontId="16" fillId="5" borderId="24" xfId="56" applyFont="1" applyFill="1" applyBorder="1" applyAlignment="1" applyProtection="1">
      <alignment vertical="center" wrapText="1"/>
      <protection hidden="1"/>
    </xf>
    <xf numFmtId="0" fontId="17" fillId="0" borderId="25" xfId="56" applyFont="1" applyBorder="1" applyAlignment="1" applyProtection="1">
      <alignment vertical="center" wrapText="1"/>
      <protection hidden="1"/>
    </xf>
    <xf numFmtId="4" fontId="17" fillId="0" borderId="11" xfId="56" applyNumberFormat="1" applyFont="1" applyBorder="1" applyAlignment="1" applyProtection="1">
      <alignment vertical="center" wrapText="1"/>
      <protection hidden="1"/>
    </xf>
    <xf numFmtId="4" fontId="17" fillId="0" borderId="24" xfId="56" applyNumberFormat="1" applyFont="1" applyBorder="1" applyAlignment="1" applyProtection="1">
      <alignment vertical="center" wrapText="1"/>
      <protection hidden="1"/>
    </xf>
    <xf numFmtId="2" fontId="20" fillId="0" borderId="0" xfId="56" applyNumberFormat="1" applyFont="1" applyProtection="1">
      <protection hidden="1"/>
    </xf>
    <xf numFmtId="177" fontId="20" fillId="0" borderId="0" xfId="56" applyNumberFormat="1" applyFont="1" applyProtection="1">
      <protection hidden="1"/>
    </xf>
    <xf numFmtId="0" fontId="17" fillId="0" borderId="25" xfId="56" applyFont="1" applyFill="1" applyBorder="1" applyAlignment="1" applyProtection="1">
      <alignment horizontal="center" vertical="center" wrapText="1"/>
      <protection hidden="1"/>
    </xf>
    <xf numFmtId="3" fontId="17" fillId="0" borderId="11" xfId="56" applyNumberFormat="1" applyFont="1" applyFill="1" applyBorder="1" applyAlignment="1" applyProtection="1">
      <alignment horizontal="right" vertical="center" wrapText="1"/>
      <protection hidden="1"/>
    </xf>
    <xf numFmtId="3" fontId="17" fillId="0" borderId="24" xfId="56" applyNumberFormat="1" applyFont="1" applyFill="1" applyBorder="1" applyAlignment="1" applyProtection="1">
      <alignment horizontal="right" vertical="center" wrapText="1"/>
      <protection hidden="1"/>
    </xf>
    <xf numFmtId="3" fontId="16" fillId="0" borderId="24" xfId="56" applyNumberFormat="1" applyFont="1" applyBorder="1" applyAlignment="1" applyProtection="1">
      <alignment horizontal="right" vertical="center" wrapText="1"/>
      <protection hidden="1"/>
    </xf>
    <xf numFmtId="4" fontId="16" fillId="0" borderId="25" xfId="17" applyNumberFormat="1" applyFont="1" applyBorder="1" applyAlignment="1" applyProtection="1">
      <alignment horizontal="right" vertical="center" wrapText="1"/>
      <protection hidden="1"/>
    </xf>
    <xf numFmtId="3" fontId="16" fillId="0" borderId="11" xfId="17" applyNumberFormat="1" applyFont="1" applyBorder="1" applyAlignment="1" applyProtection="1">
      <alignment horizontal="right" vertical="center" wrapText="1"/>
      <protection hidden="1"/>
    </xf>
    <xf numFmtId="4" fontId="16" fillId="0" borderId="24" xfId="17" applyNumberFormat="1" applyFont="1" applyBorder="1" applyAlignment="1" applyProtection="1">
      <alignment horizontal="right" vertical="center" wrapText="1"/>
      <protection hidden="1"/>
    </xf>
    <xf numFmtId="4" fontId="16" fillId="0" borderId="24" xfId="56" applyNumberFormat="1" applyFont="1" applyBorder="1" applyAlignment="1" applyProtection="1">
      <alignment horizontal="center" vertical="center" wrapText="1"/>
      <protection hidden="1"/>
    </xf>
    <xf numFmtId="4" fontId="16" fillId="0" borderId="25" xfId="56" applyNumberFormat="1" applyFont="1" applyBorder="1" applyAlignment="1" applyProtection="1">
      <alignment horizontal="right" vertical="center" wrapText="1"/>
      <protection hidden="1"/>
    </xf>
    <xf numFmtId="1" fontId="17" fillId="0" borderId="30" xfId="56" applyNumberFormat="1" applyFont="1" applyBorder="1" applyAlignment="1" applyProtection="1">
      <alignment horizontal="center" vertical="center" wrapText="1"/>
      <protection hidden="1"/>
    </xf>
    <xf numFmtId="0" fontId="16" fillId="0" borderId="8" xfId="56" applyFont="1" applyBorder="1" applyAlignment="1" applyProtection="1">
      <alignment vertical="center" wrapText="1"/>
      <protection hidden="1"/>
    </xf>
    <xf numFmtId="4" fontId="17" fillId="0" borderId="8" xfId="56" applyNumberFormat="1" applyFont="1" applyBorder="1" applyAlignment="1" applyProtection="1">
      <alignment vertical="center" wrapText="1"/>
      <protection hidden="1"/>
    </xf>
    <xf numFmtId="4" fontId="16" fillId="0" borderId="8" xfId="56" applyNumberFormat="1" applyFont="1" applyBorder="1" applyAlignment="1" applyProtection="1">
      <alignment vertical="center" wrapText="1"/>
      <protection hidden="1"/>
    </xf>
    <xf numFmtId="4" fontId="17" fillId="0" borderId="31" xfId="56" applyNumberFormat="1" applyFont="1" applyBorder="1" applyAlignment="1" applyProtection="1">
      <alignment vertical="center" wrapText="1"/>
      <protection hidden="1"/>
    </xf>
    <xf numFmtId="0" fontId="20" fillId="0" borderId="0" xfId="56" applyFont="1" applyBorder="1" applyProtection="1">
      <protection hidden="1"/>
    </xf>
    <xf numFmtId="1" fontId="16" fillId="0" borderId="5" xfId="56" applyNumberFormat="1" applyFont="1" applyBorder="1" applyAlignment="1" applyProtection="1">
      <alignment horizontal="center" vertical="center" wrapText="1"/>
      <protection hidden="1"/>
    </xf>
    <xf numFmtId="0" fontId="17" fillId="0" borderId="0" xfId="56" applyFont="1" applyFill="1" applyBorder="1" applyAlignment="1" applyProtection="1">
      <alignment horizontal="justify" vertical="center" wrapText="1"/>
      <protection hidden="1"/>
    </xf>
    <xf numFmtId="2" fontId="0" fillId="0" borderId="5" xfId="56" applyNumberFormat="1" applyFont="1" applyBorder="1" applyAlignment="1" applyProtection="1">
      <alignment horizontal="left" vertical="center" wrapText="1" indent="3"/>
      <protection hidden="1"/>
    </xf>
    <xf numFmtId="0" fontId="0" fillId="0" borderId="0" xfId="56" applyFont="1" applyFill="1" applyBorder="1" applyAlignment="1" applyProtection="1">
      <alignment vertical="center" wrapText="1"/>
      <protection hidden="1"/>
    </xf>
    <xf numFmtId="2" fontId="17" fillId="0" borderId="0" xfId="56" applyNumberFormat="1" applyFont="1" applyFill="1" applyBorder="1" applyAlignment="1" applyProtection="1">
      <alignment horizontal="left" vertical="center" wrapText="1"/>
      <protection hidden="1"/>
    </xf>
    <xf numFmtId="0" fontId="0" fillId="0" borderId="0" xfId="56" applyFont="1" applyFill="1" applyBorder="1" applyAlignment="1" applyProtection="1">
      <alignment horizontal="justify" vertical="center" wrapText="1"/>
      <protection hidden="1"/>
    </xf>
    <xf numFmtId="3" fontId="17" fillId="0" borderId="6" xfId="56" applyNumberFormat="1" applyFont="1" applyFill="1" applyBorder="1" applyAlignment="1" applyProtection="1">
      <alignment horizontal="right" vertical="center" wrapText="1"/>
      <protection hidden="1"/>
    </xf>
    <xf numFmtId="10" fontId="17" fillId="0" borderId="0" xfId="56" applyNumberFormat="1" applyFont="1" applyFill="1" applyBorder="1" applyAlignment="1" applyProtection="1">
      <alignment horizontal="left" vertical="center" wrapText="1"/>
      <protection hidden="1"/>
    </xf>
    <xf numFmtId="4" fontId="17" fillId="0" borderId="6" xfId="56" applyNumberFormat="1" applyFont="1" applyFill="1" applyBorder="1" applyAlignment="1" applyProtection="1">
      <alignment horizontal="right" vertical="center" wrapText="1"/>
      <protection hidden="1"/>
    </xf>
    <xf numFmtId="1" fontId="16" fillId="0" borderId="5" xfId="56" applyNumberFormat="1" applyFont="1" applyFill="1" applyBorder="1" applyAlignment="1" applyProtection="1">
      <alignment horizontal="center" vertical="top" wrapText="1"/>
      <protection hidden="1"/>
    </xf>
    <xf numFmtId="0" fontId="37" fillId="0" borderId="0" xfId="56" applyFill="1" applyProtection="1">
      <protection hidden="1"/>
    </xf>
    <xf numFmtId="1" fontId="17" fillId="0" borderId="5" xfId="56" applyNumberFormat="1" applyFont="1" applyBorder="1" applyAlignment="1" applyProtection="1">
      <alignment horizontal="left" vertical="center" wrapText="1" indent="3"/>
      <protection hidden="1"/>
    </xf>
    <xf numFmtId="0" fontId="17" fillId="0" borderId="0" xfId="56" applyFont="1" applyFill="1" applyBorder="1" applyAlignment="1" applyProtection="1">
      <alignment vertical="center" wrapText="1"/>
      <protection hidden="1"/>
    </xf>
    <xf numFmtId="10" fontId="16" fillId="6" borderId="0" xfId="56" applyNumberFormat="1" applyFont="1" applyFill="1" applyBorder="1" applyAlignment="1" applyProtection="1">
      <alignment vertical="center" wrapText="1"/>
      <protection locked="0" hidden="1"/>
    </xf>
    <xf numFmtId="1" fontId="0" fillId="0" borderId="5" xfId="56" applyNumberFormat="1" applyFont="1" applyBorder="1" applyAlignment="1" applyProtection="1">
      <alignment horizontal="left" vertical="center" wrapText="1" indent="3"/>
      <protection hidden="1"/>
    </xf>
    <xf numFmtId="2" fontId="16" fillId="0" borderId="0" xfId="56" applyNumberFormat="1" applyFont="1" applyFill="1" applyBorder="1" applyAlignment="1" applyProtection="1">
      <alignment vertical="center" wrapText="1"/>
      <protection hidden="1"/>
    </xf>
    <xf numFmtId="4" fontId="17" fillId="6" borderId="6" xfId="56" applyNumberFormat="1" applyFont="1" applyFill="1" applyBorder="1" applyAlignment="1" applyProtection="1">
      <alignment horizontal="right" vertical="center" wrapText="1"/>
      <protection locked="0" hidden="1"/>
    </xf>
    <xf numFmtId="3" fontId="17" fillId="6" borderId="6" xfId="56" applyNumberFormat="1" applyFont="1" applyFill="1" applyBorder="1" applyAlignment="1" applyProtection="1">
      <alignment horizontal="right" vertical="center" wrapText="1"/>
      <protection locked="0" hidden="1"/>
    </xf>
    <xf numFmtId="4" fontId="17" fillId="0" borderId="6" xfId="56" applyNumberFormat="1" applyFont="1" applyFill="1" applyBorder="1" applyAlignment="1" applyProtection="1">
      <alignment horizontal="justify" vertical="center" wrapText="1"/>
      <protection hidden="1"/>
    </xf>
    <xf numFmtId="1" fontId="0" fillId="0" borderId="0" xfId="56" applyNumberFormat="1" applyFont="1" applyAlignment="1" applyProtection="1">
      <alignment vertical="center" wrapText="1"/>
      <protection hidden="1"/>
    </xf>
    <xf numFmtId="1" fontId="17" fillId="0" borderId="0" xfId="56" applyNumberFormat="1" applyFont="1" applyAlignment="1" applyProtection="1">
      <alignment vertical="center" wrapText="1"/>
      <protection hidden="1"/>
    </xf>
    <xf numFmtId="4" fontId="17" fillId="0" borderId="0" xfId="56" applyNumberFormat="1" applyFont="1" applyAlignment="1" applyProtection="1">
      <alignment vertical="center" wrapText="1"/>
      <protection hidden="1"/>
    </xf>
    <xf numFmtId="0" fontId="0" fillId="0" borderId="0" xfId="0" applyAlignment="1">
      <alignment vertical="top"/>
    </xf>
    <xf numFmtId="9" fontId="0" fillId="0" borderId="5" xfId="56" applyNumberFormat="1" applyFont="1" applyBorder="1" applyAlignment="1" applyProtection="1">
      <alignment horizontal="left" vertical="center" wrapText="1" indent="3"/>
      <protection hidden="1"/>
    </xf>
    <xf numFmtId="0" fontId="0" fillId="0" borderId="9" xfId="0" applyBorder="1" applyAlignment="1">
      <alignment horizontal="center"/>
    </xf>
    <xf numFmtId="0" fontId="0" fillId="0" borderId="9" xfId="0" applyBorder="1" applyAlignment="1">
      <alignment horizontal="center" vertical="top"/>
    </xf>
    <xf numFmtId="9" fontId="0" fillId="0" borderId="0" xfId="0" applyNumberFormat="1"/>
    <xf numFmtId="0" fontId="0" fillId="0" borderId="10" xfId="0" applyBorder="1" applyAlignment="1">
      <alignment horizontal="center" vertical="top"/>
    </xf>
    <xf numFmtId="0" fontId="0" fillId="0" borderId="10" xfId="0" applyBorder="1" applyAlignment="1">
      <alignment vertical="top" wrapText="1"/>
    </xf>
    <xf numFmtId="0" fontId="20" fillId="0" borderId="10" xfId="0" applyFont="1" applyBorder="1" applyAlignment="1">
      <alignment vertical="top"/>
    </xf>
    <xf numFmtId="0" fontId="0" fillId="0" borderId="10" xfId="0" applyBorder="1"/>
    <xf numFmtId="0" fontId="20" fillId="0" borderId="10" xfId="0" applyFont="1" applyBorder="1" applyAlignment="1">
      <alignment vertical="top" wrapText="1"/>
    </xf>
    <xf numFmtId="0" fontId="0" fillId="0" borderId="0" xfId="0" applyNumberFormat="1"/>
    <xf numFmtId="0" fontId="0" fillId="0" borderId="12" xfId="0" applyBorder="1" applyAlignment="1">
      <alignment horizontal="center" vertical="top"/>
    </xf>
    <xf numFmtId="0" fontId="0" fillId="0" borderId="12" xfId="0" applyBorder="1" applyAlignment="1">
      <alignment vertical="top" wrapText="1"/>
    </xf>
    <xf numFmtId="0" fontId="20" fillId="0" borderId="12" xfId="0" applyFont="1" applyBorder="1" applyAlignment="1">
      <alignment vertical="top" wrapText="1"/>
    </xf>
    <xf numFmtId="0" fontId="0" fillId="0" borderId="0" xfId="0" applyAlignment="1">
      <alignment vertical="top" wrapText="1"/>
    </xf>
    <xf numFmtId="0" fontId="0" fillId="0" borderId="0" xfId="0" applyAlignment="1">
      <alignment wrapText="1"/>
    </xf>
    <xf numFmtId="14" fontId="0" fillId="0" borderId="0" xfId="0" applyNumberFormat="1" applyFont="1" applyFill="1" applyBorder="1" applyAlignment="1" applyProtection="1">
      <alignment horizontal="left" vertical="center"/>
    </xf>
    <xf numFmtId="0" fontId="0" fillId="0" borderId="0" xfId="52" applyFont="1" applyAlignment="1" applyProtection="1">
      <alignment vertical="center"/>
      <protection hidden="1"/>
    </xf>
    <xf numFmtId="0" fontId="0"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horizontal="justify" vertical="center"/>
    </xf>
    <xf numFmtId="0" fontId="0" fillId="0" borderId="0" xfId="0" applyNumberFormat="1" applyFont="1" applyFill="1" applyBorder="1" applyAlignment="1" applyProtection="1">
      <alignment horizontal="center" vertical="center"/>
    </xf>
    <xf numFmtId="0" fontId="37" fillId="0" borderId="0" xfId="50" applyNumberFormat="1" applyFont="1" applyFill="1" applyBorder="1" applyAlignment="1" applyProtection="1">
      <alignment vertical="top"/>
      <protection hidden="1"/>
    </xf>
    <xf numFmtId="0" fontId="0" fillId="0" borderId="11" xfId="50" applyFont="1" applyBorder="1" applyAlignment="1" applyProtection="1">
      <alignment horizontal="center" vertical="top" wrapText="1"/>
      <protection hidden="1"/>
    </xf>
    <xf numFmtId="2" fontId="6" fillId="0" borderId="0" xfId="52" applyNumberFormat="1" applyFont="1" applyAlignment="1" applyProtection="1">
      <alignment vertical="top"/>
      <protection hidden="1"/>
    </xf>
    <xf numFmtId="43" fontId="6" fillId="0" borderId="0" xfId="52" applyNumberFormat="1" applyFont="1" applyAlignment="1" applyProtection="1">
      <alignment vertical="top"/>
      <protection hidden="1"/>
    </xf>
    <xf numFmtId="43" fontId="6" fillId="0" borderId="0" xfId="8" applyFont="1" applyAlignment="1" applyProtection="1">
      <alignment vertical="top"/>
      <protection hidden="1"/>
    </xf>
    <xf numFmtId="0" fontId="20" fillId="0" borderId="0" xfId="46" applyFont="1" applyProtection="1">
      <protection hidden="1"/>
    </xf>
    <xf numFmtId="0" fontId="53" fillId="0" borderId="0" xfId="55" applyFont="1" applyAlignment="1" applyProtection="1">
      <alignment horizontal="left" vertical="center" indent="1"/>
      <protection hidden="1"/>
    </xf>
    <xf numFmtId="0" fontId="54" fillId="0" borderId="0" xfId="50" applyNumberFormat="1" applyFont="1" applyFill="1" applyBorder="1" applyAlignment="1" applyProtection="1">
      <alignment horizontal="center" vertical="center"/>
      <protection hidden="1"/>
    </xf>
    <xf numFmtId="0" fontId="55" fillId="0" borderId="0" xfId="50" applyNumberFormat="1" applyFont="1" applyFill="1" applyBorder="1" applyAlignment="1" applyProtection="1">
      <alignment horizontal="center" vertical="center"/>
      <protection hidden="1"/>
    </xf>
    <xf numFmtId="0" fontId="55" fillId="0" borderId="0" xfId="50" applyNumberFormat="1" applyFont="1" applyFill="1" applyBorder="1" applyAlignment="1" applyProtection="1">
      <alignment horizontal="center" vertical="top"/>
      <protection hidden="1"/>
    </xf>
    <xf numFmtId="0" fontId="56" fillId="0" borderId="0" xfId="50" applyNumberFormat="1" applyFont="1" applyFill="1" applyBorder="1" applyAlignment="1" applyProtection="1">
      <alignment vertical="center"/>
      <protection hidden="1"/>
    </xf>
    <xf numFmtId="0" fontId="57" fillId="0" borderId="0" xfId="50" applyNumberFormat="1" applyFont="1" applyFill="1" applyBorder="1" applyAlignment="1" applyProtection="1">
      <alignment vertical="center"/>
      <protection hidden="1"/>
    </xf>
    <xf numFmtId="0" fontId="57" fillId="0" borderId="0" xfId="50" applyNumberFormat="1" applyFont="1" applyFill="1" applyBorder="1" applyAlignment="1" applyProtection="1">
      <alignment vertical="top"/>
      <protection hidden="1"/>
    </xf>
    <xf numFmtId="0" fontId="57" fillId="0" borderId="0" xfId="50" applyNumberFormat="1" applyFont="1" applyFill="1" applyBorder="1" applyAlignment="1" applyProtection="1">
      <alignment vertical="top" wrapText="1"/>
      <protection hidden="1"/>
    </xf>
    <xf numFmtId="43" fontId="57" fillId="0" borderId="0" xfId="8" applyFont="1" applyFill="1" applyBorder="1" applyAlignment="1" applyProtection="1">
      <alignment vertical="center"/>
      <protection hidden="1"/>
    </xf>
    <xf numFmtId="178" fontId="56" fillId="0" borderId="0" xfId="50" applyNumberFormat="1" applyFont="1" applyFill="1" applyBorder="1" applyAlignment="1" applyProtection="1">
      <alignment vertical="center"/>
      <protection hidden="1"/>
    </xf>
    <xf numFmtId="2" fontId="57" fillId="0" borderId="0" xfId="50" applyNumberFormat="1" applyFont="1" applyFill="1" applyBorder="1" applyAlignment="1" applyProtection="1">
      <alignment vertical="center"/>
      <protection hidden="1"/>
    </xf>
    <xf numFmtId="10" fontId="57" fillId="0" borderId="0" xfId="50" applyNumberFormat="1" applyFont="1" applyFill="1" applyBorder="1" applyAlignment="1" applyProtection="1">
      <alignment vertical="top"/>
      <protection hidden="1"/>
    </xf>
    <xf numFmtId="0" fontId="56" fillId="0" borderId="0" xfId="50" applyNumberFormat="1" applyFont="1" applyFill="1" applyBorder="1" applyAlignment="1" applyProtection="1">
      <alignment vertical="top"/>
      <protection hidden="1"/>
    </xf>
    <xf numFmtId="2" fontId="56" fillId="0" borderId="0" xfId="50" applyNumberFormat="1" applyFont="1" applyFill="1" applyBorder="1" applyAlignment="1" applyProtection="1">
      <alignment vertical="center"/>
      <protection hidden="1"/>
    </xf>
    <xf numFmtId="178" fontId="56" fillId="0" borderId="0" xfId="50" applyNumberFormat="1" applyFont="1" applyFill="1" applyBorder="1" applyAlignment="1" applyProtection="1">
      <alignment vertical="top"/>
      <protection hidden="1"/>
    </xf>
    <xf numFmtId="0" fontId="58" fillId="0" borderId="19" xfId="50" applyNumberFormat="1" applyFont="1" applyFill="1" applyBorder="1" applyAlignment="1" applyProtection="1">
      <alignment horizontal="left" vertical="center" indent="3"/>
      <protection hidden="1"/>
    </xf>
    <xf numFmtId="10" fontId="56" fillId="0" borderId="0" xfId="50" applyNumberFormat="1" applyFont="1" applyFill="1" applyBorder="1" applyAlignment="1" applyProtection="1">
      <alignment vertical="top"/>
      <protection hidden="1"/>
    </xf>
    <xf numFmtId="0" fontId="56" fillId="0" borderId="0" xfId="0" applyFont="1" applyAlignment="1" applyProtection="1">
      <alignment horizontal="justify" vertical="center"/>
      <protection hidden="1"/>
    </xf>
    <xf numFmtId="0" fontId="56" fillId="0" borderId="0" xfId="43" applyFont="1" applyAlignment="1" applyProtection="1">
      <alignment horizontal="left" vertical="center"/>
      <protection hidden="1"/>
    </xf>
    <xf numFmtId="0" fontId="56" fillId="0" borderId="0" xfId="43" applyFont="1" applyAlignment="1" applyProtection="1">
      <alignment vertical="center"/>
      <protection hidden="1"/>
    </xf>
    <xf numFmtId="0" fontId="0" fillId="0" borderId="0" xfId="0" applyBorder="1" applyProtection="1">
      <protection hidden="1"/>
    </xf>
    <xf numFmtId="0" fontId="17" fillId="0" borderId="0" xfId="0" applyFont="1" applyBorder="1" applyAlignment="1" applyProtection="1">
      <alignment vertical="top"/>
      <protection hidden="1"/>
    </xf>
    <xf numFmtId="0" fontId="6" fillId="0" borderId="0" xfId="0" applyFont="1" applyBorder="1" applyAlignment="1" applyProtection="1">
      <alignment vertical="top"/>
      <protection hidden="1"/>
    </xf>
    <xf numFmtId="0" fontId="0" fillId="0" borderId="0" xfId="0" applyBorder="1" applyAlignment="1" applyProtection="1">
      <alignment vertical="top"/>
      <protection hidden="1"/>
    </xf>
    <xf numFmtId="0" fontId="6" fillId="0" borderId="0" xfId="0" applyFont="1" applyBorder="1" applyProtection="1">
      <protection hidden="1"/>
    </xf>
    <xf numFmtId="0" fontId="6" fillId="0" borderId="0" xfId="0" applyFont="1" applyAlignment="1" applyProtection="1">
      <alignment horizontal="justify"/>
      <protection hidden="1"/>
    </xf>
    <xf numFmtId="0" fontId="22" fillId="0" borderId="0" xfId="0" applyFont="1" applyBorder="1" applyAlignment="1" applyProtection="1">
      <alignment horizontal="center" vertical="top"/>
      <protection hidden="1"/>
    </xf>
    <xf numFmtId="166" fontId="7" fillId="0" borderId="0" xfId="0" quotePrefix="1" applyNumberFormat="1" applyFont="1" applyBorder="1" applyAlignment="1" applyProtection="1">
      <alignment horizontal="left" vertical="top" wrapText="1"/>
      <protection hidden="1"/>
    </xf>
    <xf numFmtId="0" fontId="21" fillId="0" borderId="0" xfId="0" applyFont="1" applyBorder="1" applyAlignment="1" applyProtection="1">
      <alignment vertical="top" wrapText="1"/>
      <protection hidden="1"/>
    </xf>
    <xf numFmtId="0" fontId="6" fillId="0" borderId="0" xfId="0" applyFont="1" applyAlignment="1" applyProtection="1">
      <alignment horizontal="justify" vertical="center"/>
      <protection hidden="1"/>
    </xf>
    <xf numFmtId="0" fontId="6" fillId="0" borderId="0" xfId="0" applyFont="1" applyAlignment="1" applyProtection="1">
      <alignment horizontal="justify" vertical="top"/>
      <protection hidden="1"/>
    </xf>
    <xf numFmtId="0" fontId="6" fillId="0" borderId="0" xfId="0" applyFont="1" applyBorder="1" applyAlignment="1" applyProtection="1">
      <alignment horizontal="center" vertical="top" wrapText="1"/>
      <protection hidden="1"/>
    </xf>
    <xf numFmtId="0" fontId="22" fillId="0" borderId="0" xfId="0" applyFont="1" applyAlignment="1" applyProtection="1">
      <alignment horizontal="justify" vertical="center"/>
      <protection hidden="1"/>
    </xf>
    <xf numFmtId="0" fontId="6" fillId="0" borderId="0" xfId="0" applyFont="1" applyBorder="1" applyAlignment="1" applyProtection="1">
      <alignment horizontal="right" vertical="top" wrapText="1"/>
      <protection hidden="1"/>
    </xf>
    <xf numFmtId="0" fontId="6" fillId="0" borderId="0" xfId="0" applyFont="1" applyAlignment="1" applyProtection="1">
      <alignment vertical="top"/>
      <protection hidden="1"/>
    </xf>
    <xf numFmtId="0" fontId="16" fillId="0" borderId="0" xfId="0" applyFont="1" applyBorder="1" applyAlignment="1" applyProtection="1">
      <alignment horizontal="center" vertical="top"/>
      <protection hidden="1"/>
    </xf>
    <xf numFmtId="166" fontId="7" fillId="0" borderId="0" xfId="0" quotePrefix="1" applyNumberFormat="1" applyFont="1" applyBorder="1" applyAlignment="1" applyProtection="1">
      <alignment horizontal="left" vertical="top" wrapText="1" indent="1"/>
      <protection hidden="1"/>
    </xf>
    <xf numFmtId="0" fontId="21" fillId="0" borderId="0" xfId="0" applyFont="1" applyBorder="1" applyProtection="1">
      <protection hidden="1"/>
    </xf>
    <xf numFmtId="0" fontId="6" fillId="0" borderId="0" xfId="0" applyFont="1" applyAlignment="1" applyProtection="1">
      <alignment vertical="center"/>
      <protection hidden="1"/>
    </xf>
    <xf numFmtId="0" fontId="5" fillId="0" borderId="0" xfId="0" applyFont="1" applyBorder="1" applyAlignment="1" applyProtection="1">
      <protection hidden="1"/>
    </xf>
    <xf numFmtId="0" fontId="61" fillId="0" borderId="0" xfId="0" applyFont="1" applyAlignment="1" applyProtection="1">
      <alignment horizontal="center" vertical="center" wrapText="1"/>
      <protection hidden="1"/>
    </xf>
    <xf numFmtId="0" fontId="17" fillId="10" borderId="18" xfId="46" applyFont="1" applyFill="1" applyBorder="1" applyAlignment="1" applyProtection="1">
      <alignment vertical="center"/>
      <protection hidden="1"/>
    </xf>
    <xf numFmtId="0" fontId="17" fillId="10" borderId="19" xfId="46" applyFont="1" applyFill="1" applyBorder="1" applyAlignment="1" applyProtection="1">
      <alignment vertical="center"/>
      <protection hidden="1"/>
    </xf>
    <xf numFmtId="0" fontId="17" fillId="10" borderId="20" xfId="46" applyFont="1" applyFill="1" applyBorder="1" applyAlignment="1" applyProtection="1">
      <alignment vertical="center"/>
      <protection hidden="1"/>
    </xf>
    <xf numFmtId="0" fontId="0" fillId="0" borderId="19" xfId="50" applyNumberFormat="1" applyFont="1" applyFill="1" applyBorder="1" applyAlignment="1" applyProtection="1">
      <alignment horizontal="left" vertical="center" indent="3"/>
      <protection hidden="1"/>
    </xf>
    <xf numFmtId="0" fontId="18" fillId="0" borderId="19" xfId="50" applyNumberFormat="1" applyFont="1" applyFill="1" applyBorder="1" applyAlignment="1" applyProtection="1">
      <alignment horizontal="left" vertical="center" indent="3"/>
      <protection hidden="1"/>
    </xf>
    <xf numFmtId="4" fontId="0" fillId="3" borderId="27" xfId="50" applyNumberFormat="1" applyFont="1" applyFill="1" applyBorder="1" applyAlignment="1" applyProtection="1">
      <alignment horizontal="right" vertical="center" wrapText="1"/>
      <protection locked="0"/>
    </xf>
    <xf numFmtId="0" fontId="17" fillId="10" borderId="0" xfId="0" applyFont="1" applyFill="1" applyAlignment="1" applyProtection="1">
      <alignment vertical="center"/>
      <protection hidden="1"/>
    </xf>
    <xf numFmtId="0" fontId="39" fillId="11" borderId="0" xfId="50" applyNumberFormat="1" applyFont="1" applyFill="1" applyBorder="1" applyAlignment="1" applyProtection="1">
      <alignment vertical="top"/>
      <protection hidden="1"/>
    </xf>
    <xf numFmtId="0" fontId="16" fillId="0" borderId="10" xfId="50" applyFont="1" applyFill="1" applyBorder="1" applyAlignment="1" applyProtection="1">
      <alignment horizontal="center" vertical="center" wrapText="1"/>
      <protection hidden="1"/>
    </xf>
    <xf numFmtId="0" fontId="17" fillId="0" borderId="14" xfId="50" applyFont="1" applyFill="1" applyBorder="1" applyAlignment="1" applyProtection="1">
      <alignment horizontal="center" vertical="center"/>
      <protection hidden="1"/>
    </xf>
    <xf numFmtId="0" fontId="17" fillId="0" borderId="20" xfId="50" applyFont="1" applyFill="1" applyBorder="1" applyAlignment="1" applyProtection="1">
      <alignment horizontal="right" vertical="center"/>
      <protection hidden="1"/>
    </xf>
    <xf numFmtId="0" fontId="18" fillId="0" borderId="29" xfId="50" applyNumberFormat="1" applyFont="1" applyFill="1" applyBorder="1" applyAlignment="1" applyProtection="1">
      <alignment horizontal="left" vertical="center" indent="3"/>
      <protection hidden="1"/>
    </xf>
    <xf numFmtId="178" fontId="57" fillId="0" borderId="0" xfId="50" applyNumberFormat="1" applyFont="1" applyFill="1" applyBorder="1" applyAlignment="1" applyProtection="1">
      <alignment vertical="top"/>
      <protection hidden="1"/>
    </xf>
    <xf numFmtId="165" fontId="57" fillId="0" borderId="0" xfId="50" applyNumberFormat="1" applyFont="1" applyFill="1" applyBorder="1" applyAlignment="1" applyProtection="1">
      <alignment vertical="top"/>
      <protection hidden="1"/>
    </xf>
    <xf numFmtId="0" fontId="16" fillId="0" borderId="0" xfId="52" applyFont="1" applyFill="1" applyAlignment="1" applyProtection="1">
      <alignment horizontal="left" vertical="top" wrapText="1"/>
      <protection hidden="1"/>
    </xf>
    <xf numFmtId="0" fontId="17" fillId="10" borderId="29" xfId="46" applyFont="1" applyFill="1" applyBorder="1" applyAlignment="1" applyProtection="1">
      <alignment vertical="center"/>
      <protection hidden="1"/>
    </xf>
    <xf numFmtId="0" fontId="17" fillId="10" borderId="26" xfId="46" applyFont="1" applyFill="1" applyBorder="1" applyAlignment="1" applyProtection="1">
      <alignment vertical="center"/>
      <protection hidden="1"/>
    </xf>
    <xf numFmtId="0" fontId="0" fillId="3" borderId="11" xfId="46" applyFont="1" applyFill="1" applyBorder="1" applyAlignment="1" applyProtection="1">
      <alignment vertical="center" wrapText="1"/>
      <protection locked="0"/>
    </xf>
    <xf numFmtId="0" fontId="17" fillId="0" borderId="0" xfId="0" applyFont="1" applyAlignment="1" applyProtection="1">
      <alignment horizontal="left" vertical="center"/>
      <protection hidden="1"/>
    </xf>
    <xf numFmtId="0" fontId="17" fillId="0" borderId="0" xfId="0" applyFont="1" applyAlignment="1" applyProtection="1">
      <alignment horizontal="center" vertical="center"/>
      <protection hidden="1"/>
    </xf>
    <xf numFmtId="0" fontId="16" fillId="0" borderId="32" xfId="52" applyFont="1" applyBorder="1" applyAlignment="1" applyProtection="1">
      <alignment horizontal="center" vertical="center" wrapText="1"/>
      <protection hidden="1"/>
    </xf>
    <xf numFmtId="174" fontId="16" fillId="0" borderId="33" xfId="52" applyNumberFormat="1" applyFont="1" applyBorder="1" applyAlignment="1" applyProtection="1">
      <alignment horizontal="center" vertical="center"/>
      <protection hidden="1"/>
    </xf>
    <xf numFmtId="0" fontId="17" fillId="0" borderId="34" xfId="52" applyFont="1" applyBorder="1" applyAlignment="1" applyProtection="1">
      <alignment horizontal="center" vertical="center"/>
      <protection hidden="1"/>
    </xf>
    <xf numFmtId="0" fontId="17" fillId="0" borderId="35" xfId="52" applyFont="1" applyBorder="1" applyAlignment="1" applyProtection="1">
      <alignment horizontal="center" vertical="center"/>
      <protection hidden="1"/>
    </xf>
    <xf numFmtId="4" fontId="16" fillId="0" borderId="36" xfId="52" applyNumberFormat="1" applyFont="1" applyFill="1" applyBorder="1" applyAlignment="1" applyProtection="1">
      <alignment horizontal="center" vertical="center" wrapText="1"/>
      <protection hidden="1"/>
    </xf>
    <xf numFmtId="0" fontId="0" fillId="0" borderId="17" xfId="46" applyFont="1" applyBorder="1" applyAlignment="1" applyProtection="1">
      <alignment vertical="center"/>
      <protection hidden="1"/>
    </xf>
    <xf numFmtId="179" fontId="0" fillId="3" borderId="16" xfId="46" applyNumberFormat="1" applyFont="1" applyFill="1" applyBorder="1" applyAlignment="1" applyProtection="1">
      <alignment horizontal="left" vertical="center" wrapText="1"/>
      <protection locked="0"/>
    </xf>
    <xf numFmtId="0" fontId="16" fillId="0" borderId="35" xfId="52" applyFont="1" applyBorder="1" applyAlignment="1" applyProtection="1">
      <alignment horizontal="center" vertical="center" wrapText="1"/>
      <protection hidden="1"/>
    </xf>
    <xf numFmtId="0" fontId="16" fillId="0" borderId="0" xfId="53" applyFont="1" applyFill="1" applyBorder="1" applyAlignment="1" applyProtection="1">
      <alignment horizontal="left" vertical="center" wrapText="1"/>
      <protection hidden="1"/>
    </xf>
    <xf numFmtId="174" fontId="16" fillId="0" borderId="32" xfId="52" applyNumberFormat="1" applyFont="1" applyBorder="1" applyAlignment="1" applyProtection="1">
      <alignment horizontal="center" vertical="center"/>
      <protection hidden="1"/>
    </xf>
    <xf numFmtId="0" fontId="17" fillId="0" borderId="37" xfId="52" applyFont="1" applyBorder="1" applyAlignment="1" applyProtection="1">
      <alignment horizontal="center" vertical="center"/>
      <protection hidden="1"/>
    </xf>
    <xf numFmtId="4" fontId="16" fillId="0" borderId="38" xfId="52" applyNumberFormat="1" applyFont="1" applyFill="1" applyBorder="1" applyAlignment="1" applyProtection="1">
      <alignment horizontal="center" vertical="center"/>
      <protection hidden="1"/>
    </xf>
    <xf numFmtId="175" fontId="16" fillId="0" borderId="39" xfId="52" applyNumberFormat="1" applyFont="1" applyFill="1" applyBorder="1" applyAlignment="1" applyProtection="1">
      <alignment horizontal="center" vertical="center"/>
      <protection hidden="1"/>
    </xf>
    <xf numFmtId="0" fontId="16" fillId="0" borderId="39" xfId="52" applyFont="1" applyFill="1" applyBorder="1" applyAlignment="1" applyProtection="1">
      <alignment horizontal="center" vertical="center"/>
      <protection hidden="1"/>
    </xf>
    <xf numFmtId="0" fontId="17" fillId="0" borderId="37" xfId="52" applyFont="1" applyBorder="1" applyAlignment="1" applyProtection="1">
      <alignment vertical="center"/>
      <protection hidden="1"/>
    </xf>
    <xf numFmtId="2" fontId="16" fillId="0" borderId="38" xfId="52" applyNumberFormat="1" applyFont="1" applyFill="1" applyBorder="1" applyAlignment="1" applyProtection="1">
      <alignment horizontal="center" vertical="center"/>
      <protection hidden="1"/>
    </xf>
    <xf numFmtId="4" fontId="16" fillId="0" borderId="39" xfId="52" applyNumberFormat="1" applyFont="1" applyFill="1" applyBorder="1" applyAlignment="1" applyProtection="1">
      <alignment horizontal="center" vertical="center"/>
      <protection hidden="1"/>
    </xf>
    <xf numFmtId="43" fontId="16" fillId="0" borderId="40" xfId="8" applyFont="1" applyFill="1" applyBorder="1" applyAlignment="1" applyProtection="1">
      <alignment horizontal="center" vertical="center"/>
      <protection hidden="1"/>
    </xf>
    <xf numFmtId="0" fontId="17" fillId="0" borderId="34" xfId="52" applyFont="1" applyBorder="1" applyAlignment="1" applyProtection="1">
      <alignment vertical="center"/>
      <protection hidden="1"/>
    </xf>
    <xf numFmtId="174" fontId="16" fillId="0" borderId="34" xfId="52" applyNumberFormat="1" applyFont="1" applyBorder="1" applyAlignment="1" applyProtection="1">
      <alignment horizontal="center" vertical="center"/>
      <protection hidden="1"/>
    </xf>
    <xf numFmtId="4" fontId="16" fillId="0" borderId="40" xfId="52" applyNumberFormat="1" applyFont="1" applyFill="1" applyBorder="1" applyAlignment="1" applyProtection="1">
      <alignment vertical="center"/>
      <protection hidden="1"/>
    </xf>
    <xf numFmtId="0" fontId="16" fillId="0" borderId="36" xfId="52" applyFont="1" applyBorder="1" applyAlignment="1" applyProtection="1">
      <alignment horizontal="right" vertical="center" wrapText="1" indent="5"/>
      <protection hidden="1"/>
    </xf>
    <xf numFmtId="0" fontId="44" fillId="0" borderId="14" xfId="52" applyFont="1" applyBorder="1" applyAlignment="1" applyProtection="1">
      <alignment horizontal="justify" vertical="center"/>
      <protection hidden="1"/>
    </xf>
    <xf numFmtId="0" fontId="44" fillId="0" borderId="20" xfId="52" applyFont="1" applyBorder="1" applyAlignment="1" applyProtection="1">
      <alignment horizontal="justify" vertical="center"/>
      <protection hidden="1"/>
    </xf>
    <xf numFmtId="0" fontId="17" fillId="0" borderId="0" xfId="0" applyFont="1" applyBorder="1" applyAlignment="1" applyProtection="1">
      <alignment horizontal="justify" vertical="top" wrapText="1"/>
      <protection hidden="1"/>
    </xf>
    <xf numFmtId="0" fontId="73" fillId="0" borderId="0" xfId="52" applyFont="1" applyBorder="1" applyAlignment="1" applyProtection="1">
      <alignment vertical="top"/>
      <protection hidden="1"/>
    </xf>
    <xf numFmtId="0" fontId="16" fillId="0" borderId="0" xfId="53" applyFont="1" applyFill="1" applyBorder="1" applyAlignment="1" applyProtection="1">
      <alignment vertical="center" wrapText="1"/>
      <protection hidden="1"/>
    </xf>
    <xf numFmtId="0" fontId="3" fillId="0" borderId="0" xfId="21" quotePrefix="1" applyAlignment="1" applyProtection="1">
      <alignment vertical="center"/>
      <protection hidden="1"/>
    </xf>
    <xf numFmtId="0" fontId="3" fillId="0" borderId="20" xfId="21" quotePrefix="1" applyBorder="1" applyAlignment="1" applyProtection="1">
      <alignment horizontal="justify" vertical="center"/>
      <protection hidden="1"/>
    </xf>
    <xf numFmtId="0" fontId="3" fillId="0" borderId="14" xfId="21" quotePrefix="1" applyBorder="1" applyAlignment="1" applyProtection="1">
      <alignment horizontal="center" vertical="center"/>
      <protection hidden="1"/>
    </xf>
    <xf numFmtId="0" fontId="16" fillId="0" borderId="0" xfId="0" applyNumberFormat="1" applyFont="1" applyFill="1" applyBorder="1" applyAlignment="1" applyProtection="1">
      <alignment horizontal="left" vertical="center"/>
      <protection hidden="1"/>
    </xf>
    <xf numFmtId="0" fontId="74" fillId="0" borderId="0" xfId="46" applyFont="1" applyAlignment="1" applyProtection="1">
      <alignment horizontal="center" vertical="center"/>
      <protection hidden="1"/>
    </xf>
    <xf numFmtId="0" fontId="74" fillId="0" borderId="0" xfId="46" applyFont="1" applyProtection="1">
      <protection hidden="1"/>
    </xf>
    <xf numFmtId="0" fontId="75" fillId="0" borderId="0" xfId="0" applyFont="1" applyFill="1" applyBorder="1" applyAlignment="1" applyProtection="1">
      <alignment vertical="center"/>
      <protection hidden="1"/>
    </xf>
    <xf numFmtId="0" fontId="16" fillId="0" borderId="0" xfId="50" applyFont="1" applyAlignment="1" applyProtection="1">
      <alignment vertical="top"/>
      <protection hidden="1"/>
    </xf>
    <xf numFmtId="0" fontId="17" fillId="0" borderId="41" xfId="52" applyFont="1" applyBorder="1" applyAlignment="1" applyProtection="1">
      <alignment horizontal="center" vertical="center"/>
      <protection hidden="1"/>
    </xf>
    <xf numFmtId="0" fontId="74" fillId="0" borderId="0" xfId="0" applyFont="1" applyBorder="1" applyAlignment="1" applyProtection="1">
      <alignment horizontal="justify" vertical="top" wrapText="1"/>
      <protection hidden="1"/>
    </xf>
    <xf numFmtId="0" fontId="6" fillId="0" borderId="0" xfId="51" applyFont="1" applyAlignment="1" applyProtection="1">
      <alignment vertical="top"/>
      <protection locked="0"/>
    </xf>
    <xf numFmtId="0" fontId="7" fillId="0" borderId="11" xfId="51" applyFont="1" applyBorder="1" applyAlignment="1" applyProtection="1">
      <alignment horizontal="center" vertical="top" wrapText="1"/>
      <protection locked="0"/>
    </xf>
    <xf numFmtId="0" fontId="7" fillId="0" borderId="42" xfId="51" applyFont="1" applyBorder="1" applyAlignment="1" applyProtection="1">
      <alignment horizontal="center" vertical="top" wrapText="1"/>
      <protection locked="0"/>
    </xf>
    <xf numFmtId="0" fontId="7" fillId="0" borderId="9" xfId="51" applyFont="1" applyBorder="1" applyAlignment="1" applyProtection="1">
      <alignment horizontal="center" vertical="top"/>
      <protection locked="0"/>
    </xf>
    <xf numFmtId="0" fontId="7" fillId="0" borderId="39" xfId="51" applyFont="1" applyBorder="1" applyAlignment="1" applyProtection="1">
      <alignment horizontal="center" vertical="top"/>
      <protection locked="0"/>
    </xf>
    <xf numFmtId="0" fontId="6" fillId="0" borderId="0" xfId="0" applyFont="1" applyBorder="1" applyAlignment="1" applyProtection="1">
      <alignment horizontal="center" vertical="center" wrapText="1"/>
      <protection hidden="1"/>
    </xf>
    <xf numFmtId="0" fontId="17" fillId="0" borderId="4" xfId="0" applyFont="1" applyBorder="1" applyAlignment="1" applyProtection="1">
      <alignment horizontal="center" vertical="center"/>
      <protection hidden="1"/>
    </xf>
    <xf numFmtId="0" fontId="16" fillId="0" borderId="0" xfId="0" applyFont="1" applyFill="1" applyBorder="1" applyAlignment="1" applyProtection="1">
      <alignment horizontal="left" vertical="center"/>
      <protection hidden="1"/>
    </xf>
    <xf numFmtId="2" fontId="16" fillId="0" borderId="24" xfId="52" applyNumberFormat="1" applyFont="1" applyFill="1" applyBorder="1" applyAlignment="1" applyProtection="1">
      <alignment horizontal="center" vertical="center" wrapText="1"/>
      <protection hidden="1"/>
    </xf>
    <xf numFmtId="0" fontId="16" fillId="10" borderId="0" xfId="0" applyFont="1" applyFill="1" applyBorder="1" applyAlignment="1" applyProtection="1">
      <alignment vertical="center"/>
      <protection hidden="1"/>
    </xf>
    <xf numFmtId="0" fontId="6" fillId="0" borderId="0" xfId="35" applyFont="1" applyAlignment="1" applyProtection="1">
      <alignment horizontal="justify" vertical="top"/>
      <protection hidden="1"/>
    </xf>
    <xf numFmtId="0" fontId="16" fillId="0" borderId="43" xfId="0" applyFont="1" applyFill="1" applyBorder="1" applyAlignment="1" applyProtection="1">
      <alignment horizontal="center" vertical="center" wrapText="1"/>
      <protection hidden="1"/>
    </xf>
    <xf numFmtId="0" fontId="16" fillId="0" borderId="44" xfId="0" applyFont="1" applyFill="1" applyBorder="1" applyAlignment="1" applyProtection="1">
      <alignment horizontal="center" vertical="center" wrapText="1"/>
      <protection hidden="1"/>
    </xf>
    <xf numFmtId="0" fontId="16" fillId="0" borderId="45" xfId="0" applyFont="1" applyFill="1" applyBorder="1" applyAlignment="1" applyProtection="1">
      <alignment horizontal="center" vertical="center" wrapText="1"/>
      <protection hidden="1"/>
    </xf>
    <xf numFmtId="0" fontId="16" fillId="0" borderId="45" xfId="0" applyFont="1" applyFill="1" applyBorder="1" applyAlignment="1" applyProtection="1">
      <alignment horizontal="center" vertical="center" wrapText="1"/>
    </xf>
    <xf numFmtId="0" fontId="16" fillId="0" borderId="46" xfId="0" applyFont="1" applyFill="1" applyBorder="1" applyAlignment="1" applyProtection="1">
      <alignment horizontal="center" vertical="center" wrapText="1"/>
      <protection hidden="1"/>
    </xf>
    <xf numFmtId="0" fontId="16" fillId="0" borderId="33" xfId="0" applyFont="1" applyFill="1" applyBorder="1" applyAlignment="1" applyProtection="1">
      <alignment horizontal="center" vertical="center" wrapText="1"/>
      <protection hidden="1"/>
    </xf>
    <xf numFmtId="0" fontId="16" fillId="0" borderId="30" xfId="0" applyFont="1" applyFill="1" applyBorder="1" applyAlignment="1" applyProtection="1">
      <alignment horizontal="center" vertical="center" wrapText="1"/>
      <protection hidden="1"/>
    </xf>
    <xf numFmtId="0" fontId="16" fillId="0" borderId="9" xfId="0" applyFont="1" applyFill="1" applyBorder="1" applyAlignment="1" applyProtection="1">
      <alignment horizontal="center" vertical="center" wrapText="1"/>
      <protection hidden="1"/>
    </xf>
    <xf numFmtId="0" fontId="16" fillId="0" borderId="39" xfId="0" applyFont="1" applyFill="1" applyBorder="1" applyAlignment="1" applyProtection="1">
      <alignment horizontal="center" vertical="center" wrapText="1"/>
      <protection hidden="1"/>
    </xf>
    <xf numFmtId="0" fontId="16" fillId="0" borderId="37" xfId="0" applyFont="1" applyBorder="1" applyAlignment="1" applyProtection="1">
      <alignment horizontal="center" vertical="center"/>
      <protection hidden="1"/>
    </xf>
    <xf numFmtId="0" fontId="0" fillId="0" borderId="12" xfId="0" applyFont="1" applyFill="1" applyBorder="1" applyAlignment="1" applyProtection="1">
      <alignment horizontal="center" vertical="center" wrapText="1"/>
      <protection hidden="1"/>
    </xf>
    <xf numFmtId="2" fontId="16" fillId="0" borderId="42" xfId="0" applyNumberFormat="1" applyFont="1" applyFill="1" applyBorder="1" applyAlignment="1" applyProtection="1">
      <alignment horizontal="center" vertical="center" wrapText="1"/>
      <protection hidden="1"/>
    </xf>
    <xf numFmtId="0" fontId="64" fillId="0" borderId="0" xfId="48" applyNumberFormat="1" applyFont="1" applyFill="1" applyBorder="1" applyAlignment="1" applyProtection="1">
      <alignment vertical="center"/>
      <protection hidden="1"/>
    </xf>
    <xf numFmtId="0" fontId="65" fillId="0" borderId="0" xfId="48" applyNumberFormat="1" applyFont="1" applyFill="1" applyBorder="1" applyAlignment="1" applyProtection="1">
      <alignment vertical="center"/>
      <protection hidden="1"/>
    </xf>
    <xf numFmtId="0" fontId="65" fillId="0" borderId="0" xfId="48" applyNumberFormat="1" applyFont="1" applyFill="1" applyBorder="1" applyAlignment="1" applyProtection="1">
      <alignment vertical="center" wrapText="1"/>
      <protection hidden="1"/>
    </xf>
    <xf numFmtId="2" fontId="16" fillId="0" borderId="47" xfId="0" applyNumberFormat="1" applyFont="1" applyFill="1" applyBorder="1" applyAlignment="1" applyProtection="1">
      <alignment horizontal="center" vertical="center" wrapText="1"/>
      <protection hidden="1"/>
    </xf>
    <xf numFmtId="2" fontId="16" fillId="0" borderId="36" xfId="0" applyNumberFormat="1" applyFont="1" applyFill="1" applyBorder="1" applyAlignment="1" applyProtection="1">
      <alignment horizontal="center" vertical="center" wrapText="1"/>
      <protection hidden="1"/>
    </xf>
    <xf numFmtId="0" fontId="16" fillId="0" borderId="0" xfId="0" applyFont="1" applyFill="1" applyBorder="1" applyAlignment="1" applyProtection="1">
      <alignment horizontal="center" vertical="center" wrapText="1"/>
      <protection hidden="1"/>
    </xf>
    <xf numFmtId="0" fontId="17" fillId="0" borderId="0" xfId="35" applyFont="1" applyFill="1" applyBorder="1" applyAlignment="1" applyProtection="1">
      <alignment vertical="top" wrapText="1"/>
      <protection hidden="1"/>
    </xf>
    <xf numFmtId="0" fontId="6" fillId="0" borderId="0" xfId="35" applyFont="1" applyBorder="1" applyAlignment="1" applyProtection="1">
      <alignment horizontal="justify" vertical="center" wrapText="1"/>
      <protection hidden="1"/>
    </xf>
    <xf numFmtId="0" fontId="6" fillId="0" borderId="0" xfId="35" applyFont="1" applyFill="1" applyBorder="1" applyAlignment="1" applyProtection="1">
      <alignment horizontal="justify" vertical="top" wrapText="1"/>
      <protection hidden="1"/>
    </xf>
    <xf numFmtId="0" fontId="6" fillId="0" borderId="0" xfId="35" applyFont="1" applyBorder="1" applyAlignment="1" applyProtection="1">
      <alignment horizontal="justify" vertical="top" wrapText="1"/>
      <protection hidden="1"/>
    </xf>
    <xf numFmtId="0" fontId="17" fillId="0" borderId="0" xfId="0" applyFont="1" applyBorder="1" applyAlignment="1" applyProtection="1">
      <alignment horizontal="center" vertical="top" wrapText="1"/>
      <protection hidden="1"/>
    </xf>
    <xf numFmtId="0" fontId="17" fillId="0" borderId="11" xfId="52" applyFont="1" applyBorder="1" applyAlignment="1" applyProtection="1">
      <alignment vertical="center"/>
      <protection hidden="1"/>
    </xf>
    <xf numFmtId="0" fontId="16" fillId="0" borderId="4" xfId="44" applyFont="1" applyBorder="1" applyAlignment="1" applyProtection="1">
      <alignment vertical="center"/>
      <protection hidden="1"/>
    </xf>
    <xf numFmtId="0" fontId="17" fillId="0" borderId="4" xfId="44" applyFont="1" applyBorder="1" applyAlignment="1" applyProtection="1">
      <alignment vertical="center"/>
      <protection hidden="1"/>
    </xf>
    <xf numFmtId="0" fontId="16" fillId="0" borderId="4" xfId="44" applyFont="1" applyBorder="1" applyAlignment="1" applyProtection="1">
      <alignment horizontal="right" vertical="center"/>
      <protection hidden="1"/>
    </xf>
    <xf numFmtId="0" fontId="20" fillId="0" borderId="0" xfId="44" applyAlignment="1" applyProtection="1">
      <alignment vertical="center"/>
      <protection hidden="1"/>
    </xf>
    <xf numFmtId="0" fontId="20" fillId="0" borderId="0" xfId="44" applyProtection="1">
      <protection hidden="1"/>
    </xf>
    <xf numFmtId="0" fontId="45" fillId="0" borderId="0" xfId="44" applyFont="1" applyBorder="1" applyProtection="1">
      <protection hidden="1"/>
    </xf>
    <xf numFmtId="0" fontId="20" fillId="0" borderId="0" xfId="44" applyFont="1" applyBorder="1" applyProtection="1">
      <protection hidden="1"/>
    </xf>
    <xf numFmtId="0" fontId="20" fillId="0" borderId="0" xfId="44" applyFont="1" applyBorder="1" applyAlignment="1" applyProtection="1">
      <alignment horizontal="center" vertical="center"/>
      <protection hidden="1"/>
    </xf>
    <xf numFmtId="0" fontId="45" fillId="0" borderId="0" xfId="44" applyFont="1" applyBorder="1" applyAlignment="1" applyProtection="1">
      <alignment horizontal="center" vertical="center"/>
      <protection hidden="1"/>
    </xf>
    <xf numFmtId="0" fontId="17" fillId="0" borderId="0" xfId="44" applyFont="1" applyAlignment="1" applyProtection="1">
      <alignment vertical="center"/>
      <protection hidden="1"/>
    </xf>
    <xf numFmtId="0" fontId="76" fillId="0" borderId="0" xfId="44" applyFont="1" applyProtection="1">
      <protection hidden="1"/>
    </xf>
    <xf numFmtId="0" fontId="76" fillId="0" borderId="0" xfId="44" applyFont="1" applyBorder="1" applyProtection="1">
      <protection hidden="1"/>
    </xf>
    <xf numFmtId="0" fontId="76" fillId="0" borderId="0" xfId="44" applyFont="1" applyBorder="1" applyAlignment="1" applyProtection="1">
      <alignment horizontal="center" vertical="center"/>
      <protection hidden="1"/>
    </xf>
    <xf numFmtId="0" fontId="16" fillId="0" borderId="0" xfId="44" applyFont="1" applyAlignment="1" applyProtection="1">
      <alignment horizontal="center" vertical="center"/>
      <protection hidden="1"/>
    </xf>
    <xf numFmtId="0" fontId="17" fillId="0" borderId="0" xfId="44" applyFont="1" applyAlignment="1" applyProtection="1">
      <alignment horizontal="left" vertical="center"/>
      <protection hidden="1"/>
    </xf>
    <xf numFmtId="176" fontId="17" fillId="0" borderId="0" xfId="44" applyNumberFormat="1" applyFont="1" applyFill="1" applyAlignment="1" applyProtection="1">
      <alignment horizontal="left" vertical="center"/>
      <protection hidden="1"/>
    </xf>
    <xf numFmtId="0" fontId="76" fillId="0" borderId="0" xfId="44" applyFont="1" applyBorder="1" applyAlignment="1" applyProtection="1">
      <alignment horizontal="center"/>
      <protection hidden="1"/>
    </xf>
    <xf numFmtId="0" fontId="17" fillId="0" borderId="0" xfId="44" applyFont="1" applyAlignment="1" applyProtection="1">
      <alignment horizontal="justify" vertical="center"/>
      <protection hidden="1"/>
    </xf>
    <xf numFmtId="0" fontId="16" fillId="0" borderId="0" xfId="44" applyFont="1" applyAlignment="1" applyProtection="1">
      <alignment vertical="top"/>
      <protection hidden="1"/>
    </xf>
    <xf numFmtId="166" fontId="7" fillId="0" borderId="0" xfId="44" applyNumberFormat="1" applyFont="1" applyAlignment="1" applyProtection="1">
      <alignment horizontal="center" vertical="top"/>
      <protection hidden="1"/>
    </xf>
    <xf numFmtId="166" fontId="6" fillId="0" borderId="0" xfId="44" applyNumberFormat="1" applyFont="1" applyAlignment="1" applyProtection="1">
      <alignment horizontal="center" vertical="top"/>
      <protection hidden="1"/>
    </xf>
    <xf numFmtId="0" fontId="20" fillId="0" borderId="0" xfId="44" applyNumberFormat="1" applyFont="1" applyBorder="1" applyAlignment="1" applyProtection="1">
      <alignment horizontal="justify"/>
      <protection hidden="1"/>
    </xf>
    <xf numFmtId="0" fontId="20" fillId="0" borderId="0" xfId="44" quotePrefix="1" applyNumberFormat="1" applyFont="1" applyBorder="1" applyAlignment="1" applyProtection="1">
      <alignment horizontal="justify"/>
      <protection hidden="1"/>
    </xf>
    <xf numFmtId="4" fontId="25" fillId="0" borderId="0" xfId="44" applyNumberFormat="1" applyFont="1" applyBorder="1" applyAlignment="1" applyProtection="1">
      <alignment vertical="center"/>
      <protection hidden="1"/>
    </xf>
    <xf numFmtId="0" fontId="25" fillId="0" borderId="0" xfId="44" applyFont="1" applyBorder="1" applyAlignment="1" applyProtection="1">
      <alignment horizontal="justify" vertical="center"/>
      <protection hidden="1"/>
    </xf>
    <xf numFmtId="166" fontId="6" fillId="0" borderId="0" xfId="44" applyNumberFormat="1" applyFont="1" applyAlignment="1" applyProtection="1">
      <alignment horizontal="center" vertical="center"/>
      <protection hidden="1"/>
    </xf>
    <xf numFmtId="0" fontId="76" fillId="0" borderId="0" xfId="44" applyFont="1" applyAlignment="1" applyProtection="1">
      <alignment vertical="center"/>
      <protection hidden="1"/>
    </xf>
    <xf numFmtId="0" fontId="76" fillId="0" borderId="0" xfId="44" applyFont="1" applyBorder="1" applyAlignment="1" applyProtection="1">
      <alignment vertical="center"/>
      <protection hidden="1"/>
    </xf>
    <xf numFmtId="0" fontId="45" fillId="0" borderId="0" xfId="44" applyFont="1" applyBorder="1" applyAlignment="1" applyProtection="1">
      <alignment vertical="center"/>
      <protection hidden="1"/>
    </xf>
    <xf numFmtId="0" fontId="6" fillId="0" borderId="0" xfId="44" applyFont="1" applyFill="1" applyAlignment="1" applyProtection="1">
      <alignment vertical="center"/>
      <protection hidden="1"/>
    </xf>
    <xf numFmtId="0" fontId="17" fillId="0" borderId="0" xfId="44" applyFont="1" applyFill="1" applyAlignment="1" applyProtection="1">
      <alignment vertical="center"/>
      <protection hidden="1"/>
    </xf>
    <xf numFmtId="0" fontId="0" fillId="0" borderId="0" xfId="44" applyFont="1" applyFill="1" applyAlignment="1" applyProtection="1">
      <alignment vertical="center"/>
      <protection hidden="1"/>
    </xf>
    <xf numFmtId="0" fontId="20" fillId="0" borderId="0" xfId="44" applyFill="1" applyAlignment="1" applyProtection="1">
      <alignment vertical="center"/>
      <protection hidden="1"/>
    </xf>
    <xf numFmtId="0" fontId="43" fillId="0" borderId="0" xfId="44" applyFont="1" applyAlignment="1" applyProtection="1">
      <alignment vertical="center"/>
      <protection hidden="1"/>
    </xf>
    <xf numFmtId="0" fontId="20" fillId="0" borderId="0" xfId="44" applyFont="1" applyBorder="1" applyAlignment="1" applyProtection="1">
      <alignment vertical="center"/>
      <protection hidden="1"/>
    </xf>
    <xf numFmtId="0" fontId="6" fillId="0" borderId="0" xfId="44" applyFont="1" applyAlignment="1" applyProtection="1">
      <alignment horizontal="center" vertical="top"/>
      <protection hidden="1"/>
    </xf>
    <xf numFmtId="176" fontId="16" fillId="0" borderId="0" xfId="44" applyNumberFormat="1" applyFont="1" applyAlignment="1" applyProtection="1">
      <alignment vertical="center"/>
      <protection hidden="1"/>
    </xf>
    <xf numFmtId="0" fontId="16" fillId="0" borderId="0" xfId="44" applyFont="1" applyAlignment="1" applyProtection="1">
      <alignment horizontal="right" vertical="center"/>
      <protection hidden="1"/>
    </xf>
    <xf numFmtId="0" fontId="16" fillId="0" borderId="0" xfId="44" applyFont="1" applyAlignment="1" applyProtection="1">
      <alignment horizontal="left" vertical="center" indent="2"/>
      <protection hidden="1"/>
    </xf>
    <xf numFmtId="0" fontId="20" fillId="0" borderId="0" xfId="44" applyFont="1" applyProtection="1">
      <protection hidden="1"/>
    </xf>
    <xf numFmtId="0" fontId="16" fillId="0" borderId="0" xfId="44" applyFont="1" applyAlignment="1" applyProtection="1">
      <alignment horizontal="left" vertical="center" indent="1"/>
      <protection hidden="1"/>
    </xf>
    <xf numFmtId="0" fontId="17" fillId="0" borderId="0" xfId="44" applyFont="1" applyAlignment="1" applyProtection="1">
      <alignment horizontal="left" vertical="center" indent="1"/>
      <protection hidden="1"/>
    </xf>
    <xf numFmtId="0" fontId="6" fillId="0" borderId="0" xfId="44" applyFont="1" applyAlignment="1" applyProtection="1">
      <alignment horizontal="left" vertical="center"/>
      <protection hidden="1"/>
    </xf>
    <xf numFmtId="0" fontId="0" fillId="0" borderId="11" xfId="0" applyFont="1" applyFill="1" applyBorder="1" applyAlignment="1" applyProtection="1">
      <alignment horizontal="center" vertical="center" wrapText="1"/>
      <protection hidden="1"/>
    </xf>
    <xf numFmtId="0" fontId="59" fillId="0" borderId="11" xfId="0" applyFont="1" applyBorder="1" applyAlignment="1" applyProtection="1">
      <alignment horizontal="center" vertical="center"/>
      <protection hidden="1"/>
    </xf>
    <xf numFmtId="9" fontId="0" fillId="0" borderId="12" xfId="0" applyNumberFormat="1" applyFont="1" applyFill="1" applyBorder="1" applyAlignment="1" applyProtection="1">
      <alignment horizontal="center" vertical="center" wrapText="1"/>
      <protection hidden="1"/>
    </xf>
    <xf numFmtId="0" fontId="17" fillId="0" borderId="6" xfId="52" applyFont="1" applyBorder="1" applyAlignment="1" applyProtection="1">
      <alignment horizontal="center" vertical="center"/>
      <protection hidden="1"/>
    </xf>
    <xf numFmtId="0" fontId="22" fillId="0" borderId="0" xfId="0" applyFont="1" applyAlignment="1" applyProtection="1">
      <alignment vertical="top" wrapText="1"/>
      <protection hidden="1"/>
    </xf>
    <xf numFmtId="0" fontId="16" fillId="0" borderId="0" xfId="0" applyFont="1" applyBorder="1" applyAlignment="1" applyProtection="1">
      <alignment horizontal="center" vertical="center"/>
      <protection hidden="1"/>
    </xf>
    <xf numFmtId="0" fontId="7" fillId="0" borderId="0" xfId="51" applyFont="1" applyAlignment="1" applyProtection="1">
      <alignment vertical="top"/>
      <protection hidden="1"/>
    </xf>
    <xf numFmtId="0" fontId="6" fillId="0" borderId="0" xfId="51" applyFont="1" applyAlignment="1" applyProtection="1">
      <alignment vertical="top" wrapText="1"/>
      <protection hidden="1"/>
    </xf>
    <xf numFmtId="0" fontId="6" fillId="0" borderId="0" xfId="51" applyFont="1" applyAlignment="1" applyProtection="1">
      <alignment vertical="top"/>
      <protection hidden="1"/>
    </xf>
    <xf numFmtId="0" fontId="7" fillId="0" borderId="33" xfId="51" applyFont="1" applyBorder="1" applyAlignment="1" applyProtection="1">
      <alignment horizontal="center" vertical="top"/>
      <protection hidden="1"/>
    </xf>
    <xf numFmtId="0" fontId="7" fillId="0" borderId="31" xfId="51" applyFont="1" applyBorder="1" applyAlignment="1" applyProtection="1">
      <alignment horizontal="center" vertical="top"/>
      <protection hidden="1"/>
    </xf>
    <xf numFmtId="0" fontId="7" fillId="0" borderId="9" xfId="51" applyFont="1" applyBorder="1" applyAlignment="1" applyProtection="1">
      <alignment horizontal="center" vertical="top"/>
      <protection hidden="1"/>
    </xf>
    <xf numFmtId="0" fontId="16" fillId="0" borderId="0" xfId="52" applyFont="1" applyFill="1" applyAlignment="1" applyProtection="1">
      <alignment vertical="top" wrapText="1"/>
      <protection hidden="1"/>
    </xf>
    <xf numFmtId="2" fontId="16" fillId="0" borderId="23" xfId="52" applyNumberFormat="1" applyFont="1" applyFill="1" applyBorder="1" applyAlignment="1" applyProtection="1">
      <alignment horizontal="center" vertical="center" wrapText="1"/>
      <protection hidden="1"/>
    </xf>
    <xf numFmtId="0" fontId="16" fillId="0" borderId="11" xfId="0" applyFont="1" applyFill="1" applyBorder="1" applyAlignment="1" applyProtection="1">
      <alignment horizontal="center" vertical="center" wrapText="1"/>
      <protection hidden="1"/>
    </xf>
    <xf numFmtId="0" fontId="0" fillId="0" borderId="0" xfId="0" applyFont="1" applyAlignment="1" applyProtection="1">
      <alignment vertical="top" wrapText="1"/>
      <protection hidden="1"/>
    </xf>
    <xf numFmtId="0" fontId="66" fillId="0" borderId="11" xfId="0" applyFont="1" applyFill="1" applyBorder="1" applyAlignment="1" applyProtection="1">
      <alignment horizontal="center" vertical="center" wrapText="1"/>
      <protection hidden="1"/>
    </xf>
    <xf numFmtId="0" fontId="67" fillId="0" borderId="11" xfId="0" applyFont="1" applyFill="1" applyBorder="1" applyAlignment="1" applyProtection="1">
      <alignment horizontal="center" vertical="center" wrapText="1"/>
      <protection hidden="1"/>
    </xf>
    <xf numFmtId="2" fontId="67" fillId="0" borderId="11" xfId="52" applyNumberFormat="1" applyFont="1" applyFill="1" applyBorder="1" applyAlignment="1" applyProtection="1">
      <alignment horizontal="center" vertical="center" wrapText="1"/>
      <protection hidden="1"/>
    </xf>
    <xf numFmtId="0" fontId="21" fillId="0" borderId="0" xfId="0" applyFont="1" applyFill="1" applyBorder="1" applyAlignment="1" applyProtection="1">
      <alignment horizontal="left" vertical="center" wrapText="1"/>
      <protection hidden="1"/>
    </xf>
    <xf numFmtId="0" fontId="21" fillId="0" borderId="0" xfId="0" applyFont="1" applyFill="1" applyBorder="1" applyAlignment="1" applyProtection="1">
      <alignment horizontal="right" vertical="center" wrapText="1"/>
      <protection hidden="1"/>
    </xf>
    <xf numFmtId="0" fontId="7" fillId="0" borderId="35" xfId="0" applyFont="1" applyFill="1" applyBorder="1" applyAlignment="1" applyProtection="1">
      <alignment horizontal="center" vertical="center" wrapText="1"/>
      <protection hidden="1"/>
    </xf>
    <xf numFmtId="0" fontId="7" fillId="0" borderId="48" xfId="0" applyFont="1" applyFill="1" applyBorder="1" applyAlignment="1" applyProtection="1">
      <alignment horizontal="center" vertical="center" wrapText="1"/>
      <protection hidden="1"/>
    </xf>
    <xf numFmtId="0" fontId="7" fillId="0" borderId="48" xfId="0" applyFont="1" applyFill="1" applyBorder="1" applyAlignment="1" applyProtection="1">
      <alignment horizontal="center" vertical="center" wrapText="1"/>
    </xf>
    <xf numFmtId="0" fontId="7" fillId="3" borderId="12" xfId="52" applyFont="1" applyFill="1" applyBorder="1" applyAlignment="1" applyProtection="1">
      <alignment horizontal="center" vertical="center" wrapText="1"/>
      <protection locked="0" hidden="1"/>
    </xf>
    <xf numFmtId="0" fontId="6" fillId="0" borderId="11" xfId="0" applyFont="1" applyFill="1" applyBorder="1" applyAlignment="1" applyProtection="1">
      <alignment horizontal="center" vertical="center" wrapText="1"/>
      <protection hidden="1"/>
    </xf>
    <xf numFmtId="9" fontId="6" fillId="0" borderId="11" xfId="0" applyNumberFormat="1" applyFont="1" applyFill="1" applyBorder="1" applyAlignment="1" applyProtection="1">
      <alignment horizontal="center" vertical="center" wrapText="1"/>
      <protection hidden="1"/>
    </xf>
    <xf numFmtId="0" fontId="7" fillId="3" borderId="11" xfId="52" applyFont="1" applyFill="1" applyBorder="1" applyAlignment="1" applyProtection="1">
      <alignment horizontal="center" vertical="center" wrapText="1"/>
      <protection locked="0" hidden="1"/>
    </xf>
    <xf numFmtId="9" fontId="7" fillId="3" borderId="11" xfId="59" applyFont="1" applyFill="1" applyBorder="1" applyAlignment="1" applyProtection="1">
      <alignment horizontal="center" vertical="center" wrapText="1"/>
      <protection locked="0" hidden="1"/>
    </xf>
    <xf numFmtId="2" fontId="7" fillId="0" borderId="49" xfId="0" applyNumberFormat="1" applyFont="1" applyFill="1" applyBorder="1" applyAlignment="1" applyProtection="1">
      <alignment horizontal="center" vertical="center" wrapText="1"/>
      <protection hidden="1"/>
    </xf>
    <xf numFmtId="2" fontId="7" fillId="0" borderId="12" xfId="0" applyNumberFormat="1" applyFont="1" applyFill="1" applyBorder="1" applyAlignment="1" applyProtection="1">
      <alignment horizontal="center" vertical="center" wrapText="1"/>
      <protection hidden="1"/>
    </xf>
    <xf numFmtId="0" fontId="7" fillId="0" borderId="0" xfId="0" applyFont="1" applyFill="1" applyBorder="1" applyAlignment="1" applyProtection="1">
      <alignment horizontal="right" vertical="center" wrapText="1"/>
      <protection hidden="1"/>
    </xf>
    <xf numFmtId="2" fontId="7" fillId="0" borderId="0"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11" xfId="0" applyFont="1" applyFill="1" applyBorder="1" applyAlignment="1" applyProtection="1">
      <alignment horizontal="center" vertical="center" wrapText="1"/>
    </xf>
    <xf numFmtId="4" fontId="7" fillId="0" borderId="11" xfId="52" applyNumberFormat="1" applyFont="1" applyFill="1" applyBorder="1" applyAlignment="1" applyProtection="1">
      <alignment horizontal="center" vertical="center" wrapText="1"/>
      <protection hidden="1"/>
    </xf>
    <xf numFmtId="2" fontId="7" fillId="0" borderId="51" xfId="0" applyNumberFormat="1"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wrapText="1"/>
      <protection hidden="1"/>
    </xf>
    <xf numFmtId="2" fontId="7" fillId="0" borderId="0" xfId="52" applyNumberFormat="1" applyFont="1" applyFill="1" applyBorder="1" applyAlignment="1" applyProtection="1">
      <alignment horizontal="center" vertical="center" wrapText="1"/>
      <protection hidden="1"/>
    </xf>
    <xf numFmtId="0" fontId="6" fillId="0" borderId="0" xfId="0" applyFont="1" applyAlignment="1" applyProtection="1">
      <alignment horizontal="center" vertical="center"/>
      <protection hidden="1"/>
    </xf>
    <xf numFmtId="2" fontId="7" fillId="0" borderId="0" xfId="0" applyNumberFormat="1" applyFont="1" applyFill="1" applyBorder="1" applyAlignment="1" applyProtection="1">
      <alignment horizontal="right" vertical="center" wrapText="1"/>
      <protection hidden="1"/>
    </xf>
    <xf numFmtId="166" fontId="7" fillId="0" borderId="0" xfId="0" applyNumberFormat="1" applyFont="1" applyFill="1" applyBorder="1" applyAlignment="1" applyProtection="1">
      <alignment horizontal="center" vertical="center" wrapText="1"/>
      <protection hidden="1"/>
    </xf>
    <xf numFmtId="0" fontId="20" fillId="0" borderId="0" xfId="0" applyFont="1" applyAlignment="1" applyProtection="1">
      <alignment vertical="center"/>
    </xf>
    <xf numFmtId="0" fontId="7" fillId="0" borderId="11" xfId="0" applyFont="1" applyFill="1" applyBorder="1" applyAlignment="1" applyProtection="1">
      <alignment horizontal="center" vertical="center"/>
    </xf>
    <xf numFmtId="166" fontId="6" fillId="0" borderId="11" xfId="2" applyNumberFormat="1" applyFont="1" applyBorder="1" applyAlignment="1" applyProtection="1">
      <alignment horizontal="center" vertical="center" wrapText="1"/>
    </xf>
    <xf numFmtId="2" fontId="20" fillId="0" borderId="0" xfId="0" applyNumberFormat="1" applyFont="1" applyAlignment="1" applyProtection="1">
      <alignment vertical="center"/>
    </xf>
    <xf numFmtId="166" fontId="6" fillId="0" borderId="12" xfId="2" applyNumberFormat="1" applyFont="1" applyBorder="1" applyAlignment="1" applyProtection="1">
      <alignment horizontal="center" vertical="center" wrapText="1"/>
    </xf>
    <xf numFmtId="0" fontId="6" fillId="0" borderId="0" xfId="0" applyFont="1" applyAlignment="1" applyProtection="1">
      <alignment vertical="center"/>
    </xf>
    <xf numFmtId="0" fontId="16" fillId="0" borderId="0" xfId="0" applyFont="1" applyAlignment="1" applyProtection="1">
      <alignment vertical="center"/>
    </xf>
    <xf numFmtId="0" fontId="77" fillId="0" borderId="0" xfId="0" applyFont="1" applyAlignment="1" applyProtection="1">
      <alignment horizontal="center" vertical="center"/>
    </xf>
    <xf numFmtId="0" fontId="75" fillId="0" borderId="0" xfId="0" applyFont="1" applyAlignment="1" applyProtection="1">
      <alignment horizontal="center" vertical="center"/>
    </xf>
    <xf numFmtId="0" fontId="78" fillId="0" borderId="0" xfId="0" applyFont="1" applyAlignment="1" applyProtection="1">
      <alignment horizontal="right" vertical="center"/>
    </xf>
    <xf numFmtId="0" fontId="78" fillId="0" borderId="0" xfId="0" applyFont="1" applyAlignment="1" applyProtection="1">
      <alignment horizontal="left" vertical="center" wrapText="1"/>
    </xf>
    <xf numFmtId="1" fontId="18" fillId="10" borderId="11" xfId="0" applyNumberFormat="1" applyFont="1" applyFill="1" applyBorder="1" applyAlignment="1" applyProtection="1">
      <alignment horizontal="center" vertical="center" wrapText="1"/>
    </xf>
    <xf numFmtId="166" fontId="0" fillId="0" borderId="11" xfId="2" applyNumberFormat="1" applyFont="1" applyBorder="1" applyAlignment="1" applyProtection="1">
      <alignment horizontal="center" vertical="center" wrapText="1"/>
    </xf>
    <xf numFmtId="9" fontId="16" fillId="3" borderId="11" xfId="59" applyFont="1" applyFill="1" applyBorder="1" applyAlignment="1" applyProtection="1">
      <alignment horizontal="center" vertical="center" wrapText="1"/>
      <protection hidden="1"/>
    </xf>
    <xf numFmtId="4" fontId="16" fillId="3" borderId="11" xfId="52" applyNumberFormat="1" applyFont="1" applyFill="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6" fillId="0" borderId="52" xfId="0" applyFont="1" applyBorder="1" applyAlignment="1" applyProtection="1">
      <alignment horizontal="center" vertical="center"/>
    </xf>
    <xf numFmtId="0" fontId="16" fillId="0" borderId="52" xfId="0" applyFont="1" applyBorder="1" applyAlignment="1" applyProtection="1">
      <alignment horizontal="center" vertical="center" wrapText="1"/>
    </xf>
    <xf numFmtId="0" fontId="17" fillId="0" borderId="0" xfId="0" applyFont="1" applyAlignment="1" applyProtection="1">
      <alignment horizontal="center" vertical="center"/>
    </xf>
    <xf numFmtId="0" fontId="74" fillId="0" borderId="0" xfId="0" applyFont="1" applyAlignment="1" applyProtection="1">
      <alignment horizontal="center" vertical="center"/>
    </xf>
    <xf numFmtId="0" fontId="16" fillId="0" borderId="53" xfId="0" applyFont="1" applyBorder="1" applyAlignment="1" applyProtection="1">
      <alignment horizontal="center" vertical="center"/>
    </xf>
    <xf numFmtId="0" fontId="17" fillId="0" borderId="0" xfId="0" applyFont="1" applyAlignment="1" applyProtection="1">
      <alignment vertical="center"/>
    </xf>
    <xf numFmtId="0" fontId="74" fillId="0" borderId="0" xfId="0" applyFont="1" applyAlignment="1" applyProtection="1">
      <alignment vertical="center"/>
    </xf>
    <xf numFmtId="0" fontId="16" fillId="0" borderId="11" xfId="0" applyFont="1" applyBorder="1" applyAlignment="1" applyProtection="1">
      <alignment horizontal="center" vertical="center" wrapText="1"/>
    </xf>
    <xf numFmtId="0" fontId="16" fillId="0" borderId="11" xfId="0" applyFont="1" applyBorder="1" applyAlignment="1" applyProtection="1">
      <alignment horizontal="center" vertical="center"/>
    </xf>
    <xf numFmtId="0" fontId="0" fillId="0" borderId="11" xfId="0" applyFont="1" applyBorder="1" applyAlignment="1" applyProtection="1">
      <alignment horizontal="center" vertical="center"/>
    </xf>
    <xf numFmtId="0" fontId="0" fillId="0" borderId="0" xfId="0" applyFont="1" applyBorder="1" applyAlignment="1" applyProtection="1">
      <alignment horizontal="center" vertical="center"/>
    </xf>
    <xf numFmtId="0" fontId="16" fillId="0" borderId="0" xfId="0" applyFont="1" applyAlignment="1" applyProtection="1">
      <alignment horizontal="right" vertical="center"/>
    </xf>
    <xf numFmtId="0" fontId="16" fillId="0" borderId="0" xfId="0" applyFont="1" applyAlignment="1" applyProtection="1">
      <alignment vertical="top" wrapText="1"/>
      <protection hidden="1"/>
    </xf>
    <xf numFmtId="0" fontId="70" fillId="0" borderId="11" xfId="0" applyFont="1" applyBorder="1" applyAlignment="1">
      <alignment horizontal="center" vertical="top"/>
    </xf>
    <xf numFmtId="0" fontId="70" fillId="0" borderId="11" xfId="0" applyFont="1" applyBorder="1" applyAlignment="1">
      <alignment horizontal="center" vertical="center"/>
    </xf>
    <xf numFmtId="0" fontId="7" fillId="0" borderId="54" xfId="0" applyFont="1" applyFill="1" applyBorder="1" applyAlignment="1" applyProtection="1">
      <alignment vertical="center" wrapText="1"/>
      <protection hidden="1"/>
    </xf>
    <xf numFmtId="0" fontId="63" fillId="10" borderId="11" xfId="0" applyFont="1" applyFill="1" applyBorder="1" applyAlignment="1">
      <alignment horizontal="center" vertical="top" wrapText="1"/>
    </xf>
    <xf numFmtId="0" fontId="63" fillId="10" borderId="11" xfId="0" applyFont="1" applyFill="1" applyBorder="1" applyAlignment="1">
      <alignment vertical="top" wrapText="1"/>
    </xf>
    <xf numFmtId="0" fontId="71" fillId="10" borderId="11" xfId="0" applyFont="1" applyFill="1" applyBorder="1" applyAlignment="1">
      <alignment vertical="top" wrapText="1"/>
    </xf>
    <xf numFmtId="0" fontId="63" fillId="10" borderId="11" xfId="0" applyFont="1" applyFill="1" applyBorder="1" applyAlignment="1">
      <alignment horizontal="center" vertical="top"/>
    </xf>
    <xf numFmtId="0" fontId="63" fillId="10" borderId="11" xfId="0" applyFont="1" applyFill="1" applyBorder="1" applyAlignment="1">
      <alignment horizontal="center" vertical="center" wrapText="1"/>
    </xf>
    <xf numFmtId="0" fontId="63" fillId="10" borderId="11" xfId="0" applyFont="1" applyFill="1" applyBorder="1" applyAlignment="1">
      <alignment horizontal="center" vertical="center"/>
    </xf>
    <xf numFmtId="0" fontId="37" fillId="10" borderId="11" xfId="0" applyFont="1" applyFill="1" applyBorder="1"/>
    <xf numFmtId="0" fontId="32" fillId="7" borderId="0" xfId="0" applyFont="1" applyFill="1" applyAlignment="1" applyProtection="1">
      <alignment horizontal="center" vertical="center"/>
      <protection hidden="1"/>
    </xf>
    <xf numFmtId="0" fontId="16" fillId="0" borderId="0" xfId="0" applyNumberFormat="1" applyFont="1" applyFill="1" applyBorder="1" applyAlignment="1" applyProtection="1">
      <alignment horizontal="center" vertical="center" wrapText="1"/>
      <protection hidden="1"/>
    </xf>
    <xf numFmtId="0" fontId="16" fillId="0" borderId="0" xfId="0" applyFont="1" applyFill="1" applyBorder="1" applyAlignment="1" applyProtection="1">
      <alignment horizontal="left" vertical="center"/>
      <protection hidden="1"/>
    </xf>
    <xf numFmtId="0" fontId="7" fillId="0" borderId="11" xfId="0" applyFont="1" applyFill="1" applyBorder="1" applyAlignment="1" applyProtection="1">
      <alignment horizontal="center" vertical="center" wrapText="1"/>
      <protection hidden="1"/>
    </xf>
    <xf numFmtId="0" fontId="0" fillId="0" borderId="0" xfId="0" applyFont="1" applyAlignment="1" applyProtection="1">
      <alignment horizontal="left" vertical="top" wrapText="1"/>
      <protection hidden="1"/>
    </xf>
    <xf numFmtId="0" fontId="16" fillId="0" borderId="0" xfId="53" applyFont="1" applyFill="1" applyBorder="1" applyAlignment="1" applyProtection="1">
      <alignment horizontal="left" vertical="center" wrapText="1"/>
      <protection hidden="1"/>
    </xf>
    <xf numFmtId="0" fontId="16" fillId="0" borderId="0" xfId="0" applyFont="1" applyFill="1" applyAlignment="1" applyProtection="1">
      <alignment horizontal="center" vertical="center"/>
      <protection hidden="1"/>
    </xf>
    <xf numFmtId="0" fontId="71" fillId="10" borderId="11" xfId="0" applyFont="1" applyFill="1" applyBorder="1" applyAlignment="1">
      <alignment horizontal="center" vertical="top" wrapText="1"/>
    </xf>
    <xf numFmtId="9" fontId="1" fillId="0" borderId="11" xfId="59" applyFont="1" applyBorder="1" applyAlignment="1">
      <alignment horizontal="center" vertical="center" wrapText="1"/>
    </xf>
    <xf numFmtId="166" fontId="7" fillId="0" borderId="11" xfId="52" applyNumberFormat="1" applyFont="1" applyFill="1" applyBorder="1" applyAlignment="1" applyProtection="1">
      <alignment horizontal="center" vertical="center" wrapText="1"/>
      <protection hidden="1"/>
    </xf>
    <xf numFmtId="0" fontId="18" fillId="0" borderId="11" xfId="0" applyFont="1" applyFill="1" applyBorder="1" applyAlignment="1">
      <alignment horizontal="center" vertical="center" wrapText="1"/>
    </xf>
    <xf numFmtId="2" fontId="69" fillId="0" borderId="0" xfId="0" applyNumberFormat="1" applyFont="1" applyFill="1" applyBorder="1" applyAlignment="1" applyProtection="1">
      <alignment horizontal="right" vertical="center" wrapText="1"/>
    </xf>
    <xf numFmtId="0" fontId="37" fillId="10" borderId="0" xfId="0" applyFont="1" applyFill="1"/>
    <xf numFmtId="0" fontId="71" fillId="10" borderId="11" xfId="0" applyFont="1" applyFill="1" applyBorder="1" applyAlignment="1">
      <alignment horizontal="center" vertical="top"/>
    </xf>
    <xf numFmtId="0" fontId="71" fillId="10" borderId="11" xfId="0" applyFont="1" applyFill="1" applyBorder="1" applyAlignment="1">
      <alignment horizontal="left" vertical="top" wrapText="1"/>
    </xf>
    <xf numFmtId="0" fontId="78" fillId="0" borderId="0" xfId="0" applyFont="1" applyFill="1" applyAlignment="1" applyProtection="1">
      <alignment horizontal="center" vertical="center" wrapText="1"/>
    </xf>
    <xf numFmtId="0" fontId="78" fillId="0" borderId="0" xfId="0" applyFont="1" applyAlignment="1" applyProtection="1">
      <alignment horizontal="center" vertical="center" wrapText="1"/>
    </xf>
    <xf numFmtId="0" fontId="0" fillId="0" borderId="0" xfId="0" applyFill="1" applyAlignment="1" applyProtection="1">
      <alignment horizontal="center" vertical="center"/>
      <protection hidden="1"/>
    </xf>
    <xf numFmtId="0" fontId="79" fillId="10" borderId="11" xfId="0" applyFont="1" applyFill="1" applyBorder="1" applyAlignment="1">
      <alignment horizontal="center" vertical="center" wrapText="1"/>
    </xf>
    <xf numFmtId="0" fontId="63" fillId="10" borderId="11" xfId="0" applyFont="1" applyFill="1" applyBorder="1"/>
    <xf numFmtId="4" fontId="20" fillId="0" borderId="0" xfId="0" applyNumberFormat="1" applyFont="1" applyAlignment="1" applyProtection="1">
      <alignment vertical="center"/>
    </xf>
    <xf numFmtId="1" fontId="79" fillId="10" borderId="11" xfId="0" applyNumberFormat="1" applyFont="1" applyFill="1" applyBorder="1" applyAlignment="1">
      <alignment horizontal="right" vertical="center" wrapText="1"/>
    </xf>
    <xf numFmtId="1" fontId="63" fillId="10" borderId="11" xfId="0" applyNumberFormat="1" applyFont="1" applyFill="1" applyBorder="1" applyAlignment="1">
      <alignment horizontal="right" vertical="center" wrapText="1"/>
    </xf>
    <xf numFmtId="0" fontId="0" fillId="0" borderId="55" xfId="0" applyFill="1" applyBorder="1" applyAlignment="1" applyProtection="1">
      <alignment horizontal="left" vertical="center"/>
      <protection locked="0"/>
    </xf>
    <xf numFmtId="0" fontId="47" fillId="0" borderId="14" xfId="0" applyFont="1" applyFill="1" applyBorder="1" applyAlignment="1" applyProtection="1">
      <alignment horizontal="left" vertical="center"/>
      <protection locked="0"/>
    </xf>
    <xf numFmtId="0" fontId="47" fillId="0" borderId="56" xfId="0" applyFont="1" applyFill="1" applyBorder="1" applyAlignment="1" applyProtection="1">
      <alignment horizontal="left" vertical="center"/>
      <protection locked="0"/>
    </xf>
    <xf numFmtId="0" fontId="32" fillId="7" borderId="0" xfId="0" applyFont="1" applyFill="1" applyAlignment="1" applyProtection="1">
      <alignment horizontal="center" vertical="center"/>
      <protection hidden="1"/>
    </xf>
    <xf numFmtId="0" fontId="6" fillId="0" borderId="55" xfId="52" applyFont="1" applyFill="1" applyBorder="1" applyAlignment="1" applyProtection="1">
      <alignment horizontal="justify" vertical="top" wrapText="1"/>
      <protection locked="0"/>
    </xf>
    <xf numFmtId="0" fontId="6" fillId="0" borderId="14" xfId="52" applyFont="1" applyFill="1" applyBorder="1" applyAlignment="1" applyProtection="1">
      <alignment horizontal="justify" vertical="top" wrapText="1"/>
      <protection locked="0"/>
    </xf>
    <xf numFmtId="0" fontId="6" fillId="0" borderId="56" xfId="52" applyFont="1" applyFill="1" applyBorder="1" applyAlignment="1" applyProtection="1">
      <alignment horizontal="justify" vertical="top" wrapText="1"/>
      <protection locked="0"/>
    </xf>
    <xf numFmtId="0" fontId="16" fillId="4" borderId="0" xfId="0" applyFont="1" applyFill="1" applyAlignment="1" applyProtection="1">
      <alignment horizontal="center" vertical="center"/>
      <protection hidden="1"/>
    </xf>
    <xf numFmtId="0" fontId="44" fillId="0" borderId="14" xfId="52" applyFont="1" applyBorder="1" applyAlignment="1" applyProtection="1">
      <alignment horizontal="justify" vertical="center"/>
      <protection hidden="1"/>
    </xf>
    <xf numFmtId="0" fontId="44" fillId="0" borderId="20" xfId="52" applyFont="1" applyBorder="1" applyAlignment="1" applyProtection="1">
      <alignment horizontal="justify" vertical="center"/>
      <protection hidden="1"/>
    </xf>
    <xf numFmtId="0" fontId="7" fillId="8" borderId="24" xfId="52" applyFont="1" applyFill="1" applyBorder="1" applyAlignment="1" applyProtection="1">
      <alignment horizontal="center" vertical="center"/>
      <protection hidden="1"/>
    </xf>
    <xf numFmtId="0" fontId="7" fillId="8" borderId="3" xfId="52" applyFont="1" applyFill="1" applyBorder="1" applyAlignment="1" applyProtection="1">
      <alignment horizontal="center" vertical="center"/>
      <protection hidden="1"/>
    </xf>
    <xf numFmtId="0" fontId="7" fillId="8" borderId="25" xfId="52" applyFont="1" applyFill="1" applyBorder="1" applyAlignment="1" applyProtection="1">
      <alignment horizontal="center" vertical="center"/>
      <protection hidden="1"/>
    </xf>
    <xf numFmtId="0" fontId="22" fillId="0" borderId="5" xfId="52" applyFont="1" applyBorder="1" applyAlignment="1" applyProtection="1">
      <alignment horizontal="center" vertical="center" wrapText="1"/>
      <protection hidden="1"/>
    </xf>
    <xf numFmtId="0" fontId="22" fillId="0" borderId="0" xfId="52" applyFont="1" applyBorder="1" applyAlignment="1" applyProtection="1">
      <alignment horizontal="center" vertical="center" wrapText="1"/>
      <protection hidden="1"/>
    </xf>
    <xf numFmtId="0" fontId="22" fillId="0" borderId="6" xfId="52" applyFont="1" applyBorder="1" applyAlignment="1" applyProtection="1">
      <alignment horizontal="center" vertical="center" wrapText="1"/>
      <protection hidden="1"/>
    </xf>
    <xf numFmtId="0" fontId="23" fillId="0" borderId="5" xfId="52" applyFont="1" applyBorder="1" applyAlignment="1" applyProtection="1">
      <alignment horizontal="center" vertical="center"/>
      <protection hidden="1"/>
    </xf>
    <xf numFmtId="0" fontId="23" fillId="0" borderId="0" xfId="52" applyFont="1" applyBorder="1" applyAlignment="1" applyProtection="1">
      <alignment horizontal="center" vertical="center"/>
      <protection hidden="1"/>
    </xf>
    <xf numFmtId="0" fontId="23" fillId="0" borderId="6" xfId="52" applyFont="1" applyBorder="1" applyAlignment="1" applyProtection="1">
      <alignment horizontal="center" vertical="center"/>
      <protection hidden="1"/>
    </xf>
    <xf numFmtId="0" fontId="2" fillId="0" borderId="5" xfId="52" applyBorder="1"/>
    <xf numFmtId="0" fontId="2" fillId="0" borderId="0" xfId="52" applyBorder="1"/>
    <xf numFmtId="0" fontId="2" fillId="0" borderId="6" xfId="52" applyBorder="1"/>
    <xf numFmtId="0" fontId="26" fillId="0" borderId="5" xfId="52" applyFont="1" applyBorder="1" applyAlignment="1" applyProtection="1">
      <alignment horizontal="right" vertical="center"/>
      <protection hidden="1"/>
    </xf>
    <xf numFmtId="0" fontId="26" fillId="0" borderId="0" xfId="52" applyFont="1" applyBorder="1" applyAlignment="1" applyProtection="1">
      <alignment horizontal="right" vertical="center"/>
      <protection hidden="1"/>
    </xf>
    <xf numFmtId="0" fontId="24" fillId="0" borderId="5" xfId="52" applyFont="1" applyBorder="1" applyAlignment="1" applyProtection="1">
      <alignment horizontal="right" vertical="center"/>
      <protection hidden="1"/>
    </xf>
    <xf numFmtId="0" fontId="24" fillId="0" borderId="0" xfId="52" applyFont="1" applyBorder="1" applyAlignment="1" applyProtection="1">
      <alignment horizontal="right" vertical="center"/>
      <protection hidden="1"/>
    </xf>
    <xf numFmtId="0" fontId="26" fillId="0" borderId="23" xfId="52" applyFont="1" applyBorder="1" applyAlignment="1" applyProtection="1">
      <alignment horizontal="right" vertical="center"/>
      <protection hidden="1"/>
    </xf>
    <xf numFmtId="0" fontId="26" fillId="0" borderId="4" xfId="52" applyFont="1" applyBorder="1" applyAlignment="1" applyProtection="1">
      <alignment horizontal="right" vertical="center"/>
      <protection hidden="1"/>
    </xf>
    <xf numFmtId="0" fontId="22" fillId="0" borderId="14" xfId="0" applyFont="1" applyBorder="1" applyAlignment="1" applyProtection="1">
      <alignment horizontal="center" vertical="center"/>
      <protection hidden="1"/>
    </xf>
    <xf numFmtId="0" fontId="22" fillId="0" borderId="0" xfId="0" applyFont="1" applyAlignment="1" applyProtection="1">
      <alignment horizontal="left" vertical="top" wrapText="1"/>
      <protection hidden="1"/>
    </xf>
    <xf numFmtId="0" fontId="22" fillId="0" borderId="0" xfId="0" applyFont="1" applyAlignment="1" applyProtection="1">
      <alignment horizontal="left" vertical="top"/>
      <protection hidden="1"/>
    </xf>
    <xf numFmtId="0" fontId="59" fillId="0" borderId="0" xfId="0" applyFont="1" applyBorder="1" applyAlignment="1" applyProtection="1">
      <alignment horizontal="center" vertical="top"/>
      <protection hidden="1"/>
    </xf>
    <xf numFmtId="0" fontId="59" fillId="0" borderId="57" xfId="0" applyFont="1" applyBorder="1" applyAlignment="1" applyProtection="1">
      <alignment horizontal="center" vertical="top"/>
      <protection hidden="1"/>
    </xf>
    <xf numFmtId="0" fontId="32" fillId="7" borderId="0" xfId="0" applyFont="1" applyFill="1" applyAlignment="1" applyProtection="1">
      <alignment horizontal="center" vertical="top" wrapText="1"/>
      <protection hidden="1"/>
    </xf>
    <xf numFmtId="0" fontId="28" fillId="7" borderId="0" xfId="46" applyFont="1" applyFill="1" applyBorder="1" applyAlignment="1" applyProtection="1">
      <alignment horizontal="center" vertical="center"/>
      <protection hidden="1"/>
    </xf>
    <xf numFmtId="0" fontId="42" fillId="0" borderId="4" xfId="46" applyFont="1" applyBorder="1" applyAlignment="1" applyProtection="1">
      <alignment horizontal="center" vertical="center" wrapText="1"/>
      <protection hidden="1"/>
    </xf>
    <xf numFmtId="0" fontId="16" fillId="0" borderId="3" xfId="46" applyFont="1" applyBorder="1" applyAlignment="1" applyProtection="1">
      <alignment horizontal="center" vertical="center"/>
      <protection hidden="1"/>
    </xf>
    <xf numFmtId="0" fontId="0" fillId="0" borderId="24" xfId="46" applyFont="1" applyBorder="1" applyAlignment="1" applyProtection="1">
      <alignment horizontal="left" vertical="center" wrapText="1"/>
      <protection hidden="1"/>
    </xf>
    <xf numFmtId="0" fontId="0" fillId="0" borderId="25" xfId="46" applyFont="1" applyBorder="1" applyAlignment="1" applyProtection="1">
      <alignment horizontal="left" vertical="center" wrapText="1"/>
      <protection hidden="1"/>
    </xf>
    <xf numFmtId="0" fontId="75" fillId="0" borderId="0" xfId="0" applyFont="1" applyAlignment="1" applyProtection="1">
      <alignment horizontal="left" vertical="center" wrapText="1"/>
    </xf>
    <xf numFmtId="0" fontId="75" fillId="0" borderId="0" xfId="0" applyFont="1" applyFill="1" applyBorder="1" applyAlignment="1" applyProtection="1">
      <alignment horizontal="left" vertical="center"/>
      <protection hidden="1"/>
    </xf>
    <xf numFmtId="0" fontId="16" fillId="0" borderId="35" xfId="0" applyFont="1" applyFill="1" applyBorder="1" applyAlignment="1" applyProtection="1">
      <alignment horizontal="center" vertical="center" wrapText="1"/>
      <protection hidden="1"/>
    </xf>
    <xf numFmtId="0" fontId="16" fillId="0" borderId="48" xfId="0" applyFont="1" applyFill="1" applyBorder="1" applyAlignment="1" applyProtection="1">
      <alignment horizontal="center" vertical="center" wrapText="1"/>
      <protection hidden="1"/>
    </xf>
    <xf numFmtId="0" fontId="16" fillId="0" borderId="0" xfId="0" applyFont="1" applyFill="1" applyBorder="1" applyAlignment="1" applyProtection="1">
      <alignment horizontal="left" vertical="center" wrapText="1"/>
    </xf>
    <xf numFmtId="0" fontId="0" fillId="0" borderId="12" xfId="0" applyFont="1" applyBorder="1" applyAlignment="1" applyProtection="1">
      <alignment horizontal="left" vertical="center" wrapText="1"/>
      <protection hidden="1"/>
    </xf>
    <xf numFmtId="0" fontId="68" fillId="0" borderId="12" xfId="0" applyFont="1" applyBorder="1" applyAlignment="1" applyProtection="1">
      <alignment horizontal="left" vertical="center" wrapText="1"/>
      <protection hidden="1"/>
    </xf>
    <xf numFmtId="0" fontId="16" fillId="0" borderId="0" xfId="0" applyNumberFormat="1" applyFont="1" applyFill="1" applyBorder="1" applyAlignment="1" applyProtection="1">
      <alignment horizontal="center" vertical="center" wrapText="1"/>
      <protection hidden="1"/>
    </xf>
    <xf numFmtId="0" fontId="6" fillId="0" borderId="0" xfId="0" applyFont="1" applyFill="1" applyBorder="1" applyAlignment="1" applyProtection="1">
      <alignment horizontal="right" vertical="center" wrapText="1"/>
      <protection hidden="1"/>
    </xf>
    <xf numFmtId="0" fontId="16" fillId="0" borderId="44" xfId="0" applyFont="1" applyFill="1" applyBorder="1" applyAlignment="1" applyProtection="1">
      <alignment horizontal="center" vertical="center" wrapText="1"/>
      <protection hidden="1"/>
    </xf>
    <xf numFmtId="0" fontId="16" fillId="0" borderId="58" xfId="0" applyFont="1" applyFill="1" applyBorder="1" applyAlignment="1" applyProtection="1">
      <alignment horizontal="center" vertical="center" wrapText="1"/>
      <protection hidden="1"/>
    </xf>
    <xf numFmtId="0" fontId="16" fillId="0" borderId="30" xfId="0" applyFont="1" applyFill="1" applyBorder="1" applyAlignment="1" applyProtection="1">
      <alignment horizontal="center" vertical="center" wrapText="1"/>
      <protection hidden="1"/>
    </xf>
    <xf numFmtId="0" fontId="16" fillId="0" borderId="31" xfId="0" applyFont="1" applyFill="1" applyBorder="1" applyAlignment="1" applyProtection="1">
      <alignment horizontal="center" vertical="center" wrapText="1"/>
      <protection hidden="1"/>
    </xf>
    <xf numFmtId="0" fontId="6" fillId="0" borderId="0" xfId="36" applyFont="1" applyAlignment="1" applyProtection="1">
      <alignment horizontal="left" vertical="top" wrapText="1"/>
      <protection hidden="1"/>
    </xf>
    <xf numFmtId="0" fontId="6" fillId="0" borderId="0" xfId="0" applyFont="1" applyFill="1" applyBorder="1" applyAlignment="1" applyProtection="1">
      <alignment horizontal="left" vertical="center" wrapText="1"/>
      <protection hidden="1"/>
    </xf>
    <xf numFmtId="0" fontId="17" fillId="0" borderId="0" xfId="0" applyFont="1" applyBorder="1" applyAlignment="1" applyProtection="1">
      <alignment horizontal="left" vertical="center"/>
      <protection hidden="1"/>
    </xf>
    <xf numFmtId="0" fontId="16" fillId="0" borderId="0" xfId="0" applyFont="1" applyFill="1" applyBorder="1" applyAlignment="1" applyProtection="1">
      <alignment horizontal="left" vertical="center"/>
      <protection hidden="1"/>
    </xf>
    <xf numFmtId="0" fontId="16" fillId="0" borderId="11" xfId="57" applyNumberFormat="1" applyFont="1" applyFill="1" applyBorder="1" applyAlignment="1" applyProtection="1">
      <alignment horizontal="left" vertical="center"/>
      <protection hidden="1"/>
    </xf>
    <xf numFmtId="0" fontId="16" fillId="0" borderId="11" xfId="57" applyNumberFormat="1" applyFont="1" applyFill="1" applyBorder="1" applyAlignment="1" applyProtection="1">
      <alignment horizontal="left" vertical="center" wrapText="1"/>
      <protection hidden="1"/>
    </xf>
    <xf numFmtId="0" fontId="30" fillId="0" borderId="0" xfId="0" applyNumberFormat="1" applyFont="1" applyFill="1" applyBorder="1" applyAlignment="1" applyProtection="1">
      <alignment horizontal="justify" vertical="center" wrapText="1"/>
      <protection hidden="1"/>
    </xf>
    <xf numFmtId="0" fontId="17" fillId="0" borderId="0" xfId="0" applyFont="1" applyAlignment="1" applyProtection="1">
      <alignment horizontal="justify" vertical="center" wrapText="1"/>
      <protection hidden="1"/>
    </xf>
    <xf numFmtId="0" fontId="16" fillId="0" borderId="11" xfId="57" applyFont="1" applyFill="1" applyBorder="1" applyAlignment="1" applyProtection="1">
      <alignment horizontal="left" vertical="center" wrapText="1"/>
      <protection hidden="1"/>
    </xf>
    <xf numFmtId="0" fontId="16" fillId="0" borderId="0" xfId="53" applyFont="1" applyFill="1" applyAlignment="1" applyProtection="1">
      <alignment horizontal="left" vertical="center"/>
      <protection hidden="1"/>
    </xf>
    <xf numFmtId="0" fontId="28" fillId="7" borderId="0" xfId="0" applyFont="1" applyFill="1" applyAlignment="1" applyProtection="1">
      <alignment horizontal="center" vertical="center"/>
      <protection hidden="1"/>
    </xf>
    <xf numFmtId="0" fontId="17" fillId="0" borderId="0" xfId="0" applyNumberFormat="1" applyFont="1" applyFill="1" applyBorder="1" applyAlignment="1" applyProtection="1">
      <alignment horizontal="justify" vertical="center" wrapText="1"/>
      <protection hidden="1"/>
    </xf>
    <xf numFmtId="0" fontId="16" fillId="0" borderId="61" xfId="0" applyFont="1" applyBorder="1" applyAlignment="1" applyProtection="1">
      <alignment horizontal="center" vertical="center" wrapText="1"/>
    </xf>
    <xf numFmtId="0" fontId="16" fillId="0" borderId="53" xfId="0" applyFont="1" applyBorder="1" applyAlignment="1" applyProtection="1">
      <alignment horizontal="center" vertical="center" wrapText="1"/>
    </xf>
    <xf numFmtId="0" fontId="16" fillId="0" borderId="61" xfId="0" applyFont="1" applyBorder="1" applyAlignment="1" applyProtection="1">
      <alignment horizontal="center" vertical="center"/>
    </xf>
    <xf numFmtId="0" fontId="16" fillId="0" borderId="53" xfId="0" applyFont="1" applyBorder="1" applyAlignment="1" applyProtection="1">
      <alignment horizontal="center" vertical="center"/>
    </xf>
    <xf numFmtId="0" fontId="16" fillId="0" borderId="68" xfId="0" applyFont="1" applyBorder="1" applyAlignment="1" applyProtection="1">
      <alignment horizontal="center" vertical="center"/>
    </xf>
    <xf numFmtId="0" fontId="16" fillId="0" borderId="69" xfId="0" applyFont="1" applyBorder="1" applyAlignment="1" applyProtection="1">
      <alignment horizontal="center" vertical="center"/>
    </xf>
    <xf numFmtId="0" fontId="16" fillId="0" borderId="70" xfId="0" applyFont="1" applyBorder="1" applyAlignment="1" applyProtection="1">
      <alignment horizontal="center" vertical="center"/>
    </xf>
    <xf numFmtId="0" fontId="53" fillId="0" borderId="0" xfId="0" applyFont="1" applyAlignment="1" applyProtection="1">
      <alignment horizontal="left" vertical="top" wrapText="1"/>
      <protection hidden="1"/>
    </xf>
    <xf numFmtId="0" fontId="16" fillId="0" borderId="52" xfId="0" applyFont="1" applyBorder="1" applyAlignment="1" applyProtection="1">
      <alignment horizontal="center" vertical="center"/>
    </xf>
    <xf numFmtId="0" fontId="16" fillId="0" borderId="59" xfId="0" applyFont="1" applyBorder="1" applyAlignment="1" applyProtection="1">
      <alignment horizontal="center" vertical="center"/>
    </xf>
    <xf numFmtId="0" fontId="16" fillId="0" borderId="60" xfId="0" applyFont="1" applyBorder="1" applyAlignment="1" applyProtection="1">
      <alignment horizontal="left" vertical="center" wrapText="1"/>
      <protection hidden="1"/>
    </xf>
    <xf numFmtId="0" fontId="16" fillId="0" borderId="52" xfId="0" applyFont="1" applyBorder="1" applyAlignment="1" applyProtection="1">
      <alignment horizontal="center" vertical="center" wrapText="1"/>
    </xf>
    <xf numFmtId="0" fontId="16" fillId="0" borderId="62" xfId="0" applyFont="1" applyBorder="1" applyAlignment="1" applyProtection="1">
      <alignment horizontal="center" vertical="center"/>
    </xf>
    <xf numFmtId="0" fontId="16" fillId="0" borderId="63" xfId="0" applyFont="1" applyBorder="1" applyAlignment="1" applyProtection="1">
      <alignment horizontal="center" vertical="center"/>
    </xf>
    <xf numFmtId="0" fontId="16" fillId="0" borderId="64" xfId="0" applyFont="1" applyBorder="1" applyAlignment="1" applyProtection="1">
      <alignment horizontal="center" vertical="center"/>
    </xf>
    <xf numFmtId="0" fontId="16" fillId="0" borderId="65" xfId="0" applyFont="1" applyBorder="1" applyAlignment="1" applyProtection="1">
      <alignment horizontal="center" vertical="center"/>
    </xf>
    <xf numFmtId="0" fontId="16" fillId="0" borderId="66" xfId="0" applyFont="1" applyBorder="1" applyAlignment="1" applyProtection="1">
      <alignment horizontal="center" vertical="center"/>
    </xf>
    <xf numFmtId="0" fontId="16" fillId="0" borderId="67" xfId="0" applyFont="1" applyBorder="1" applyAlignment="1" applyProtection="1">
      <alignment horizontal="center" vertical="center"/>
    </xf>
    <xf numFmtId="0" fontId="17" fillId="0" borderId="0" xfId="0" applyNumberFormat="1" applyFont="1" applyFill="1" applyBorder="1" applyAlignment="1" applyProtection="1">
      <alignment horizontal="left" vertical="center" wrapText="1"/>
      <protection hidden="1"/>
    </xf>
    <xf numFmtId="0" fontId="17" fillId="0" borderId="0" xfId="0" applyFont="1" applyAlignment="1" applyProtection="1">
      <alignment vertical="center"/>
      <protection hidden="1"/>
    </xf>
    <xf numFmtId="0" fontId="59" fillId="0" borderId="11" xfId="0" applyFont="1" applyBorder="1" applyAlignment="1" applyProtection="1">
      <alignment horizontal="left" vertical="center" wrapText="1"/>
      <protection hidden="1"/>
    </xf>
    <xf numFmtId="0" fontId="16" fillId="0" borderId="11" xfId="0" applyFont="1" applyBorder="1" applyAlignment="1" applyProtection="1">
      <alignment horizontal="center" vertical="center"/>
      <protection hidden="1"/>
    </xf>
    <xf numFmtId="0" fontId="16" fillId="0" borderId="0" xfId="0" applyFont="1" applyBorder="1" applyAlignment="1" applyProtection="1">
      <alignment horizontal="left" vertical="center" wrapText="1"/>
      <protection hidden="1"/>
    </xf>
    <xf numFmtId="0" fontId="16" fillId="0" borderId="0" xfId="53" applyFont="1" applyFill="1" applyBorder="1" applyAlignment="1" applyProtection="1">
      <alignment horizontal="left" vertical="center"/>
      <protection hidden="1"/>
    </xf>
    <xf numFmtId="0" fontId="77" fillId="0" borderId="0" xfId="0" applyFont="1" applyAlignment="1" applyProtection="1">
      <alignment horizontal="left" vertical="center" wrapText="1"/>
    </xf>
    <xf numFmtId="0" fontId="7" fillId="0" borderId="72" xfId="0" applyFont="1" applyFill="1" applyBorder="1" applyAlignment="1" applyProtection="1">
      <alignment horizontal="right" vertical="center" wrapText="1"/>
      <protection hidden="1"/>
    </xf>
    <xf numFmtId="0" fontId="7" fillId="0" borderId="73" xfId="0" applyFont="1" applyFill="1" applyBorder="1" applyAlignment="1" applyProtection="1">
      <alignment horizontal="right" vertical="center" wrapText="1"/>
      <protection hidden="1"/>
    </xf>
    <xf numFmtId="0" fontId="7" fillId="0" borderId="74" xfId="0" applyFont="1" applyFill="1" applyBorder="1" applyAlignment="1" applyProtection="1">
      <alignment horizontal="right" vertical="center" wrapText="1"/>
      <protection hidden="1"/>
    </xf>
    <xf numFmtId="0" fontId="7" fillId="0" borderId="24" xfId="0" applyFont="1" applyFill="1" applyBorder="1" applyAlignment="1" applyProtection="1">
      <alignment horizontal="right" vertical="center" wrapText="1"/>
      <protection hidden="1"/>
    </xf>
    <xf numFmtId="0" fontId="7" fillId="0" borderId="3" xfId="0" applyFont="1" applyFill="1" applyBorder="1" applyAlignment="1" applyProtection="1">
      <alignment horizontal="right" vertical="center" wrapText="1"/>
      <protection hidden="1"/>
    </xf>
    <xf numFmtId="0" fontId="7" fillId="0" borderId="25" xfId="0" applyFont="1" applyFill="1" applyBorder="1" applyAlignment="1" applyProtection="1">
      <alignment horizontal="right" vertical="center" wrapText="1"/>
      <protection hidden="1"/>
    </xf>
    <xf numFmtId="0" fontId="7" fillId="0" borderId="0" xfId="0" applyFont="1" applyFill="1" applyBorder="1" applyAlignment="1" applyProtection="1">
      <alignment horizontal="left" vertical="center" wrapText="1"/>
    </xf>
    <xf numFmtId="0" fontId="63" fillId="10" borderId="9" xfId="0" applyFont="1" applyFill="1" applyBorder="1" applyAlignment="1">
      <alignment horizontal="center" vertical="top" wrapText="1"/>
    </xf>
    <xf numFmtId="0" fontId="63" fillId="10" borderId="12" xfId="0" applyFont="1" applyFill="1" applyBorder="1" applyAlignment="1">
      <alignment horizontal="center" vertical="top" wrapText="1"/>
    </xf>
    <xf numFmtId="0" fontId="63" fillId="10" borderId="11" xfId="0" applyFont="1" applyFill="1" applyBorder="1" applyAlignment="1">
      <alignment horizontal="left" vertical="top" wrapText="1"/>
    </xf>
    <xf numFmtId="0" fontId="63" fillId="10" borderId="11" xfId="0" applyFont="1" applyFill="1" applyBorder="1" applyAlignment="1">
      <alignment horizontal="center" vertical="center" wrapText="1"/>
    </xf>
    <xf numFmtId="0" fontId="63" fillId="10" borderId="9" xfId="0" applyFont="1" applyFill="1" applyBorder="1" applyAlignment="1">
      <alignment horizontal="center" vertical="center" wrapText="1"/>
    </xf>
    <xf numFmtId="0" fontId="63" fillId="10" borderId="10" xfId="0" applyFont="1" applyFill="1" applyBorder="1" applyAlignment="1">
      <alignment horizontal="center" vertical="center" wrapText="1"/>
    </xf>
    <xf numFmtId="0" fontId="63" fillId="10" borderId="12" xfId="0" applyFont="1" applyFill="1" applyBorder="1" applyAlignment="1">
      <alignment horizontal="center" vertical="center" wrapText="1"/>
    </xf>
    <xf numFmtId="0" fontId="63" fillId="10" borderId="11" xfId="0" applyFont="1" applyFill="1" applyBorder="1" applyAlignment="1">
      <alignment horizontal="center" vertical="top" wrapText="1"/>
    </xf>
    <xf numFmtId="0" fontId="63" fillId="10" borderId="10" xfId="0" applyFont="1" applyFill="1" applyBorder="1" applyAlignment="1">
      <alignment horizontal="center" vertical="top" wrapText="1"/>
    </xf>
    <xf numFmtId="0" fontId="7" fillId="0" borderId="9" xfId="0" applyFont="1" applyFill="1" applyBorder="1" applyAlignment="1" applyProtection="1">
      <alignment horizontal="center" vertical="center" wrapText="1"/>
      <protection hidden="1"/>
    </xf>
    <xf numFmtId="0" fontId="6" fillId="0" borderId="0" xfId="0" applyFont="1" applyAlignment="1" applyProtection="1">
      <alignment horizontal="left" vertical="top" wrapText="1"/>
      <protection hidden="1"/>
    </xf>
    <xf numFmtId="0" fontId="7" fillId="0" borderId="68" xfId="0" applyFont="1" applyFill="1" applyBorder="1" applyAlignment="1" applyProtection="1">
      <alignment horizontal="center" vertical="center" wrapText="1"/>
      <protection hidden="1"/>
    </xf>
    <xf numFmtId="0" fontId="7" fillId="0" borderId="69" xfId="0" applyFont="1" applyFill="1" applyBorder="1" applyAlignment="1" applyProtection="1">
      <alignment horizontal="center" vertical="center" wrapText="1"/>
      <protection hidden="1"/>
    </xf>
    <xf numFmtId="0" fontId="7" fillId="0" borderId="58" xfId="0" applyFont="1" applyFill="1" applyBorder="1" applyAlignment="1" applyProtection="1">
      <alignment horizontal="center" vertical="center" wrapText="1"/>
      <protection hidden="1"/>
    </xf>
    <xf numFmtId="0" fontId="7" fillId="0" borderId="11" xfId="0" applyFont="1" applyFill="1" applyBorder="1" applyAlignment="1" applyProtection="1">
      <alignment horizontal="center" vertical="center" wrapText="1"/>
      <protection hidden="1"/>
    </xf>
    <xf numFmtId="0" fontId="79" fillId="10" borderId="24" xfId="0" applyFont="1" applyFill="1" applyBorder="1" applyAlignment="1">
      <alignment horizontal="left" vertical="center" wrapText="1"/>
    </xf>
    <xf numFmtId="0" fontId="79" fillId="10" borderId="25" xfId="0" applyFont="1" applyFill="1" applyBorder="1" applyAlignment="1">
      <alignment horizontal="left" vertical="center" wrapText="1"/>
    </xf>
    <xf numFmtId="0" fontId="7" fillId="0" borderId="71" xfId="0" applyFont="1" applyFill="1" applyBorder="1" applyAlignment="1" applyProtection="1">
      <alignment horizontal="right" vertical="center" wrapText="1"/>
      <protection hidden="1"/>
    </xf>
    <xf numFmtId="0" fontId="7" fillId="0" borderId="51" xfId="0" applyFont="1" applyFill="1" applyBorder="1" applyAlignment="1" applyProtection="1">
      <alignment horizontal="right" vertical="center" wrapText="1"/>
      <protection hidden="1"/>
    </xf>
    <xf numFmtId="0" fontId="0" fillId="0" borderId="0" xfId="52" applyFont="1" applyFill="1" applyBorder="1" applyAlignment="1" applyProtection="1">
      <alignment horizontal="left" vertical="center" wrapText="1"/>
      <protection hidden="1"/>
    </xf>
    <xf numFmtId="0" fontId="0" fillId="0" borderId="0" xfId="0" applyAlignment="1">
      <alignment vertical="center"/>
    </xf>
    <xf numFmtId="0" fontId="7" fillId="0" borderId="0" xfId="52" applyFont="1" applyFill="1" applyBorder="1" applyAlignment="1" applyProtection="1">
      <alignment horizontal="left" vertical="center" wrapText="1"/>
      <protection hidden="1"/>
    </xf>
    <xf numFmtId="0" fontId="7" fillId="0" borderId="32" xfId="51" applyFont="1" applyBorder="1" applyAlignment="1" applyProtection="1">
      <alignment horizontal="center" vertical="top" wrapText="1"/>
      <protection hidden="1"/>
    </xf>
    <xf numFmtId="0" fontId="0" fillId="0" borderId="37" xfId="0" applyBorder="1" applyAlignment="1" applyProtection="1">
      <alignment horizontal="center" vertical="top"/>
      <protection hidden="1"/>
    </xf>
    <xf numFmtId="0" fontId="7" fillId="0" borderId="78" xfId="51" applyFont="1" applyBorder="1" applyAlignment="1" applyProtection="1">
      <alignment horizontal="center" vertical="top"/>
      <protection hidden="1"/>
    </xf>
    <xf numFmtId="0" fontId="7" fillId="0" borderId="7" xfId="51" applyFont="1" applyBorder="1" applyAlignment="1" applyProtection="1">
      <alignment horizontal="center" vertical="top"/>
      <protection hidden="1"/>
    </xf>
    <xf numFmtId="0" fontId="7" fillId="0" borderId="45" xfId="51" applyFont="1" applyBorder="1" applyAlignment="1" applyProtection="1">
      <alignment horizontal="center" vertical="top" wrapText="1"/>
      <protection hidden="1"/>
    </xf>
    <xf numFmtId="0" fontId="7" fillId="0" borderId="11" xfId="51" applyFont="1" applyBorder="1" applyAlignment="1" applyProtection="1">
      <alignment horizontal="center" vertical="top" wrapText="1"/>
      <protection hidden="1"/>
    </xf>
    <xf numFmtId="0" fontId="0" fillId="0" borderId="0" xfId="0" applyFont="1" applyAlignment="1" applyProtection="1">
      <alignment horizontal="left" vertical="top" wrapText="1"/>
      <protection hidden="1"/>
    </xf>
    <xf numFmtId="0" fontId="16" fillId="0" borderId="0" xfId="52" applyFont="1" applyBorder="1" applyAlignment="1" applyProtection="1">
      <alignment horizontal="center" vertical="center" wrapText="1"/>
      <protection hidden="1"/>
    </xf>
    <xf numFmtId="0" fontId="28" fillId="7" borderId="0" xfId="52" applyFont="1" applyFill="1" applyAlignment="1" applyProtection="1">
      <alignment horizontal="center" vertical="center"/>
      <protection hidden="1"/>
    </xf>
    <xf numFmtId="0" fontId="7" fillId="0" borderId="44" xfId="51" applyFont="1" applyBorder="1" applyAlignment="1" applyProtection="1">
      <alignment horizontal="center" vertical="top"/>
      <protection locked="0"/>
    </xf>
    <xf numFmtId="0" fontId="7" fillId="0" borderId="70" xfId="51" applyFont="1" applyBorder="1" applyAlignment="1" applyProtection="1">
      <alignment horizontal="center" vertical="top"/>
      <protection locked="0"/>
    </xf>
    <xf numFmtId="0" fontId="62" fillId="0" borderId="62" xfId="51" applyFont="1" applyBorder="1" applyAlignment="1" applyProtection="1">
      <alignment horizontal="center" vertical="center"/>
      <protection hidden="1"/>
    </xf>
    <xf numFmtId="0" fontId="62" fillId="0" borderId="75" xfId="51" quotePrefix="1" applyFont="1" applyBorder="1" applyAlignment="1" applyProtection="1">
      <alignment horizontal="center" vertical="center"/>
      <protection hidden="1"/>
    </xf>
    <xf numFmtId="0" fontId="62" fillId="0" borderId="63" xfId="51" quotePrefix="1" applyFont="1" applyBorder="1" applyAlignment="1" applyProtection="1">
      <alignment horizontal="center" vertical="center"/>
      <protection hidden="1"/>
    </xf>
    <xf numFmtId="0" fontId="62" fillId="0" borderId="64" xfId="51" quotePrefix="1" applyFont="1" applyBorder="1" applyAlignment="1" applyProtection="1">
      <alignment horizontal="center" vertical="center"/>
      <protection hidden="1"/>
    </xf>
    <xf numFmtId="0" fontId="62" fillId="0" borderId="0" xfId="51" quotePrefix="1" applyFont="1" applyBorder="1" applyAlignment="1" applyProtection="1">
      <alignment horizontal="center" vertical="center"/>
      <protection hidden="1"/>
    </xf>
    <xf numFmtId="0" fontId="62" fillId="0" borderId="65" xfId="51" quotePrefix="1" applyFont="1" applyBorder="1" applyAlignment="1" applyProtection="1">
      <alignment horizontal="center" vertical="center"/>
      <protection hidden="1"/>
    </xf>
    <xf numFmtId="0" fontId="62" fillId="0" borderId="76" xfId="51" quotePrefix="1" applyFont="1" applyBorder="1" applyAlignment="1" applyProtection="1">
      <alignment horizontal="center" vertical="center"/>
      <protection hidden="1"/>
    </xf>
    <xf numFmtId="0" fontId="62" fillId="0" borderId="60" xfId="51" quotePrefix="1" applyFont="1" applyBorder="1" applyAlignment="1" applyProtection="1">
      <alignment horizontal="center" vertical="center"/>
      <protection hidden="1"/>
    </xf>
    <xf numFmtId="0" fontId="62" fillId="0" borderId="77" xfId="51" quotePrefix="1" applyFont="1" applyBorder="1" applyAlignment="1" applyProtection="1">
      <alignment horizontal="center" vertical="center"/>
      <protection hidden="1"/>
    </xf>
    <xf numFmtId="0" fontId="16" fillId="0" borderId="47" xfId="52" applyFont="1" applyBorder="1" applyAlignment="1" applyProtection="1">
      <alignment horizontal="center" vertical="center" wrapText="1"/>
      <protection hidden="1"/>
    </xf>
    <xf numFmtId="0" fontId="16" fillId="0" borderId="79" xfId="52" applyFont="1" applyBorder="1" applyAlignment="1" applyProtection="1">
      <alignment horizontal="center" vertical="center" wrapText="1"/>
      <protection hidden="1"/>
    </xf>
    <xf numFmtId="0" fontId="16" fillId="2" borderId="44" xfId="52" applyFont="1" applyFill="1" applyBorder="1" applyAlignment="1" applyProtection="1">
      <alignment horizontal="left" vertical="center" wrapText="1"/>
      <protection hidden="1"/>
    </xf>
    <xf numFmtId="0" fontId="16" fillId="2" borderId="70" xfId="52" applyFont="1" applyFill="1" applyBorder="1" applyAlignment="1" applyProtection="1">
      <alignment horizontal="left" vertical="center" wrapText="1"/>
      <protection hidden="1"/>
    </xf>
    <xf numFmtId="0" fontId="16" fillId="2" borderId="80" xfId="52" applyFont="1" applyFill="1" applyBorder="1" applyAlignment="1" applyProtection="1">
      <alignment horizontal="left" vertical="center" wrapText="1"/>
      <protection hidden="1"/>
    </xf>
    <xf numFmtId="0" fontId="16" fillId="2" borderId="78" xfId="52" applyFont="1" applyFill="1" applyBorder="1" applyAlignment="1" applyProtection="1">
      <alignment horizontal="left" vertical="center" wrapText="1"/>
      <protection hidden="1"/>
    </xf>
    <xf numFmtId="0" fontId="16" fillId="0" borderId="81" xfId="52" applyFont="1" applyBorder="1" applyAlignment="1" applyProtection="1">
      <alignment horizontal="center" vertical="center" wrapText="1"/>
      <protection hidden="1"/>
    </xf>
    <xf numFmtId="0" fontId="0" fillId="0" borderId="9" xfId="52" applyFont="1" applyBorder="1" applyAlignment="1" applyProtection="1">
      <alignment horizontal="left" vertical="center" wrapText="1"/>
      <protection hidden="1"/>
    </xf>
    <xf numFmtId="2" fontId="0" fillId="0" borderId="9" xfId="52" applyNumberFormat="1" applyFont="1" applyBorder="1" applyAlignment="1" applyProtection="1">
      <alignment horizontal="center" vertical="center" wrapText="1"/>
      <protection hidden="1"/>
    </xf>
    <xf numFmtId="0" fontId="16" fillId="0" borderId="0" xfId="52" applyFont="1" applyFill="1" applyBorder="1" applyAlignment="1" applyProtection="1">
      <alignment horizontal="center" vertical="center" wrapText="1"/>
      <protection hidden="1"/>
    </xf>
    <xf numFmtId="2" fontId="0" fillId="0" borderId="11" xfId="52" applyNumberFormat="1" applyFont="1" applyBorder="1" applyAlignment="1" applyProtection="1">
      <alignment horizontal="center" vertical="center" wrapText="1"/>
      <protection hidden="1"/>
    </xf>
    <xf numFmtId="0" fontId="16" fillId="0" borderId="11" xfId="52" applyFont="1" applyFill="1" applyBorder="1" applyAlignment="1" applyProtection="1">
      <alignment horizontal="center" vertical="center" wrapText="1"/>
      <protection hidden="1"/>
    </xf>
    <xf numFmtId="2" fontId="16" fillId="2" borderId="11" xfId="52" applyNumberFormat="1" applyFont="1" applyFill="1" applyBorder="1" applyAlignment="1" applyProtection="1">
      <alignment horizontal="center" vertical="center" wrapText="1"/>
      <protection hidden="1"/>
    </xf>
    <xf numFmtId="0" fontId="17" fillId="0" borderId="0" xfId="52" applyFont="1" applyAlignment="1" applyProtection="1">
      <alignment horizontal="justify" vertical="center" wrapText="1"/>
      <protection hidden="1"/>
    </xf>
    <xf numFmtId="0" fontId="17" fillId="0" borderId="24" xfId="52" applyNumberFormat="1" applyFont="1" applyBorder="1" applyAlignment="1" applyProtection="1">
      <alignment horizontal="justify" vertical="center" wrapText="1"/>
      <protection hidden="1"/>
    </xf>
    <xf numFmtId="0" fontId="17" fillId="0" borderId="25" xfId="52" applyNumberFormat="1" applyFont="1" applyBorder="1" applyAlignment="1" applyProtection="1">
      <alignment horizontal="justify" vertical="center" wrapText="1"/>
      <protection hidden="1"/>
    </xf>
    <xf numFmtId="0" fontId="16" fillId="3" borderId="11" xfId="52" applyFont="1" applyFill="1" applyBorder="1" applyAlignment="1" applyProtection="1">
      <alignment horizontal="center" vertical="center" wrapText="1"/>
      <protection locked="0" hidden="1"/>
    </xf>
    <xf numFmtId="0" fontId="17" fillId="0" borderId="11" xfId="52" applyNumberFormat="1" applyFont="1" applyBorder="1" applyAlignment="1" applyProtection="1">
      <alignment horizontal="justify" vertical="center" wrapText="1"/>
      <protection hidden="1"/>
    </xf>
    <xf numFmtId="0" fontId="17" fillId="0" borderId="11" xfId="52" applyFont="1" applyBorder="1" applyAlignment="1" applyProtection="1">
      <alignment horizontal="center" vertical="center"/>
      <protection hidden="1"/>
    </xf>
    <xf numFmtId="0" fontId="16" fillId="0" borderId="11" xfId="52" applyFont="1" applyFill="1" applyBorder="1" applyAlignment="1" applyProtection="1">
      <alignment horizontal="left" vertical="center" wrapText="1"/>
      <protection hidden="1"/>
    </xf>
    <xf numFmtId="2" fontId="16" fillId="0" borderId="11" xfId="52" applyNumberFormat="1" applyFont="1" applyFill="1" applyBorder="1" applyAlignment="1" applyProtection="1">
      <alignment horizontal="center" vertical="center"/>
      <protection hidden="1"/>
    </xf>
    <xf numFmtId="3" fontId="16" fillId="3" borderId="24" xfId="52" applyNumberFormat="1" applyFont="1" applyFill="1" applyBorder="1" applyAlignment="1" applyProtection="1">
      <alignment horizontal="right" vertical="center"/>
      <protection locked="0" hidden="1"/>
    </xf>
    <xf numFmtId="3" fontId="16" fillId="3" borderId="25" xfId="52" applyNumberFormat="1" applyFont="1" applyFill="1" applyBorder="1" applyAlignment="1" applyProtection="1">
      <alignment horizontal="right" vertical="center"/>
      <protection locked="0" hidden="1"/>
    </xf>
    <xf numFmtId="0" fontId="17" fillId="0" borderId="11" xfId="52" applyFont="1" applyBorder="1" applyAlignment="1" applyProtection="1">
      <alignment horizontal="justify" vertical="center" wrapText="1"/>
      <protection hidden="1"/>
    </xf>
    <xf numFmtId="0" fontId="16" fillId="3" borderId="30" xfId="52" applyFont="1" applyFill="1" applyBorder="1" applyAlignment="1" applyProtection="1">
      <alignment horizontal="center" vertical="center" wrapText="1"/>
      <protection locked="0" hidden="1"/>
    </xf>
    <xf numFmtId="0" fontId="16" fillId="3" borderId="31" xfId="52" applyFont="1" applyFill="1" applyBorder="1" applyAlignment="1" applyProtection="1">
      <alignment horizontal="center" vertical="center" wrapText="1"/>
      <protection locked="0" hidden="1"/>
    </xf>
    <xf numFmtId="0" fontId="16" fillId="3" borderId="5" xfId="52" applyFont="1" applyFill="1" applyBorder="1" applyAlignment="1" applyProtection="1">
      <alignment horizontal="center" vertical="center" wrapText="1"/>
      <protection locked="0" hidden="1"/>
    </xf>
    <xf numFmtId="0" fontId="16" fillId="3" borderId="6" xfId="52" applyFont="1" applyFill="1" applyBorder="1" applyAlignment="1" applyProtection="1">
      <alignment horizontal="center" vertical="center" wrapText="1"/>
      <protection locked="0" hidden="1"/>
    </xf>
    <xf numFmtId="0" fontId="16" fillId="3" borderId="23" xfId="52" applyFont="1" applyFill="1" applyBorder="1" applyAlignment="1" applyProtection="1">
      <alignment horizontal="center" vertical="center" wrapText="1"/>
      <protection locked="0" hidden="1"/>
    </xf>
    <xf numFmtId="0" fontId="16" fillId="3" borderId="7" xfId="52" applyFont="1" applyFill="1" applyBorder="1" applyAlignment="1" applyProtection="1">
      <alignment horizontal="center" vertical="center" wrapText="1"/>
      <protection locked="0" hidden="1"/>
    </xf>
    <xf numFmtId="2" fontId="16" fillId="0" borderId="11" xfId="52" applyNumberFormat="1" applyFont="1" applyFill="1" applyBorder="1" applyAlignment="1" applyProtection="1">
      <alignment horizontal="center" vertical="center" wrapText="1"/>
      <protection hidden="1"/>
    </xf>
    <xf numFmtId="2" fontId="16" fillId="0" borderId="24" xfId="52" applyNumberFormat="1" applyFont="1" applyFill="1" applyBorder="1" applyAlignment="1" applyProtection="1">
      <alignment horizontal="center" vertical="center" wrapText="1"/>
      <protection hidden="1"/>
    </xf>
    <xf numFmtId="2" fontId="16" fillId="0" borderId="25" xfId="52" applyNumberFormat="1" applyFont="1" applyFill="1" applyBorder="1" applyAlignment="1" applyProtection="1">
      <alignment horizontal="center" vertical="center" wrapText="1"/>
      <protection hidden="1"/>
    </xf>
    <xf numFmtId="9" fontId="16" fillId="3" borderId="11" xfId="52" applyNumberFormat="1" applyFont="1" applyFill="1" applyBorder="1" applyAlignment="1" applyProtection="1">
      <alignment horizontal="center" vertical="center" wrapText="1"/>
      <protection locked="0" hidden="1"/>
    </xf>
    <xf numFmtId="0" fontId="16" fillId="0" borderId="24" xfId="52" applyFont="1" applyBorder="1" applyAlignment="1" applyProtection="1">
      <alignment horizontal="left" vertical="center" wrapText="1"/>
      <protection hidden="1"/>
    </xf>
    <xf numFmtId="0" fontId="16" fillId="0" borderId="25" xfId="52" applyFont="1" applyBorder="1" applyAlignment="1" applyProtection="1">
      <alignment horizontal="left" vertical="center" wrapText="1"/>
      <protection hidden="1"/>
    </xf>
    <xf numFmtId="0" fontId="16" fillId="0" borderId="24" xfId="52" applyFont="1" applyBorder="1" applyAlignment="1" applyProtection="1">
      <alignment horizontal="center" vertical="center" wrapText="1"/>
      <protection hidden="1"/>
    </xf>
    <xf numFmtId="0" fontId="16" fillId="0" borderId="25" xfId="52" applyFont="1" applyBorder="1" applyAlignment="1" applyProtection="1">
      <alignment horizontal="center" vertical="center" wrapText="1"/>
      <protection hidden="1"/>
    </xf>
    <xf numFmtId="0" fontId="16" fillId="2" borderId="24" xfId="52" applyFont="1" applyFill="1" applyBorder="1" applyAlignment="1" applyProtection="1">
      <alignment horizontal="left" vertical="center" wrapText="1"/>
      <protection hidden="1"/>
    </xf>
    <xf numFmtId="0" fontId="16" fillId="2" borderId="3" xfId="52" applyFont="1" applyFill="1" applyBorder="1" applyAlignment="1" applyProtection="1">
      <alignment horizontal="left" vertical="center" wrapText="1"/>
      <protection hidden="1"/>
    </xf>
    <xf numFmtId="0" fontId="16" fillId="0" borderId="0" xfId="52" applyFont="1" applyFill="1" applyAlignment="1" applyProtection="1">
      <alignment horizontal="left" vertical="top"/>
      <protection hidden="1"/>
    </xf>
    <xf numFmtId="0" fontId="0" fillId="0" borderId="30" xfId="52" applyFont="1" applyBorder="1" applyAlignment="1" applyProtection="1">
      <alignment horizontal="left" vertical="center"/>
      <protection hidden="1"/>
    </xf>
    <xf numFmtId="0" fontId="0" fillId="0" borderId="31" xfId="52" applyFont="1" applyBorder="1" applyAlignment="1" applyProtection="1">
      <alignment horizontal="left" vertical="center"/>
      <protection hidden="1"/>
    </xf>
    <xf numFmtId="0" fontId="16" fillId="2" borderId="11" xfId="52" applyFont="1" applyFill="1" applyBorder="1" applyAlignment="1" applyProtection="1">
      <alignment horizontal="left" vertical="center" wrapText="1"/>
      <protection hidden="1"/>
    </xf>
    <xf numFmtId="0" fontId="0" fillId="0" borderId="30" xfId="52" applyFont="1" applyBorder="1" applyAlignment="1" applyProtection="1">
      <alignment horizontal="justify" vertical="center" wrapText="1"/>
      <protection hidden="1"/>
    </xf>
    <xf numFmtId="0" fontId="17" fillId="0" borderId="31" xfId="52" applyFont="1" applyBorder="1" applyAlignment="1" applyProtection="1">
      <alignment horizontal="justify" vertical="center" wrapText="1"/>
      <protection hidden="1"/>
    </xf>
    <xf numFmtId="0" fontId="16" fillId="0" borderId="41" xfId="52" applyFont="1" applyFill="1" applyBorder="1" applyAlignment="1" applyProtection="1">
      <alignment horizontal="center" vertical="center" wrapText="1"/>
      <protection hidden="1"/>
    </xf>
    <xf numFmtId="0" fontId="16" fillId="0" borderId="79" xfId="52" applyFont="1" applyFill="1" applyBorder="1" applyAlignment="1" applyProtection="1">
      <alignment horizontal="center" vertical="center" wrapText="1"/>
      <protection hidden="1"/>
    </xf>
    <xf numFmtId="0" fontId="0" fillId="0" borderId="24" xfId="52" applyFont="1" applyBorder="1" applyAlignment="1" applyProtection="1">
      <alignment horizontal="justify" vertical="center" wrapText="1"/>
      <protection hidden="1"/>
    </xf>
    <xf numFmtId="0" fontId="17" fillId="0" borderId="25" xfId="52" applyFont="1" applyBorder="1" applyAlignment="1" applyProtection="1">
      <alignment horizontal="justify" vertical="center" wrapText="1"/>
      <protection hidden="1"/>
    </xf>
    <xf numFmtId="0" fontId="0" fillId="0" borderId="24" xfId="52" applyFont="1" applyBorder="1" applyAlignment="1" applyProtection="1">
      <alignment horizontal="justify" vertical="center"/>
      <protection hidden="1"/>
    </xf>
    <xf numFmtId="0" fontId="17" fillId="0" borderId="25" xfId="52" applyFont="1" applyBorder="1" applyAlignment="1" applyProtection="1">
      <alignment horizontal="justify" vertical="center"/>
      <protection hidden="1"/>
    </xf>
    <xf numFmtId="0" fontId="16" fillId="2" borderId="12" xfId="52" applyFont="1" applyFill="1" applyBorder="1" applyAlignment="1" applyProtection="1">
      <alignment horizontal="left" vertical="center" wrapText="1"/>
      <protection hidden="1"/>
    </xf>
    <xf numFmtId="0" fontId="16" fillId="0" borderId="0" xfId="53" applyFont="1" applyFill="1" applyBorder="1" applyAlignment="1" applyProtection="1">
      <alignment horizontal="left" vertical="center" wrapText="1"/>
      <protection hidden="1"/>
    </xf>
    <xf numFmtId="174" fontId="59" fillId="0" borderId="72" xfId="52" applyNumberFormat="1" applyFont="1" applyBorder="1" applyAlignment="1" applyProtection="1">
      <alignment horizontal="center" vertical="center"/>
      <protection hidden="1"/>
    </xf>
    <xf numFmtId="174" fontId="59" fillId="0" borderId="73" xfId="52" applyNumberFormat="1" applyFont="1" applyBorder="1" applyAlignment="1" applyProtection="1">
      <alignment horizontal="center" vertical="center"/>
      <protection hidden="1"/>
    </xf>
    <xf numFmtId="174" fontId="59" fillId="0" borderId="82" xfId="52" applyNumberFormat="1" applyFont="1" applyBorder="1" applyAlignment="1" applyProtection="1">
      <alignment horizontal="center" vertical="center"/>
      <protection hidden="1"/>
    </xf>
    <xf numFmtId="0" fontId="16" fillId="0" borderId="44" xfId="52" applyFont="1" applyBorder="1" applyAlignment="1" applyProtection="1">
      <alignment horizontal="left" vertical="center" wrapText="1"/>
      <protection hidden="1"/>
    </xf>
    <xf numFmtId="0" fontId="16" fillId="0" borderId="58" xfId="52" applyFont="1" applyBorder="1" applyAlignment="1" applyProtection="1">
      <alignment horizontal="left" vertical="center" wrapText="1"/>
      <protection hidden="1"/>
    </xf>
    <xf numFmtId="0" fontId="16" fillId="0" borderId="44" xfId="52" applyFont="1" applyBorder="1" applyAlignment="1" applyProtection="1">
      <alignment horizontal="center" vertical="center" wrapText="1"/>
      <protection hidden="1"/>
    </xf>
    <xf numFmtId="0" fontId="16" fillId="0" borderId="70" xfId="52" applyFont="1" applyBorder="1" applyAlignment="1" applyProtection="1">
      <alignment horizontal="center" vertical="center" wrapText="1"/>
      <protection hidden="1"/>
    </xf>
    <xf numFmtId="0" fontId="16" fillId="0" borderId="0" xfId="52" applyFont="1" applyFill="1" applyAlignment="1" applyProtection="1">
      <alignment horizontal="left" vertical="top" wrapText="1"/>
      <protection hidden="1"/>
    </xf>
    <xf numFmtId="0" fontId="20" fillId="0" borderId="0" xfId="0" applyFont="1" applyAlignment="1" applyProtection="1">
      <alignment horizontal="left" vertical="top" wrapText="1"/>
      <protection hidden="1"/>
    </xf>
    <xf numFmtId="0" fontId="17" fillId="0" borderId="57" xfId="0" applyFont="1" applyBorder="1" applyAlignment="1" applyProtection="1">
      <alignment horizontal="left" vertical="center" indent="2"/>
      <protection hidden="1"/>
    </xf>
    <xf numFmtId="0" fontId="6" fillId="0" borderId="0" xfId="44" applyFont="1" applyAlignment="1" applyProtection="1">
      <alignment horizontal="justify" vertical="top"/>
      <protection hidden="1"/>
    </xf>
    <xf numFmtId="0" fontId="17" fillId="0" borderId="13" xfId="0" applyFont="1" applyBorder="1" applyAlignment="1" applyProtection="1">
      <alignment horizontal="left" vertical="center" indent="2"/>
      <protection hidden="1"/>
    </xf>
    <xf numFmtId="0" fontId="17" fillId="3" borderId="14" xfId="0" applyFont="1" applyFill="1" applyBorder="1" applyAlignment="1" applyProtection="1">
      <alignment horizontal="left" vertical="center"/>
      <protection locked="0"/>
    </xf>
    <xf numFmtId="0" fontId="17" fillId="0" borderId="0" xfId="0" applyFont="1" applyBorder="1" applyAlignment="1" applyProtection="1">
      <alignment horizontal="left" vertical="center" indent="2"/>
      <protection hidden="1"/>
    </xf>
    <xf numFmtId="0" fontId="17" fillId="0" borderId="14" xfId="0" applyFont="1" applyBorder="1" applyAlignment="1" applyProtection="1">
      <alignment horizontal="left" vertical="center" indent="2"/>
      <protection hidden="1"/>
    </xf>
    <xf numFmtId="176" fontId="16" fillId="0" borderId="0" xfId="44" applyNumberFormat="1" applyFont="1" applyAlignment="1" applyProtection="1">
      <alignment horizontal="left" vertical="center" indent="1"/>
      <protection hidden="1"/>
    </xf>
    <xf numFmtId="0" fontId="16" fillId="0" borderId="0" xfId="44" applyFont="1" applyAlignment="1" applyProtection="1">
      <alignment horizontal="center" vertical="center"/>
      <protection hidden="1"/>
    </xf>
    <xf numFmtId="0" fontId="0" fillId="3" borderId="0" xfId="44" applyFont="1" applyFill="1" applyAlignment="1" applyProtection="1">
      <alignment horizontal="left" vertical="center"/>
      <protection locked="0"/>
    </xf>
    <xf numFmtId="0" fontId="17" fillId="3" borderId="0" xfId="44" applyFont="1" applyFill="1" applyAlignment="1" applyProtection="1">
      <alignment horizontal="left" vertical="center"/>
      <protection locked="0"/>
    </xf>
    <xf numFmtId="176" fontId="17" fillId="0" borderId="0" xfId="44" applyNumberFormat="1" applyFont="1" applyFill="1" applyAlignment="1" applyProtection="1">
      <alignment horizontal="left" vertical="center"/>
      <protection hidden="1"/>
    </xf>
    <xf numFmtId="0" fontId="7" fillId="0" borderId="0" xfId="44" applyFont="1" applyAlignment="1" applyProtection="1">
      <alignment horizontal="justify" vertical="top"/>
      <protection hidden="1"/>
    </xf>
    <xf numFmtId="0" fontId="6" fillId="0" borderId="0" xfId="44" applyFont="1" applyAlignment="1" applyProtection="1">
      <alignment horizontal="justify" vertical="center"/>
      <protection hidden="1"/>
    </xf>
    <xf numFmtId="0" fontId="17" fillId="0" borderId="0" xfId="54" applyFont="1" applyBorder="1" applyAlignment="1" applyProtection="1">
      <alignment horizontal="left" vertical="top" wrapText="1"/>
      <protection hidden="1"/>
    </xf>
    <xf numFmtId="0" fontId="7" fillId="0" borderId="0" xfId="44" applyFont="1" applyAlignment="1" applyProtection="1">
      <alignment horizontal="justify" vertical="center"/>
      <protection hidden="1"/>
    </xf>
    <xf numFmtId="0" fontId="0" fillId="0" borderId="0" xfId="44" applyFont="1" applyFill="1" applyAlignment="1" applyProtection="1">
      <alignment vertical="center"/>
      <protection hidden="1"/>
    </xf>
    <xf numFmtId="0" fontId="17" fillId="0" borderId="0" xfId="44" applyFont="1" applyFill="1" applyAlignment="1" applyProtection="1">
      <alignment vertical="center"/>
      <protection hidden="1"/>
    </xf>
    <xf numFmtId="0" fontId="6" fillId="0" borderId="0" xfId="44" applyFont="1" applyAlignment="1" applyProtection="1">
      <alignment vertical="top" wrapText="1"/>
      <protection hidden="1"/>
    </xf>
    <xf numFmtId="0" fontId="0" fillId="0" borderId="0" xfId="44" applyFont="1" applyFill="1" applyAlignment="1" applyProtection="1">
      <alignment vertical="center" wrapText="1"/>
      <protection hidden="1"/>
    </xf>
    <xf numFmtId="0" fontId="0" fillId="0" borderId="0" xfId="0" applyFill="1" applyAlignment="1">
      <alignment vertical="center" wrapText="1"/>
    </xf>
    <xf numFmtId="2" fontId="33" fillId="0" borderId="0" xfId="53" applyNumberFormat="1" applyFont="1" applyFill="1" applyBorder="1" applyAlignment="1" applyProtection="1">
      <alignment horizontal="right" vertical="center"/>
      <protection hidden="1"/>
    </xf>
    <xf numFmtId="0" fontId="16" fillId="2" borderId="11" xfId="0" applyFont="1" applyFill="1" applyBorder="1" applyAlignment="1" applyProtection="1">
      <alignment horizontal="left" vertical="center" wrapText="1"/>
      <protection hidden="1"/>
    </xf>
    <xf numFmtId="0" fontId="0" fillId="0" borderId="11" xfId="0" applyBorder="1" applyProtection="1">
      <protection hidden="1"/>
    </xf>
    <xf numFmtId="0" fontId="17" fillId="0" borderId="0" xfId="53" applyFont="1" applyBorder="1" applyAlignment="1" applyProtection="1">
      <alignment horizontal="justify" vertical="top"/>
      <protection hidden="1"/>
    </xf>
    <xf numFmtId="0" fontId="16" fillId="3" borderId="0" xfId="53" applyFont="1" applyFill="1" applyBorder="1" applyAlignment="1" applyProtection="1">
      <alignment horizontal="justify" vertical="top"/>
      <protection locked="0"/>
    </xf>
    <xf numFmtId="2" fontId="33" fillId="0" borderId="0" xfId="53" applyNumberFormat="1" applyFont="1" applyFill="1" applyBorder="1" applyAlignment="1" applyProtection="1">
      <alignment vertical="center"/>
      <protection hidden="1"/>
    </xf>
    <xf numFmtId="168" fontId="28" fillId="0" borderId="0" xfId="0" applyNumberFormat="1" applyFont="1" applyFill="1" applyBorder="1" applyAlignment="1" applyProtection="1">
      <alignment horizontal="center" vertical="center" wrapText="1"/>
      <protection hidden="1"/>
    </xf>
    <xf numFmtId="0" fontId="28" fillId="0" borderId="0" xfId="53" applyFont="1" applyFill="1" applyBorder="1" applyAlignment="1" applyProtection="1">
      <alignment horizontal="center" vertical="center"/>
      <protection hidden="1"/>
    </xf>
    <xf numFmtId="0" fontId="33" fillId="0" borderId="0" xfId="53" applyFont="1" applyFill="1" applyBorder="1" applyAlignment="1" applyProtection="1">
      <alignment horizontal="center" vertical="center"/>
      <protection hidden="1"/>
    </xf>
    <xf numFmtId="0" fontId="16" fillId="0" borderId="0" xfId="53" applyFont="1" applyFill="1" applyBorder="1" applyAlignment="1" applyProtection="1">
      <alignment horizontal="center" vertical="center" wrapText="1"/>
      <protection hidden="1"/>
    </xf>
    <xf numFmtId="0" fontId="16" fillId="0" borderId="48" xfId="52" applyFont="1" applyFill="1" applyBorder="1" applyAlignment="1" applyProtection="1">
      <alignment horizontal="left" vertical="center" wrapText="1"/>
      <protection hidden="1"/>
    </xf>
    <xf numFmtId="0" fontId="0" fillId="0" borderId="30" xfId="52" applyFont="1" applyBorder="1" applyAlignment="1" applyProtection="1">
      <alignment horizontal="justify" vertical="center"/>
      <protection hidden="1"/>
    </xf>
    <xf numFmtId="0" fontId="17" fillId="0" borderId="31" xfId="52" applyFont="1" applyBorder="1" applyAlignment="1" applyProtection="1">
      <alignment horizontal="justify" vertical="center"/>
      <protection hidden="1"/>
    </xf>
    <xf numFmtId="0" fontId="16" fillId="0" borderId="24" xfId="50" applyFont="1" applyBorder="1" applyAlignment="1" applyProtection="1">
      <alignment horizontal="justify" vertical="top"/>
      <protection hidden="1"/>
    </xf>
    <xf numFmtId="0" fontId="17" fillId="0" borderId="3" xfId="50" applyFont="1" applyBorder="1" applyAlignment="1" applyProtection="1">
      <alignment horizontal="justify" vertical="top"/>
      <protection hidden="1"/>
    </xf>
    <xf numFmtId="0" fontId="17" fillId="0" borderId="25" xfId="50" applyFont="1" applyBorder="1" applyAlignment="1" applyProtection="1">
      <alignment horizontal="justify" vertical="top"/>
      <protection hidden="1"/>
    </xf>
    <xf numFmtId="0" fontId="16" fillId="0" borderId="17" xfId="50" applyFont="1" applyBorder="1" applyAlignment="1" applyProtection="1">
      <alignment horizontal="justify" vertical="top"/>
      <protection hidden="1"/>
    </xf>
    <xf numFmtId="0" fontId="17" fillId="0" borderId="83" xfId="50" applyFont="1" applyBorder="1" applyAlignment="1" applyProtection="1">
      <alignment horizontal="justify" vertical="top"/>
      <protection hidden="1"/>
    </xf>
    <xf numFmtId="0" fontId="17" fillId="0" borderId="18" xfId="50" applyFont="1" applyBorder="1" applyAlignment="1" applyProtection="1">
      <alignment horizontal="justify" vertical="top"/>
      <protection hidden="1"/>
    </xf>
    <xf numFmtId="0" fontId="16" fillId="0" borderId="17" xfId="50" applyFont="1" applyBorder="1" applyAlignment="1" applyProtection="1">
      <alignment horizontal="justify" vertical="center"/>
      <protection hidden="1"/>
    </xf>
    <xf numFmtId="0" fontId="17" fillId="0" borderId="83" xfId="50" applyFont="1" applyBorder="1" applyAlignment="1" applyProtection="1">
      <alignment horizontal="justify" vertical="center"/>
      <protection hidden="1"/>
    </xf>
    <xf numFmtId="0" fontId="17" fillId="0" borderId="18" xfId="50" applyFont="1" applyBorder="1" applyAlignment="1" applyProtection="1">
      <alignment horizontal="justify" vertical="center"/>
      <protection hidden="1"/>
    </xf>
    <xf numFmtId="0" fontId="0" fillId="0" borderId="8" xfId="50" applyFont="1" applyBorder="1" applyAlignment="1" applyProtection="1">
      <alignment horizontal="left" vertical="center" wrapText="1"/>
      <protection hidden="1"/>
    </xf>
    <xf numFmtId="0" fontId="17" fillId="0" borderId="8" xfId="50" applyFont="1" applyBorder="1" applyAlignment="1" applyProtection="1">
      <alignment horizontal="left" vertical="center" wrapText="1"/>
      <protection hidden="1"/>
    </xf>
    <xf numFmtId="0" fontId="16" fillId="0" borderId="0" xfId="43" applyFont="1" applyAlignment="1" applyProtection="1">
      <alignment horizontal="left" vertical="center" indent="2"/>
      <protection hidden="1"/>
    </xf>
    <xf numFmtId="0" fontId="0" fillId="0" borderId="11" xfId="50" applyFont="1" applyBorder="1" applyAlignment="1" applyProtection="1">
      <alignment horizontal="left" vertical="top" wrapText="1"/>
      <protection hidden="1"/>
    </xf>
    <xf numFmtId="0" fontId="17" fillId="0" borderId="11" xfId="50" applyFont="1" applyBorder="1" applyAlignment="1" applyProtection="1">
      <alignment horizontal="left" vertical="top" wrapText="1"/>
      <protection hidden="1"/>
    </xf>
    <xf numFmtId="0" fontId="0" fillId="0" borderId="24" xfId="50" applyFont="1" applyBorder="1" applyAlignment="1" applyProtection="1">
      <alignment horizontal="left" vertical="top" wrapText="1"/>
      <protection hidden="1"/>
    </xf>
    <xf numFmtId="0" fontId="17" fillId="0" borderId="3" xfId="50" applyFont="1" applyBorder="1" applyAlignment="1" applyProtection="1">
      <alignment horizontal="left" vertical="top" wrapText="1"/>
      <protection hidden="1"/>
    </xf>
    <xf numFmtId="0" fontId="17" fillId="0" borderId="25" xfId="50" applyFont="1" applyBorder="1" applyAlignment="1" applyProtection="1">
      <alignment horizontal="left" vertical="top" wrapText="1"/>
      <protection hidden="1"/>
    </xf>
    <xf numFmtId="10" fontId="17" fillId="3" borderId="24" xfId="50" applyNumberFormat="1" applyFont="1" applyFill="1" applyBorder="1" applyAlignment="1" applyProtection="1">
      <alignment horizontal="center" vertical="center"/>
      <protection locked="0"/>
    </xf>
    <xf numFmtId="10" fontId="17" fillId="3" borderId="3" xfId="50" applyNumberFormat="1" applyFont="1" applyFill="1" applyBorder="1" applyAlignment="1" applyProtection="1">
      <alignment horizontal="center" vertical="center"/>
      <protection locked="0"/>
    </xf>
    <xf numFmtId="10" fontId="17" fillId="3" borderId="25" xfId="50" applyNumberFormat="1" applyFont="1" applyFill="1" applyBorder="1" applyAlignment="1" applyProtection="1">
      <alignment horizontal="center" vertical="center"/>
      <protection locked="0"/>
    </xf>
    <xf numFmtId="0" fontId="16" fillId="9" borderId="0" xfId="50" applyNumberFormat="1" applyFont="1" applyFill="1" applyBorder="1" applyAlignment="1" applyProtection="1">
      <alignment horizontal="center" vertical="center" wrapText="1"/>
      <protection hidden="1"/>
    </xf>
    <xf numFmtId="0" fontId="16" fillId="0" borderId="0" xfId="0" applyNumberFormat="1" applyFont="1" applyFill="1" applyBorder="1" applyAlignment="1" applyProtection="1">
      <alignment horizontal="justify" vertical="top" wrapText="1"/>
      <protection hidden="1"/>
    </xf>
    <xf numFmtId="0" fontId="40" fillId="0" borderId="0" xfId="50" applyFont="1" applyAlignment="1" applyProtection="1">
      <alignment horizontal="justify" vertical="center"/>
      <protection hidden="1"/>
    </xf>
    <xf numFmtId="0" fontId="16" fillId="0" borderId="0" xfId="0" applyFont="1" applyFill="1" applyAlignment="1" applyProtection="1">
      <alignment horizontal="center" vertical="center"/>
      <protection hidden="1"/>
    </xf>
    <xf numFmtId="0" fontId="57" fillId="0" borderId="0" xfId="50" applyNumberFormat="1" applyFont="1" applyFill="1" applyBorder="1" applyAlignment="1" applyProtection="1">
      <alignment horizontal="center" vertical="top" wrapText="1"/>
      <protection hidden="1"/>
    </xf>
    <xf numFmtId="0" fontId="32" fillId="7" borderId="0" xfId="0" applyFont="1" applyFill="1" applyAlignment="1" applyProtection="1">
      <alignment horizontal="center" vertical="center" wrapText="1"/>
      <protection hidden="1"/>
    </xf>
    <xf numFmtId="0" fontId="32" fillId="7" borderId="6" xfId="0" applyFont="1" applyFill="1" applyBorder="1" applyAlignment="1" applyProtection="1">
      <alignment horizontal="center" vertical="center" wrapText="1"/>
      <protection hidden="1"/>
    </xf>
    <xf numFmtId="0" fontId="17" fillId="0" borderId="0" xfId="56" applyFont="1" applyFill="1" applyBorder="1" applyAlignment="1" applyProtection="1">
      <alignment horizontal="justify" vertical="center" wrapText="1"/>
      <protection hidden="1"/>
    </xf>
    <xf numFmtId="1" fontId="25" fillId="0" borderId="11" xfId="56" applyNumberFormat="1" applyFont="1" applyFill="1" applyBorder="1" applyAlignment="1" applyProtection="1">
      <alignment horizontal="justify" vertical="center" wrapText="1"/>
      <protection hidden="1"/>
    </xf>
    <xf numFmtId="4" fontId="16" fillId="0" borderId="24" xfId="56" applyNumberFormat="1" applyFont="1" applyBorder="1" applyAlignment="1" applyProtection="1">
      <alignment horizontal="center" vertical="center" wrapText="1"/>
      <protection hidden="1"/>
    </xf>
    <xf numFmtId="4" fontId="16" fillId="0" borderId="3" xfId="56" applyNumberFormat="1" applyFont="1" applyBorder="1" applyAlignment="1" applyProtection="1">
      <alignment horizontal="center" vertical="center" wrapText="1"/>
      <protection hidden="1"/>
    </xf>
    <xf numFmtId="0" fontId="17" fillId="0" borderId="0" xfId="56" applyFont="1" applyFill="1" applyBorder="1" applyAlignment="1" applyProtection="1">
      <alignment horizontal="left" vertical="center" wrapText="1"/>
      <protection hidden="1"/>
    </xf>
    <xf numFmtId="0" fontId="0" fillId="0" borderId="0" xfId="0" applyAlignment="1">
      <alignment horizontal="left"/>
    </xf>
    <xf numFmtId="0" fontId="0" fillId="0" borderId="6" xfId="0" applyBorder="1" applyAlignment="1">
      <alignment horizontal="left"/>
    </xf>
    <xf numFmtId="1" fontId="17" fillId="0" borderId="0" xfId="56" applyNumberFormat="1" applyFont="1" applyFill="1" applyBorder="1" applyAlignment="1" applyProtection="1">
      <alignment horizontal="justify" vertical="top" wrapText="1"/>
      <protection hidden="1"/>
    </xf>
    <xf numFmtId="0" fontId="17" fillId="0" borderId="0" xfId="56" applyFont="1" applyFill="1" applyBorder="1" applyAlignment="1" applyProtection="1">
      <alignment horizontal="justify" vertical="top" wrapText="1"/>
      <protection hidden="1"/>
    </xf>
    <xf numFmtId="0" fontId="17" fillId="0" borderId="6" xfId="56" applyFont="1" applyFill="1" applyBorder="1" applyAlignment="1" applyProtection="1">
      <alignment horizontal="justify" vertical="top" wrapText="1"/>
      <protection hidden="1"/>
    </xf>
    <xf numFmtId="1" fontId="16" fillId="0" borderId="0" xfId="56" applyNumberFormat="1" applyFont="1" applyBorder="1" applyAlignment="1" applyProtection="1">
      <alignment horizontal="center" vertical="center" wrapText="1"/>
      <protection hidden="1"/>
    </xf>
    <xf numFmtId="0" fontId="16" fillId="0" borderId="0" xfId="56" applyFont="1" applyBorder="1" applyAlignment="1" applyProtection="1">
      <alignment horizontal="center" vertical="center" wrapText="1"/>
      <protection hidden="1"/>
    </xf>
    <xf numFmtId="4" fontId="16" fillId="0" borderId="0" xfId="56" applyNumberFormat="1" applyFont="1" applyBorder="1" applyAlignment="1" applyProtection="1">
      <alignment horizontal="right" vertical="center" wrapText="1"/>
      <protection hidden="1"/>
    </xf>
    <xf numFmtId="1" fontId="16" fillId="0" borderId="11" xfId="56" applyNumberFormat="1" applyFont="1" applyBorder="1" applyAlignment="1" applyProtection="1">
      <alignment horizontal="center" vertical="center" wrapText="1"/>
      <protection hidden="1"/>
    </xf>
    <xf numFmtId="4" fontId="16" fillId="0" borderId="11" xfId="56" applyNumberFormat="1" applyFont="1" applyBorder="1" applyAlignment="1" applyProtection="1">
      <alignment horizontal="center" vertical="center" wrapText="1"/>
      <protection hidden="1"/>
    </xf>
    <xf numFmtId="0" fontId="20" fillId="0" borderId="0" xfId="56" applyFont="1" applyAlignment="1" applyProtection="1">
      <alignment horizontal="left"/>
      <protection hidden="1"/>
    </xf>
    <xf numFmtId="0" fontId="20" fillId="0" borderId="6" xfId="56" applyFont="1" applyBorder="1" applyAlignment="1" applyProtection="1">
      <alignment horizontal="left"/>
      <protection hidden="1"/>
    </xf>
    <xf numFmtId="1" fontId="16" fillId="0" borderId="24" xfId="56" applyNumberFormat="1" applyFont="1" applyBorder="1" applyAlignment="1" applyProtection="1">
      <alignment horizontal="center" vertical="center" wrapText="1"/>
      <protection hidden="1"/>
    </xf>
    <xf numFmtId="1" fontId="16" fillId="0" borderId="25" xfId="56" applyNumberFormat="1" applyFont="1" applyBorder="1" applyAlignment="1" applyProtection="1">
      <alignment horizontal="center" vertical="center" wrapText="1"/>
      <protection hidden="1"/>
    </xf>
    <xf numFmtId="4" fontId="16" fillId="0" borderId="24" xfId="56" applyNumberFormat="1" applyFont="1" applyBorder="1" applyAlignment="1" applyProtection="1">
      <alignment horizontal="right" vertical="center" wrapText="1"/>
      <protection hidden="1"/>
    </xf>
    <xf numFmtId="4" fontId="17" fillId="0" borderId="25" xfId="56" applyNumberFormat="1" applyFont="1" applyBorder="1" applyAlignment="1" applyProtection="1">
      <alignment horizontal="right" vertical="center" wrapText="1"/>
      <protection hidden="1"/>
    </xf>
    <xf numFmtId="0" fontId="17" fillId="0" borderId="6" xfId="56" applyFont="1" applyFill="1" applyBorder="1" applyAlignment="1" applyProtection="1">
      <alignment horizontal="justify" vertical="center" wrapText="1"/>
      <protection hidden="1"/>
    </xf>
    <xf numFmtId="2" fontId="36" fillId="0" borderId="0" xfId="47" applyNumberFormat="1" applyFont="1" applyFill="1" applyBorder="1" applyAlignment="1" applyProtection="1">
      <alignment horizontal="left" vertical="center"/>
      <protection hidden="1"/>
    </xf>
  </cellXfs>
  <cellStyles count="63">
    <cellStyle name="75" xfId="1"/>
    <cellStyle name="9" xfId="2"/>
    <cellStyle name="ÅëÈ­ [0]_±âÅ¸" xfId="3"/>
    <cellStyle name="ÅëÈ­_±âÅ¸" xfId="4"/>
    <cellStyle name="ÄÞ¸¶ [0]_±âÅ¸" xfId="5"/>
    <cellStyle name="ÄÞ¸¶_±âÅ¸" xfId="6"/>
    <cellStyle name="Ç¥ÁØ_¿¬°£´©°è¿¹»ó" xfId="7"/>
    <cellStyle name="Comma" xfId="8" builtinId="3"/>
    <cellStyle name="Comma  - Style1" xfId="9"/>
    <cellStyle name="Comma  - Style2" xfId="10"/>
    <cellStyle name="Comma  - Style3" xfId="11"/>
    <cellStyle name="Comma  - Style4" xfId="12"/>
    <cellStyle name="Comma  - Style5" xfId="13"/>
    <cellStyle name="Comma  - Style6" xfId="14"/>
    <cellStyle name="Comma  - Style7" xfId="15"/>
    <cellStyle name="Comma  - Style8" xfId="16"/>
    <cellStyle name="Comma 2" xfId="17"/>
    <cellStyle name="Formula" xfId="18"/>
    <cellStyle name="Header1" xfId="19"/>
    <cellStyle name="Header2" xfId="20"/>
    <cellStyle name="Hyperlink" xfId="21" builtinId="8"/>
    <cellStyle name="Hypertextový odkaz" xfId="22"/>
    <cellStyle name="no dec" xfId="23"/>
    <cellStyle name="Normal" xfId="0" builtinId="0"/>
    <cellStyle name="Normal - Style1" xfId="24"/>
    <cellStyle name="Normal 10" xfId="25"/>
    <cellStyle name="Normal 11" xfId="26"/>
    <cellStyle name="Normal 12" xfId="27"/>
    <cellStyle name="Normal 13" xfId="28"/>
    <cellStyle name="Normal 14" xfId="29"/>
    <cellStyle name="Normal 15" xfId="30"/>
    <cellStyle name="Normal 16" xfId="31"/>
    <cellStyle name="Normal 17" xfId="32"/>
    <cellStyle name="Normal 18" xfId="33"/>
    <cellStyle name="Normal 19" xfId="34"/>
    <cellStyle name="Normal 2" xfId="35"/>
    <cellStyle name="Normal 2 2" xfId="36"/>
    <cellStyle name="Normal 4" xfId="37"/>
    <cellStyle name="Normal 5" xfId="38"/>
    <cellStyle name="Normal 6" xfId="39"/>
    <cellStyle name="Normal 7" xfId="40"/>
    <cellStyle name="Normal 8" xfId="41"/>
    <cellStyle name="Normal 9" xfId="42"/>
    <cellStyle name="Normal_Annexures TW 04" xfId="43"/>
    <cellStyle name="Normal_Annexures TW 04 2" xfId="44"/>
    <cellStyle name="Normal_Attach 3(JV)" xfId="45"/>
    <cellStyle name="Normal_Attacments TW 04" xfId="46"/>
    <cellStyle name="Normal_Entertainment Form" xfId="47"/>
    <cellStyle name="Normal_pgcil-tivim-pricesched" xfId="48"/>
    <cellStyle name="Normal_pgcil-tivim-pricesched_Sch-1" xfId="49"/>
    <cellStyle name="Normal_PRICE SCHEDULE-4 to 6-A4" xfId="50"/>
    <cellStyle name="Normal_Price Schedules-4a-4b--5-6" xfId="51"/>
    <cellStyle name="Normal_Price_Schedules for Insulator Package Rev-01" xfId="52"/>
    <cellStyle name="Normal_PRICE-SCHE Bihar-Rev-2-corrections" xfId="53"/>
    <cellStyle name="Normal_PRICE-SCHE Bihar-Rev-2-corrections_Annexures TW 04" xfId="54"/>
    <cellStyle name="Normal_PRICE-SCHE Bihar-Rev-2-corrections_Price_Schedules for Insulator Package Rev-01" xfId="55"/>
    <cellStyle name="Normal_QUOTED CORRECTED 2" xfId="56"/>
    <cellStyle name="Normal_Sch-1" xfId="57"/>
    <cellStyle name="Normal_Sheet1" xfId="58"/>
    <cellStyle name="Percent" xfId="59" builtinId="5"/>
    <cellStyle name="Popis" xfId="60"/>
    <cellStyle name="Sledovaný hypertextový odkaz" xfId="61"/>
    <cellStyle name="Standard_BS14" xfId="62"/>
  </cellStyles>
  <dxfs count="3">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structions!A1"/></Relationships>
</file>

<file path=xl/drawings/_rels/drawing10.xml.rels><?xml version="1.0" encoding="UTF-8" standalone="yes"?>
<Relationships xmlns="http://schemas.openxmlformats.org/package/2006/relationships"><Relationship Id="rId2" Type="http://schemas.openxmlformats.org/officeDocument/2006/relationships/hyperlink" Target="#'Sch-7'!A1"/><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2" Type="http://schemas.openxmlformats.org/officeDocument/2006/relationships/hyperlink" Target="#'Bid Form 2nd Envelope'!A1"/><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Cover!A1"/></Relationships>
</file>

<file path=xl/drawings/_rels/drawing13.xml.rels><?xml version="1.0" encoding="UTF-8" standalone="yes"?>
<Relationships xmlns="http://schemas.openxmlformats.org/package/2006/relationships"><Relationship Id="rId1" Type="http://schemas.openxmlformats.org/officeDocument/2006/relationships/hyperlink" Target="#Discount!A1"/></Relationships>
</file>

<file path=xl/drawings/_rels/drawing14.xml.rels><?xml version="1.0" encoding="UTF-8" standalone="yes"?>
<Relationships xmlns="http://schemas.openxmlformats.org/package/2006/relationships"><Relationship Id="rId2" Type="http://schemas.openxmlformats.org/officeDocument/2006/relationships/hyperlink" Target="#'Bid Form 2nd Envelope'!A1"/><Relationship Id="rId1" Type="http://schemas.openxmlformats.org/officeDocument/2006/relationships/hyperlink" Target="#'Sch-5'!A1"/></Relationships>
</file>

<file path=xl/drawings/_rels/drawing15.xml.rels><?xml version="1.0" encoding="UTF-8" standalone="yes"?>
<Relationships xmlns="http://schemas.openxmlformats.org/package/2006/relationships"><Relationship Id="rId1" Type="http://schemas.openxmlformats.org/officeDocument/2006/relationships/hyperlink" Target="#'Bid Form 2nd Envelope'!A1"/></Relationships>
</file>

<file path=xl/drawings/_rels/drawing16.xml.rels><?xml version="1.0" encoding="UTF-8" standalone="yes"?>
<Relationships xmlns="http://schemas.openxmlformats.org/package/2006/relationships"><Relationship Id="rId1" Type="http://schemas.openxmlformats.org/officeDocument/2006/relationships/hyperlink" Target="#'Sch-4'!A1"/></Relationships>
</file>

<file path=xl/drawings/_rels/drawing17.xml.rels><?xml version="1.0" encoding="UTF-8" standalone="yes"?>
<Relationships xmlns="http://schemas.openxmlformats.org/package/2006/relationships"><Relationship Id="rId1" Type="http://schemas.openxmlformats.org/officeDocument/2006/relationships/hyperlink" Target="#'Sch-4'!A1"/></Relationships>
</file>

<file path=xl/drawings/_rels/drawing18.xml.rels><?xml version="1.0" encoding="UTF-8" standalone="yes"?>
<Relationships xmlns="http://schemas.openxmlformats.org/package/2006/relationships"><Relationship Id="rId1" Type="http://schemas.openxmlformats.org/officeDocument/2006/relationships/hyperlink" Target="#'Sch-4'!A1"/></Relationships>
</file>

<file path=xl/drawings/_rels/drawing2.xml.rels><?xml version="1.0" encoding="UTF-8" standalone="yes"?>
<Relationships xmlns="http://schemas.openxmlformats.org/package/2006/relationships"><Relationship Id="rId2" Type="http://schemas.openxmlformats.org/officeDocument/2006/relationships/hyperlink" Target="#'Names of Bidder'!A1"/><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sch-3'!Print_Area"/><Relationship Id="rId1" Type="http://schemas.openxmlformats.org/officeDocument/2006/relationships/hyperlink" Target="#'Sch-3 '!A1"/><Relationship Id="rId4" Type="http://schemas.openxmlformats.org/officeDocument/2006/relationships/image" Target="../media/image5.jpeg"/></Relationships>
</file>

<file path=xl/drawings/_rels/drawing6.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hyperlink" Target="#'Sch-4'!A1"/></Relationships>
</file>

<file path=xl/drawings/_rels/drawing7.xml.rels><?xml version="1.0" encoding="UTF-8" standalone="yes"?>
<Relationships xmlns="http://schemas.openxmlformats.org/package/2006/relationships"><Relationship Id="rId1" Type="http://schemas.openxmlformats.org/officeDocument/2006/relationships/hyperlink" Target="#'Sch-5'!A1"/></Relationships>
</file>

<file path=xl/drawings/_rels/drawing8.xml.rels><?xml version="1.0" encoding="UTF-8" standalone="yes"?>
<Relationships xmlns="http://schemas.openxmlformats.org/package/2006/relationships"><Relationship Id="rId2" Type="http://schemas.openxmlformats.org/officeDocument/2006/relationships/hyperlink" Target="#'Sch-6'!A1"/><Relationship Id="rId1" Type="http://schemas.openxmlformats.org/officeDocument/2006/relationships/hyperlink" Target="#'Sch-5'!A1"/></Relationships>
</file>

<file path=xl/drawings/_rels/drawing9.xml.rels><?xml version="1.0" encoding="UTF-8" standalone="yes"?>
<Relationships xmlns="http://schemas.openxmlformats.org/package/2006/relationships"><Relationship Id="rId1" Type="http://schemas.openxmlformats.org/officeDocument/2006/relationships/hyperlink" Target="#'Sch-5'!A1"/></Relationships>
</file>

<file path=xl/drawings/drawing1.xml><?xml version="1.0" encoding="utf-8"?>
<xdr:wsDr xmlns:xdr="http://schemas.openxmlformats.org/drawingml/2006/spreadsheetDrawing" xmlns:a="http://schemas.openxmlformats.org/drawingml/2006/main">
  <xdr:twoCellAnchor>
    <xdr:from>
      <xdr:col>1</xdr:col>
      <xdr:colOff>13878</xdr:colOff>
      <xdr:row>9</xdr:row>
      <xdr:rowOff>59531</xdr:rowOff>
    </xdr:from>
    <xdr:to>
      <xdr:col>4</xdr:col>
      <xdr:colOff>1147164</xdr:colOff>
      <xdr:row>10</xdr:row>
      <xdr:rowOff>189315</xdr:rowOff>
    </xdr:to>
    <xdr:sp macro="" textlink="">
      <xdr:nvSpPr>
        <xdr:cNvPr id="1026" name="Text Box 2">
          <a:hlinkClick xmlns:r="http://schemas.openxmlformats.org/officeDocument/2006/relationships" r:id="rId1" tooltip="Click to Proceed"/>
        </xdr:cNvPr>
        <xdr:cNvSpPr txBox="1">
          <a:spLocks noChangeArrowheads="1"/>
        </xdr:cNvSpPr>
      </xdr:nvSpPr>
      <xdr:spPr bwMode="auto">
        <a:xfrm>
          <a:off x="657224" y="2507456"/>
          <a:ext cx="7858125" cy="297656"/>
        </a:xfrm>
        <a:prstGeom prst="rect">
          <a:avLst/>
        </a:prstGeom>
        <a:solidFill>
          <a:srgbClr val="FFFF99"/>
        </a:solidFill>
        <a:ln w="6350">
          <a:solidFill>
            <a:srgbClr val="000000"/>
          </a:solidFill>
          <a:miter lim="800000"/>
          <a:headEnd/>
          <a:tailEnd/>
        </a:ln>
      </xdr:spPr>
      <xdr:txBody>
        <a:bodyPr vertOverflow="clip" wrap="square" lIns="27432" tIns="32004" rIns="27432" bIns="32004" anchor="ctr" upright="1"/>
        <a:lstStyle/>
        <a:p>
          <a:pPr algn="ctr" rtl="1">
            <a:defRPr sz="1000"/>
          </a:pPr>
          <a:r>
            <a:rPr lang="en-US" sz="1200" b="1" i="0" strike="noStrike">
              <a:solidFill>
                <a:srgbClr val="000000"/>
              </a:solidFill>
              <a:latin typeface="Book Antiqua"/>
            </a:rPr>
            <a:t>Click to Proceed</a:t>
          </a:r>
        </a:p>
      </xdr:txBody>
    </xdr:sp>
    <xdr:clientData/>
  </xdr:twoCellAnchor>
  <xdr:twoCellAnchor editAs="oneCell">
    <xdr:from>
      <xdr:col>2</xdr:col>
      <xdr:colOff>2724150</xdr:colOff>
      <xdr:row>12</xdr:row>
      <xdr:rowOff>104775</xdr:rowOff>
    </xdr:from>
    <xdr:to>
      <xdr:col>4</xdr:col>
      <xdr:colOff>1181100</xdr:colOff>
      <xdr:row>14</xdr:row>
      <xdr:rowOff>276225</xdr:rowOff>
    </xdr:to>
    <xdr:pic>
      <xdr:nvPicPr>
        <xdr:cNvPr id="165157"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2981" t="27950" r="31090" b="55093"/>
        <a:stretch>
          <a:fillRect/>
        </a:stretch>
      </xdr:blipFill>
      <xdr:spPr bwMode="auto">
        <a:xfrm>
          <a:off x="4229100" y="4000500"/>
          <a:ext cx="41719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333375</xdr:colOff>
      <xdr:row>12</xdr:row>
      <xdr:rowOff>142875</xdr:rowOff>
    </xdr:from>
    <xdr:to>
      <xdr:col>2</xdr:col>
      <xdr:colOff>1076325</xdr:colOff>
      <xdr:row>14</xdr:row>
      <xdr:rowOff>114300</xdr:rowOff>
    </xdr:to>
    <xdr:pic>
      <xdr:nvPicPr>
        <xdr:cNvPr id="165158" name="Picture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0600" y="4038600"/>
          <a:ext cx="15906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314325</xdr:colOff>
      <xdr:row>0</xdr:row>
      <xdr:rowOff>161925</xdr:rowOff>
    </xdr:from>
    <xdr:to>
      <xdr:col>5</xdr:col>
      <xdr:colOff>838200</xdr:colOff>
      <xdr:row>2</xdr:row>
      <xdr:rowOff>466725</xdr:rowOff>
    </xdr:to>
    <xdr:grpSp>
      <xdr:nvGrpSpPr>
        <xdr:cNvPr id="172362" name="Group 25">
          <a:hlinkClick xmlns:r="http://schemas.openxmlformats.org/officeDocument/2006/relationships" r:id="rId1" tooltip="Click for Sch-5"/>
        </xdr:cNvPr>
        <xdr:cNvGrpSpPr>
          <a:grpSpLocks/>
        </xdr:cNvGrpSpPr>
      </xdr:nvGrpSpPr>
      <xdr:grpSpPr bwMode="auto">
        <a:xfrm>
          <a:off x="7962900" y="161925"/>
          <a:ext cx="1285875" cy="762000"/>
          <a:chOff x="804" y="5"/>
          <a:chExt cx="116" cy="73"/>
        </a:xfrm>
      </xdr:grpSpPr>
      <xdr:sp macro="" textlink="">
        <xdr:nvSpPr>
          <xdr:cNvPr id="172363" name="AutoShape 26"/>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7" name="Text Box 27">
            <a:hlinkClick xmlns:r="http://schemas.openxmlformats.org/officeDocument/2006/relationships" r:id="rId2"/>
          </xdr:cNvPr>
          <xdr:cNvSpPr txBox="1">
            <a:spLocks noChangeArrowheads="1"/>
          </xdr:cNvSpPr>
        </xdr:nvSpPr>
        <xdr:spPr bwMode="auto">
          <a:xfrm>
            <a:off x="819" y="23"/>
            <a:ext cx="101" cy="37"/>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a:t>
            </a:r>
            <a:r>
              <a:rPr lang="en-US" sz="1000" b="1" i="0" strike="noStrike" baseline="0">
                <a:solidFill>
                  <a:srgbClr val="000000"/>
                </a:solidFill>
                <a:latin typeface="Book Antiqua"/>
              </a:rPr>
              <a:t> sch-7 </a:t>
            </a:r>
            <a:endParaRPr lang="en-US" sz="1000" b="1" i="0" strike="noStrike">
              <a:solidFill>
                <a:srgbClr val="000000"/>
              </a:solidFill>
              <a:latin typeface="Book Antiqua"/>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428625</xdr:colOff>
      <xdr:row>0</xdr:row>
      <xdr:rowOff>228600</xdr:rowOff>
    </xdr:from>
    <xdr:to>
      <xdr:col>8</xdr:col>
      <xdr:colOff>409575</xdr:colOff>
      <xdr:row>4</xdr:row>
      <xdr:rowOff>66675</xdr:rowOff>
    </xdr:to>
    <xdr:grpSp>
      <xdr:nvGrpSpPr>
        <xdr:cNvPr id="178506" name="Group 25">
          <a:hlinkClick xmlns:r="http://schemas.openxmlformats.org/officeDocument/2006/relationships" r:id="rId1" tooltip="Click for Sch-5"/>
        </xdr:cNvPr>
        <xdr:cNvGrpSpPr>
          <a:grpSpLocks/>
        </xdr:cNvGrpSpPr>
      </xdr:nvGrpSpPr>
      <xdr:grpSpPr bwMode="auto">
        <a:xfrm>
          <a:off x="9753600" y="228600"/>
          <a:ext cx="1628775" cy="1323975"/>
          <a:chOff x="804" y="5"/>
          <a:chExt cx="116" cy="73"/>
        </a:xfrm>
      </xdr:grpSpPr>
      <xdr:sp macro="" textlink="">
        <xdr:nvSpPr>
          <xdr:cNvPr id="178507" name="AutoShape 26"/>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hlinkClick xmlns:r="http://schemas.openxmlformats.org/officeDocument/2006/relationships" r:id="rId2"/>
          </xdr:cNvPr>
          <xdr:cNvSpPr txBox="1">
            <a:spLocks noChangeArrowheads="1"/>
          </xdr:cNvSpPr>
        </xdr:nvSpPr>
        <xdr:spPr bwMode="auto">
          <a:xfrm>
            <a:off x="819" y="23"/>
            <a:ext cx="100" cy="40"/>
          </a:xfrm>
          <a:prstGeom prst="rect">
            <a:avLst/>
          </a:prstGeom>
          <a:noFill/>
          <a:ln w="9525">
            <a:noFill/>
            <a:miter lim="800000"/>
            <a:headEnd/>
            <a:tailEnd/>
          </a:ln>
        </xdr:spPr>
        <xdr:txBody>
          <a:bodyPr vertOverflow="clip" wrap="square" lIns="27432" tIns="32004" rIns="27432" bIns="32004" anchor="ctr" upright="1"/>
          <a:lstStyle/>
          <a:p>
            <a:pPr algn="ctr" rtl="1">
              <a:lnSpc>
                <a:spcPts val="1100"/>
              </a:lnSpc>
              <a:defRPr sz="1000"/>
            </a:pPr>
            <a:r>
              <a:rPr lang="en-US" sz="1000" b="1" i="0" strike="noStrike">
                <a:solidFill>
                  <a:srgbClr val="000000"/>
                </a:solidFill>
                <a:latin typeface="Book Antiqua"/>
              </a:rPr>
              <a:t>Click for</a:t>
            </a:r>
            <a:r>
              <a:rPr lang="en-US" sz="1000" b="1" i="0" strike="noStrike" baseline="0">
                <a:solidFill>
                  <a:srgbClr val="000000"/>
                </a:solidFill>
                <a:latin typeface="Book Antiqua"/>
              </a:rPr>
              <a:t> bid form 2nd envelope </a:t>
            </a:r>
            <a:endParaRPr lang="en-US" sz="1000" b="1" i="0" strike="noStrike">
              <a:solidFill>
                <a:srgbClr val="000000"/>
              </a:solidFill>
              <a:latin typeface="Book Antiqua"/>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342900</xdr:colOff>
      <xdr:row>0</xdr:row>
      <xdr:rowOff>57150</xdr:rowOff>
    </xdr:from>
    <xdr:to>
      <xdr:col>8</xdr:col>
      <xdr:colOff>228600</xdr:colOff>
      <xdr:row>3</xdr:row>
      <xdr:rowOff>123825</xdr:rowOff>
    </xdr:to>
    <xdr:grpSp>
      <xdr:nvGrpSpPr>
        <xdr:cNvPr id="169290" name="Group 5">
          <a:hlinkClick xmlns:r="http://schemas.openxmlformats.org/officeDocument/2006/relationships" r:id="rId1" tooltip="Back to Cover Page"/>
        </xdr:cNvPr>
        <xdr:cNvGrpSpPr>
          <a:grpSpLocks/>
        </xdr:cNvGrpSpPr>
      </xdr:nvGrpSpPr>
      <xdr:grpSpPr bwMode="auto">
        <a:xfrm>
          <a:off x="10782300" y="57150"/>
          <a:ext cx="1685925" cy="676275"/>
          <a:chOff x="762" y="5"/>
          <a:chExt cx="116" cy="73"/>
        </a:xfrm>
      </xdr:grpSpPr>
      <xdr:sp macro="" textlink="">
        <xdr:nvSpPr>
          <xdr:cNvPr id="169291" name="AutoShape 2"/>
          <xdr:cNvSpPr>
            <a:spLocks noChangeArrowheads="1"/>
          </xdr:cNvSpPr>
        </xdr:nvSpPr>
        <xdr:spPr bwMode="auto">
          <a:xfrm flipH="1">
            <a:off x="762"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7" name="Text Box 3"/>
          <xdr:cNvSpPr txBox="1">
            <a:spLocks noChangeArrowheads="1"/>
          </xdr:cNvSpPr>
        </xdr:nvSpPr>
        <xdr:spPr bwMode="auto">
          <a:xfrm>
            <a:off x="776" y="21"/>
            <a:ext cx="82" cy="38"/>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Back to Cover Page</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238125</xdr:colOff>
      <xdr:row>0</xdr:row>
      <xdr:rowOff>9525</xdr:rowOff>
    </xdr:from>
    <xdr:to>
      <xdr:col>7</xdr:col>
      <xdr:colOff>0</xdr:colOff>
      <xdr:row>2</xdr:row>
      <xdr:rowOff>257175</xdr:rowOff>
    </xdr:to>
    <xdr:grpSp>
      <xdr:nvGrpSpPr>
        <xdr:cNvPr id="173386" name="Group 5">
          <a:hlinkClick xmlns:r="http://schemas.openxmlformats.org/officeDocument/2006/relationships" r:id="rId1" tooltip="Click for Discount Letter"/>
        </xdr:cNvPr>
        <xdr:cNvGrpSpPr>
          <a:grpSpLocks/>
        </xdr:cNvGrpSpPr>
      </xdr:nvGrpSpPr>
      <xdr:grpSpPr bwMode="auto">
        <a:xfrm>
          <a:off x="7629525" y="9525"/>
          <a:ext cx="1104900" cy="704850"/>
          <a:chOff x="762" y="2"/>
          <a:chExt cx="116" cy="73"/>
        </a:xfrm>
      </xdr:grpSpPr>
      <xdr:sp macro="" textlink="">
        <xdr:nvSpPr>
          <xdr:cNvPr id="173387" name="AutoShape 2"/>
          <xdr:cNvSpPr>
            <a:spLocks noChangeArrowheads="1"/>
          </xdr:cNvSpPr>
        </xdr:nvSpPr>
        <xdr:spPr bwMode="auto">
          <a:xfrm>
            <a:off x="762"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xdr:cNvSpPr txBox="1">
            <a:spLocks noChangeArrowheads="1"/>
          </xdr:cNvSpPr>
        </xdr:nvSpPr>
        <xdr:spPr bwMode="auto">
          <a:xfrm>
            <a:off x="779" y="18"/>
            <a:ext cx="99" cy="38"/>
          </a:xfrm>
          <a:prstGeom prst="rect">
            <a:avLst/>
          </a:prstGeom>
          <a:noFill/>
          <a:ln w="9525">
            <a:noFill/>
            <a:miter lim="800000"/>
            <a:headEnd/>
            <a:tailEnd/>
          </a:ln>
        </xdr:spPr>
        <xdr:txBody>
          <a:bodyPr vertOverflow="clip" wrap="square" lIns="27432" tIns="32004" rIns="0" bIns="32004" anchor="ctr" upright="1"/>
          <a:lstStyle/>
          <a:p>
            <a:pPr algn="l" rtl="1">
              <a:lnSpc>
                <a:spcPts val="1000"/>
              </a:lnSpc>
              <a:defRPr sz="1000"/>
            </a:pPr>
            <a:r>
              <a:rPr lang="en-US" sz="900" b="1" i="0" strike="noStrike">
                <a:solidFill>
                  <a:srgbClr val="000000"/>
                </a:solidFill>
                <a:latin typeface="Book Antiqua"/>
              </a:rPr>
              <a:t>Click for Discount Letter</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314325</xdr:colOff>
      <xdr:row>0</xdr:row>
      <xdr:rowOff>161925</xdr:rowOff>
    </xdr:from>
    <xdr:to>
      <xdr:col>5</xdr:col>
      <xdr:colOff>428625</xdr:colOff>
      <xdr:row>2</xdr:row>
      <xdr:rowOff>409575</xdr:rowOff>
    </xdr:to>
    <xdr:grpSp>
      <xdr:nvGrpSpPr>
        <xdr:cNvPr id="174410" name="Group 25">
          <a:hlinkClick xmlns:r="http://schemas.openxmlformats.org/officeDocument/2006/relationships" r:id="rId1" tooltip="Click for Sch-5"/>
        </xdr:cNvPr>
        <xdr:cNvGrpSpPr>
          <a:grpSpLocks/>
        </xdr:cNvGrpSpPr>
      </xdr:nvGrpSpPr>
      <xdr:grpSpPr bwMode="auto">
        <a:xfrm>
          <a:off x="7505700" y="161925"/>
          <a:ext cx="876300" cy="704850"/>
          <a:chOff x="804" y="5"/>
          <a:chExt cx="116" cy="73"/>
        </a:xfrm>
      </xdr:grpSpPr>
      <xdr:sp macro="" textlink="">
        <xdr:nvSpPr>
          <xdr:cNvPr id="174411" name="AutoShape 26"/>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hlinkClick xmlns:r="http://schemas.openxmlformats.org/officeDocument/2006/relationships" r:id="rId2"/>
          </xdr:cNvPr>
          <xdr:cNvSpPr txBox="1">
            <a:spLocks noChangeArrowheads="1"/>
          </xdr:cNvSpPr>
        </xdr:nvSpPr>
        <xdr:spPr bwMode="auto">
          <a:xfrm>
            <a:off x="819" y="24"/>
            <a:ext cx="98" cy="38"/>
          </a:xfrm>
          <a:prstGeom prst="rect">
            <a:avLst/>
          </a:prstGeom>
          <a:noFill/>
          <a:ln w="9525">
            <a:noFill/>
            <a:miter lim="800000"/>
            <a:headEnd/>
            <a:tailEnd/>
          </a:ln>
        </xdr:spPr>
        <xdr:txBody>
          <a:bodyPr vertOverflow="clip" wrap="square" lIns="27432" tIns="32004" rIns="27432" bIns="32004" anchor="ctr" upright="1"/>
          <a:lstStyle/>
          <a:p>
            <a:pPr algn="ctr" rtl="1">
              <a:lnSpc>
                <a:spcPts val="1100"/>
              </a:lnSpc>
              <a:defRPr sz="1000"/>
            </a:pPr>
            <a:r>
              <a:rPr lang="en-US" sz="1000" b="1" i="0" strike="noStrike">
                <a:solidFill>
                  <a:srgbClr val="000000"/>
                </a:solidFill>
                <a:latin typeface="Book Antiqua"/>
              </a:rPr>
              <a:t>Click for</a:t>
            </a:r>
            <a:r>
              <a:rPr lang="en-US" sz="1000" b="1" i="0" strike="noStrike" baseline="0">
                <a:solidFill>
                  <a:srgbClr val="000000"/>
                </a:solidFill>
                <a:latin typeface="Book Antiqua"/>
              </a:rPr>
              <a:t> Bid form</a:t>
            </a:r>
            <a:endParaRPr lang="en-US" sz="1000" b="1" i="0" strike="noStrike">
              <a:solidFill>
                <a:srgbClr val="000000"/>
              </a:solidFill>
              <a:latin typeface="Book Antiqua"/>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238125</xdr:colOff>
      <xdr:row>0</xdr:row>
      <xdr:rowOff>28575</xdr:rowOff>
    </xdr:from>
    <xdr:to>
      <xdr:col>16</xdr:col>
      <xdr:colOff>742950</xdr:colOff>
      <xdr:row>3</xdr:row>
      <xdr:rowOff>0</xdr:rowOff>
    </xdr:to>
    <xdr:grpSp>
      <xdr:nvGrpSpPr>
        <xdr:cNvPr id="175434" name="Group 4">
          <a:hlinkClick xmlns:r="http://schemas.openxmlformats.org/officeDocument/2006/relationships" r:id="rId1" tooltip="Click for Bid Form"/>
        </xdr:cNvPr>
        <xdr:cNvGrpSpPr>
          <a:grpSpLocks/>
        </xdr:cNvGrpSpPr>
      </xdr:nvGrpSpPr>
      <xdr:grpSpPr bwMode="auto">
        <a:xfrm>
          <a:off x="7515225" y="28575"/>
          <a:ext cx="1819275" cy="933450"/>
          <a:chOff x="784" y="2"/>
          <a:chExt cx="116" cy="73"/>
        </a:xfrm>
      </xdr:grpSpPr>
      <xdr:sp macro="" textlink="">
        <xdr:nvSpPr>
          <xdr:cNvPr id="175435" name="AutoShape 2"/>
          <xdr:cNvSpPr>
            <a:spLocks noChangeArrowheads="1"/>
          </xdr:cNvSpPr>
        </xdr:nvSpPr>
        <xdr:spPr bwMode="auto">
          <a:xfrm>
            <a:off x="784"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5363" name="Text Box 3"/>
          <xdr:cNvSpPr txBox="1">
            <a:spLocks noChangeArrowheads="1"/>
          </xdr:cNvSpPr>
        </xdr:nvSpPr>
        <xdr:spPr bwMode="auto">
          <a:xfrm>
            <a:off x="796" y="18"/>
            <a:ext cx="82"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Bid Form</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4</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463126</xdr:colOff>
      <xdr:row>1</xdr:row>
      <xdr:rowOff>86783</xdr:rowOff>
    </xdr:from>
    <xdr:to>
      <xdr:col>7</xdr:col>
      <xdr:colOff>254123</xdr:colOff>
      <xdr:row>2</xdr:row>
      <xdr:rowOff>81329</xdr:rowOff>
    </xdr:to>
    <xdr:sp macro="" textlink="">
      <xdr:nvSpPr>
        <xdr:cNvPr id="2" name="Text Box 4">
          <a:hlinkClick xmlns:r="http://schemas.openxmlformats.org/officeDocument/2006/relationships" r:id="rId1" tooltip="Click Here to go back to Sch 5"/>
        </xdr:cNvPr>
        <xdr:cNvSpPr txBox="1">
          <a:spLocks noChangeArrowheads="1"/>
        </xdr:cNvSpPr>
      </xdr:nvSpPr>
      <xdr:spPr bwMode="auto">
        <a:xfrm>
          <a:off x="7281333" y="317500"/>
          <a:ext cx="1195917" cy="27516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4</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463126</xdr:colOff>
      <xdr:row>1</xdr:row>
      <xdr:rowOff>86783</xdr:rowOff>
    </xdr:from>
    <xdr:to>
      <xdr:col>7</xdr:col>
      <xdr:colOff>254123</xdr:colOff>
      <xdr:row>2</xdr:row>
      <xdr:rowOff>81329</xdr:rowOff>
    </xdr:to>
    <xdr:sp macro="" textlink="">
      <xdr:nvSpPr>
        <xdr:cNvPr id="2" name="Text Box 4">
          <a:hlinkClick xmlns:r="http://schemas.openxmlformats.org/officeDocument/2006/relationships" r:id="rId1" tooltip="Click Here to go back to Sch 5"/>
        </xdr:cNvPr>
        <xdr:cNvSpPr txBox="1">
          <a:spLocks noChangeArrowheads="1"/>
        </xdr:cNvSpPr>
      </xdr:nvSpPr>
      <xdr:spPr bwMode="auto">
        <a:xfrm>
          <a:off x="7260166" y="315383"/>
          <a:ext cx="1191684"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4457700</xdr:colOff>
      <xdr:row>50</xdr:row>
      <xdr:rowOff>0</xdr:rowOff>
    </xdr:from>
    <xdr:to>
      <xdr:col>2</xdr:col>
      <xdr:colOff>4981575</xdr:colOff>
      <xdr:row>50</xdr:row>
      <xdr:rowOff>0</xdr:rowOff>
    </xdr:to>
    <xdr:pic>
      <xdr:nvPicPr>
        <xdr:cNvPr id="164390"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157448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200025</xdr:colOff>
      <xdr:row>0</xdr:row>
      <xdr:rowOff>47625</xdr:rowOff>
    </xdr:from>
    <xdr:to>
      <xdr:col>3</xdr:col>
      <xdr:colOff>1409700</xdr:colOff>
      <xdr:row>2</xdr:row>
      <xdr:rowOff>28575</xdr:rowOff>
    </xdr:to>
    <xdr:grpSp>
      <xdr:nvGrpSpPr>
        <xdr:cNvPr id="164391" name="Group 1">
          <a:hlinkClick xmlns:r="http://schemas.openxmlformats.org/officeDocument/2006/relationships" r:id="rId2" tooltip="Click to Proceed"/>
        </xdr:cNvPr>
        <xdr:cNvGrpSpPr>
          <a:grpSpLocks/>
        </xdr:cNvGrpSpPr>
      </xdr:nvGrpSpPr>
      <xdr:grpSpPr bwMode="auto">
        <a:xfrm>
          <a:off x="8848725" y="47625"/>
          <a:ext cx="1209675" cy="771525"/>
          <a:chOff x="804" y="5"/>
          <a:chExt cx="116" cy="73"/>
        </a:xfrm>
      </xdr:grpSpPr>
      <xdr:sp macro="" textlink="">
        <xdr:nvSpPr>
          <xdr:cNvPr id="164393" name="AutoShape 2"/>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8" name="Text Box 3"/>
          <xdr:cNvSpPr txBox="1">
            <a:spLocks noChangeArrowheads="1"/>
          </xdr:cNvSpPr>
        </xdr:nvSpPr>
        <xdr:spPr bwMode="auto">
          <a:xfrm>
            <a:off x="819" y="23"/>
            <a:ext cx="10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4438650</xdr:colOff>
      <xdr:row>46</xdr:row>
      <xdr:rowOff>0</xdr:rowOff>
    </xdr:from>
    <xdr:to>
      <xdr:col>2</xdr:col>
      <xdr:colOff>4962525</xdr:colOff>
      <xdr:row>46</xdr:row>
      <xdr:rowOff>0</xdr:rowOff>
    </xdr:to>
    <xdr:pic>
      <xdr:nvPicPr>
        <xdr:cNvPr id="164392"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91225" y="148304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552450</xdr:colOff>
      <xdr:row>0</xdr:row>
      <xdr:rowOff>219075</xdr:rowOff>
    </xdr:from>
    <xdr:to>
      <xdr:col>6</xdr:col>
      <xdr:colOff>66675</xdr:colOff>
      <xdr:row>1</xdr:row>
      <xdr:rowOff>200025</xdr:rowOff>
    </xdr:to>
    <xdr:grpSp>
      <xdr:nvGrpSpPr>
        <xdr:cNvPr id="166218" name="Group 6">
          <a:hlinkClick xmlns:r="http://schemas.openxmlformats.org/officeDocument/2006/relationships" r:id="rId1" tooltip="Click for Sch-1"/>
        </xdr:cNvPr>
        <xdr:cNvGrpSpPr>
          <a:grpSpLocks/>
        </xdr:cNvGrpSpPr>
      </xdr:nvGrpSpPr>
      <xdr:grpSpPr bwMode="auto">
        <a:xfrm>
          <a:off x="7991475" y="219075"/>
          <a:ext cx="1095375" cy="1152525"/>
          <a:chOff x="804" y="5"/>
          <a:chExt cx="116" cy="73"/>
        </a:xfrm>
      </xdr:grpSpPr>
      <xdr:sp macro="" textlink="">
        <xdr:nvSpPr>
          <xdr:cNvPr id="166219" name="AutoShape 2"/>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9219" name="Text Box 3"/>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257175</xdr:colOff>
      <xdr:row>0</xdr:row>
      <xdr:rowOff>28575</xdr:rowOff>
    </xdr:from>
    <xdr:to>
      <xdr:col>17</xdr:col>
      <xdr:colOff>523875</xdr:colOff>
      <xdr:row>2</xdr:row>
      <xdr:rowOff>266700</xdr:rowOff>
    </xdr:to>
    <xdr:grpSp>
      <xdr:nvGrpSpPr>
        <xdr:cNvPr id="184626" name="Group 38">
          <a:hlinkClick xmlns:r="http://schemas.openxmlformats.org/officeDocument/2006/relationships" r:id="rId1" tooltip="Click for Sch-2"/>
        </xdr:cNvPr>
        <xdr:cNvGrpSpPr>
          <a:grpSpLocks/>
        </xdr:cNvGrpSpPr>
      </xdr:nvGrpSpPr>
      <xdr:grpSpPr bwMode="auto">
        <a:xfrm>
          <a:off x="21729246" y="28575"/>
          <a:ext cx="1913165" cy="700768"/>
          <a:chOff x="804" y="5"/>
          <a:chExt cx="116" cy="73"/>
        </a:xfrm>
      </xdr:grpSpPr>
      <xdr:sp macro="" textlink="">
        <xdr:nvSpPr>
          <xdr:cNvPr id="184629" name="AutoShape 39"/>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3112" name="Text Box 40"/>
          <xdr:cNvSpPr txBox="1">
            <a:spLocks noChangeArrowheads="1"/>
          </xdr:cNvSpPr>
        </xdr:nvSpPr>
        <xdr:spPr bwMode="auto">
          <a:xfrm>
            <a:off x="819" y="24"/>
            <a:ext cx="43" cy="38"/>
          </a:xfrm>
          <a:prstGeom prst="rect">
            <a:avLst/>
          </a:prstGeom>
          <a:noFill/>
          <a:ln w="9525">
            <a:noFill/>
            <a:miter lim="800000"/>
            <a:headEnd/>
            <a:tailEnd/>
          </a:ln>
        </xdr:spPr>
        <xdr:txBody>
          <a:bodyPr vertOverflow="clip" wrap="square" lIns="27432" tIns="32004" rIns="27432" bIns="32004" anchor="ctr" upright="1"/>
          <a:lstStyle/>
          <a:p>
            <a:pPr algn="ctr" rtl="1">
              <a:lnSpc>
                <a:spcPts val="1000"/>
              </a:lnSpc>
              <a:defRPr sz="1000"/>
            </a:pPr>
            <a:r>
              <a:rPr lang="en-US" sz="1000" b="1" i="0" strike="noStrike">
                <a:solidFill>
                  <a:srgbClr val="000000"/>
                </a:solidFill>
                <a:latin typeface="Book Antiqua"/>
              </a:rPr>
              <a:t>Click for Sch-2</a:t>
            </a:r>
          </a:p>
        </xdr:txBody>
      </xdr:sp>
    </xdr:grpSp>
    <xdr:clientData/>
  </xdr:twoCellAnchor>
  <xdr:twoCellAnchor editAs="oneCell">
    <xdr:from>
      <xdr:col>1</xdr:col>
      <xdr:colOff>2047875</xdr:colOff>
      <xdr:row>18</xdr:row>
      <xdr:rowOff>0</xdr:rowOff>
    </xdr:from>
    <xdr:to>
      <xdr:col>1</xdr:col>
      <xdr:colOff>2047875</xdr:colOff>
      <xdr:row>18</xdr:row>
      <xdr:rowOff>38100</xdr:rowOff>
    </xdr:to>
    <xdr:pic>
      <xdr:nvPicPr>
        <xdr:cNvPr id="184627"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0" y="68294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18</xdr:row>
      <xdr:rowOff>0</xdr:rowOff>
    </xdr:from>
    <xdr:to>
      <xdr:col>1</xdr:col>
      <xdr:colOff>1952625</xdr:colOff>
      <xdr:row>18</xdr:row>
      <xdr:rowOff>66675</xdr:rowOff>
    </xdr:to>
    <xdr:pic>
      <xdr:nvPicPr>
        <xdr:cNvPr id="184628" name="Picture 1" descr="http://www.borosil.com/images/home_sub_images/5360-Flasks1.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6829425"/>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895350</xdr:colOff>
      <xdr:row>0</xdr:row>
      <xdr:rowOff>0</xdr:rowOff>
    </xdr:from>
    <xdr:to>
      <xdr:col>14</xdr:col>
      <xdr:colOff>0</xdr:colOff>
      <xdr:row>2</xdr:row>
      <xdr:rowOff>333375</xdr:rowOff>
    </xdr:to>
    <xdr:grpSp>
      <xdr:nvGrpSpPr>
        <xdr:cNvPr id="183702" name="Group 1">
          <a:hlinkClick xmlns:r="http://schemas.openxmlformats.org/officeDocument/2006/relationships" r:id="rId1" tooltip="Click for Sch-3"/>
        </xdr:cNvPr>
        <xdr:cNvGrpSpPr>
          <a:grpSpLocks/>
        </xdr:cNvGrpSpPr>
      </xdr:nvGrpSpPr>
      <xdr:grpSpPr bwMode="auto">
        <a:xfrm>
          <a:off x="11432381" y="0"/>
          <a:ext cx="1485900" cy="785813"/>
          <a:chOff x="804" y="5"/>
          <a:chExt cx="116" cy="73"/>
        </a:xfrm>
      </xdr:grpSpPr>
      <xdr:sp macro="" textlink="">
        <xdr:nvSpPr>
          <xdr:cNvPr id="183713" name="AutoShape 2"/>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0243" name="Text Box 3">
            <a:hlinkClick xmlns:r="http://schemas.openxmlformats.org/officeDocument/2006/relationships" r:id="rId2"/>
          </xdr:cNvPr>
          <xdr:cNvSpPr txBox="1">
            <a:spLocks noChangeArrowheads="1"/>
          </xdr:cNvSpPr>
        </xdr:nvSpPr>
        <xdr:spPr bwMode="auto">
          <a:xfrm>
            <a:off x="819" y="23"/>
            <a:ext cx="100" cy="40"/>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Sch-3</a:t>
            </a:r>
          </a:p>
        </xdr:txBody>
      </xdr:sp>
    </xdr:grpSp>
    <xdr:clientData/>
  </xdr:twoCellAnchor>
  <xdr:twoCellAnchor editAs="oneCell">
    <xdr:from>
      <xdr:col>1</xdr:col>
      <xdr:colOff>2028825</xdr:colOff>
      <xdr:row>20</xdr:row>
      <xdr:rowOff>0</xdr:rowOff>
    </xdr:from>
    <xdr:to>
      <xdr:col>1</xdr:col>
      <xdr:colOff>2028825</xdr:colOff>
      <xdr:row>20</xdr:row>
      <xdr:rowOff>38100</xdr:rowOff>
    </xdr:to>
    <xdr:pic>
      <xdr:nvPicPr>
        <xdr:cNvPr id="183703"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28925" y="77724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1962150</xdr:colOff>
      <xdr:row>20</xdr:row>
      <xdr:rowOff>0</xdr:rowOff>
    </xdr:from>
    <xdr:to>
      <xdr:col>1</xdr:col>
      <xdr:colOff>1962150</xdr:colOff>
      <xdr:row>20</xdr:row>
      <xdr:rowOff>66675</xdr:rowOff>
    </xdr:to>
    <xdr:pic>
      <xdr:nvPicPr>
        <xdr:cNvPr id="183704" name="Picture 1" descr="http://www.borosil.com/images/home_sub_images/5360-Flasks1.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62250" y="7772400"/>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2028825</xdr:colOff>
      <xdr:row>18</xdr:row>
      <xdr:rowOff>0</xdr:rowOff>
    </xdr:from>
    <xdr:to>
      <xdr:col>1</xdr:col>
      <xdr:colOff>2028825</xdr:colOff>
      <xdr:row>18</xdr:row>
      <xdr:rowOff>38100</xdr:rowOff>
    </xdr:to>
    <xdr:pic>
      <xdr:nvPicPr>
        <xdr:cNvPr id="183705"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28925" y="604837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1962150</xdr:colOff>
      <xdr:row>18</xdr:row>
      <xdr:rowOff>0</xdr:rowOff>
    </xdr:from>
    <xdr:to>
      <xdr:col>1</xdr:col>
      <xdr:colOff>1962150</xdr:colOff>
      <xdr:row>18</xdr:row>
      <xdr:rowOff>76200</xdr:rowOff>
    </xdr:to>
    <xdr:pic>
      <xdr:nvPicPr>
        <xdr:cNvPr id="183706" name="Picture 1" descr="http://www.borosil.com/images/home_sub_images/5360-Flasks1.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62250" y="6048375"/>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2028825</xdr:colOff>
      <xdr:row>18</xdr:row>
      <xdr:rowOff>0</xdr:rowOff>
    </xdr:from>
    <xdr:to>
      <xdr:col>1</xdr:col>
      <xdr:colOff>2028825</xdr:colOff>
      <xdr:row>18</xdr:row>
      <xdr:rowOff>38100</xdr:rowOff>
    </xdr:to>
    <xdr:pic>
      <xdr:nvPicPr>
        <xdr:cNvPr id="183707"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28925" y="604837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1962150</xdr:colOff>
      <xdr:row>18</xdr:row>
      <xdr:rowOff>0</xdr:rowOff>
    </xdr:from>
    <xdr:to>
      <xdr:col>1</xdr:col>
      <xdr:colOff>1962150</xdr:colOff>
      <xdr:row>18</xdr:row>
      <xdr:rowOff>76200</xdr:rowOff>
    </xdr:to>
    <xdr:pic>
      <xdr:nvPicPr>
        <xdr:cNvPr id="183708" name="Picture 1" descr="http://www.borosil.com/images/home_sub_images/5360-Flasks1.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62250" y="6048375"/>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2028825</xdr:colOff>
      <xdr:row>18</xdr:row>
      <xdr:rowOff>0</xdr:rowOff>
    </xdr:from>
    <xdr:to>
      <xdr:col>1</xdr:col>
      <xdr:colOff>2028825</xdr:colOff>
      <xdr:row>18</xdr:row>
      <xdr:rowOff>38100</xdr:rowOff>
    </xdr:to>
    <xdr:pic>
      <xdr:nvPicPr>
        <xdr:cNvPr id="183709"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28925" y="604837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1962150</xdr:colOff>
      <xdr:row>18</xdr:row>
      <xdr:rowOff>0</xdr:rowOff>
    </xdr:from>
    <xdr:to>
      <xdr:col>1</xdr:col>
      <xdr:colOff>1962150</xdr:colOff>
      <xdr:row>18</xdr:row>
      <xdr:rowOff>76200</xdr:rowOff>
    </xdr:to>
    <xdr:pic>
      <xdr:nvPicPr>
        <xdr:cNvPr id="183710" name="Picture 1" descr="http://www.borosil.com/images/home_sub_images/5360-Flasks1.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62250" y="6048375"/>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2028825</xdr:colOff>
      <xdr:row>18</xdr:row>
      <xdr:rowOff>0</xdr:rowOff>
    </xdr:from>
    <xdr:to>
      <xdr:col>1</xdr:col>
      <xdr:colOff>2028825</xdr:colOff>
      <xdr:row>18</xdr:row>
      <xdr:rowOff>38100</xdr:rowOff>
    </xdr:to>
    <xdr:pic>
      <xdr:nvPicPr>
        <xdr:cNvPr id="183711"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28925" y="604837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1962150</xdr:colOff>
      <xdr:row>18</xdr:row>
      <xdr:rowOff>0</xdr:rowOff>
    </xdr:from>
    <xdr:to>
      <xdr:col>1</xdr:col>
      <xdr:colOff>1962150</xdr:colOff>
      <xdr:row>18</xdr:row>
      <xdr:rowOff>76200</xdr:rowOff>
    </xdr:to>
    <xdr:pic>
      <xdr:nvPicPr>
        <xdr:cNvPr id="183712" name="Picture 1" descr="http://www.borosil.com/images/home_sub_images/5360-Flasks1.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62250" y="6048375"/>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16</xdr:col>
      <xdr:colOff>180975</xdr:colOff>
      <xdr:row>0</xdr:row>
      <xdr:rowOff>123825</xdr:rowOff>
    </xdr:from>
    <xdr:to>
      <xdr:col>18</xdr:col>
      <xdr:colOff>76200</xdr:colOff>
      <xdr:row>2</xdr:row>
      <xdr:rowOff>428625</xdr:rowOff>
    </xdr:to>
    <xdr:grpSp>
      <xdr:nvGrpSpPr>
        <xdr:cNvPr id="2" name="Group 1">
          <a:hlinkClick xmlns:r="http://schemas.openxmlformats.org/officeDocument/2006/relationships" r:id="rId1" tooltip="Click for Sch-4"/>
        </xdr:cNvPr>
        <xdr:cNvGrpSpPr>
          <a:grpSpLocks/>
        </xdr:cNvGrpSpPr>
      </xdr:nvGrpSpPr>
      <xdr:grpSpPr bwMode="auto">
        <a:xfrm>
          <a:off x="25438100" y="123825"/>
          <a:ext cx="914400" cy="762000"/>
          <a:chOff x="804" y="5"/>
          <a:chExt cx="116" cy="73"/>
        </a:xfrm>
      </xdr:grpSpPr>
      <xdr:sp macro="" textlink="">
        <xdr:nvSpPr>
          <xdr:cNvPr id="3" name="AutoShape 2"/>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hlinkClick xmlns:r="http://schemas.openxmlformats.org/officeDocument/2006/relationships" r:id="rId1"/>
          </xdr:cNvPr>
          <xdr:cNvSpPr txBox="1">
            <a:spLocks noChangeArrowheads="1"/>
          </xdr:cNvSpPr>
        </xdr:nvSpPr>
        <xdr:spPr bwMode="auto">
          <a:xfrm>
            <a:off x="819" y="23"/>
            <a:ext cx="101" cy="37"/>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Sch-4</a:t>
            </a:r>
          </a:p>
        </xdr:txBody>
      </xdr:sp>
    </xdr:grpSp>
    <xdr:clientData/>
  </xdr:twoCellAnchor>
  <xdr:twoCellAnchor editAs="oneCell">
    <xdr:from>
      <xdr:col>1</xdr:col>
      <xdr:colOff>2038350</xdr:colOff>
      <xdr:row>124</xdr:row>
      <xdr:rowOff>0</xdr:rowOff>
    </xdr:from>
    <xdr:to>
      <xdr:col>1</xdr:col>
      <xdr:colOff>2038350</xdr:colOff>
      <xdr:row>124</xdr:row>
      <xdr:rowOff>38100</xdr:rowOff>
    </xdr:to>
    <xdr:pic>
      <xdr:nvPicPr>
        <xdr:cNvPr id="5"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3823335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124</xdr:row>
      <xdr:rowOff>0</xdr:rowOff>
    </xdr:from>
    <xdr:to>
      <xdr:col>1</xdr:col>
      <xdr:colOff>1952625</xdr:colOff>
      <xdr:row>124</xdr:row>
      <xdr:rowOff>47625</xdr:rowOff>
    </xdr:to>
    <xdr:pic>
      <xdr:nvPicPr>
        <xdr:cNvPr id="6" name="Picture 1" descr="http://www.borosil.com/images/home_sub_images/5360-Flasks1.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3823335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124</xdr:row>
      <xdr:rowOff>0</xdr:rowOff>
    </xdr:from>
    <xdr:to>
      <xdr:col>1</xdr:col>
      <xdr:colOff>2038350</xdr:colOff>
      <xdr:row>124</xdr:row>
      <xdr:rowOff>38100</xdr:rowOff>
    </xdr:to>
    <xdr:pic>
      <xdr:nvPicPr>
        <xdr:cNvPr id="7"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3823335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124</xdr:row>
      <xdr:rowOff>0</xdr:rowOff>
    </xdr:from>
    <xdr:to>
      <xdr:col>1</xdr:col>
      <xdr:colOff>1952625</xdr:colOff>
      <xdr:row>124</xdr:row>
      <xdr:rowOff>47625</xdr:rowOff>
    </xdr:to>
    <xdr:pic>
      <xdr:nvPicPr>
        <xdr:cNvPr id="8" name="Picture 1" descr="http://www.borosil.com/images/home_sub_images/5360-Flasks1.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3823335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124</xdr:row>
      <xdr:rowOff>0</xdr:rowOff>
    </xdr:from>
    <xdr:to>
      <xdr:col>1</xdr:col>
      <xdr:colOff>2038350</xdr:colOff>
      <xdr:row>124</xdr:row>
      <xdr:rowOff>38100</xdr:rowOff>
    </xdr:to>
    <xdr:pic>
      <xdr:nvPicPr>
        <xdr:cNvPr id="9"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3823335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124</xdr:row>
      <xdr:rowOff>0</xdr:rowOff>
    </xdr:from>
    <xdr:to>
      <xdr:col>1</xdr:col>
      <xdr:colOff>1952625</xdr:colOff>
      <xdr:row>124</xdr:row>
      <xdr:rowOff>47625</xdr:rowOff>
    </xdr:to>
    <xdr:pic>
      <xdr:nvPicPr>
        <xdr:cNvPr id="10" name="Picture 1" descr="http://www.borosil.com/images/home_sub_images/5360-Flasks1.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3823335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124</xdr:row>
      <xdr:rowOff>0</xdr:rowOff>
    </xdr:from>
    <xdr:to>
      <xdr:col>1</xdr:col>
      <xdr:colOff>2038350</xdr:colOff>
      <xdr:row>124</xdr:row>
      <xdr:rowOff>38100</xdr:rowOff>
    </xdr:to>
    <xdr:pic>
      <xdr:nvPicPr>
        <xdr:cNvPr id="11"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3823335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1876425</xdr:colOff>
      <xdr:row>124</xdr:row>
      <xdr:rowOff>0</xdr:rowOff>
    </xdr:from>
    <xdr:to>
      <xdr:col>1</xdr:col>
      <xdr:colOff>1876425</xdr:colOff>
      <xdr:row>124</xdr:row>
      <xdr:rowOff>47625</xdr:rowOff>
    </xdr:to>
    <xdr:pic>
      <xdr:nvPicPr>
        <xdr:cNvPr id="12" name="Picture 1" descr="http://www.borosil.com/images/home_sub_images/5360-Flasks1.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6050" y="3823335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19</xdr:row>
      <xdr:rowOff>0</xdr:rowOff>
    </xdr:from>
    <xdr:to>
      <xdr:col>1</xdr:col>
      <xdr:colOff>2038350</xdr:colOff>
      <xdr:row>19</xdr:row>
      <xdr:rowOff>38100</xdr:rowOff>
    </xdr:to>
    <xdr:pic>
      <xdr:nvPicPr>
        <xdr:cNvPr id="13"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92202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19</xdr:row>
      <xdr:rowOff>0</xdr:rowOff>
    </xdr:from>
    <xdr:to>
      <xdr:col>1</xdr:col>
      <xdr:colOff>1952625</xdr:colOff>
      <xdr:row>19</xdr:row>
      <xdr:rowOff>66675</xdr:rowOff>
    </xdr:to>
    <xdr:pic>
      <xdr:nvPicPr>
        <xdr:cNvPr id="14" name="Picture 1" descr="http://www.borosil.com/images/home_sub_images/5360-Flasks1.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9220200"/>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19</xdr:row>
      <xdr:rowOff>0</xdr:rowOff>
    </xdr:from>
    <xdr:to>
      <xdr:col>1</xdr:col>
      <xdr:colOff>2038350</xdr:colOff>
      <xdr:row>19</xdr:row>
      <xdr:rowOff>38100</xdr:rowOff>
    </xdr:to>
    <xdr:pic>
      <xdr:nvPicPr>
        <xdr:cNvPr id="15"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92202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19</xdr:row>
      <xdr:rowOff>0</xdr:rowOff>
    </xdr:from>
    <xdr:to>
      <xdr:col>1</xdr:col>
      <xdr:colOff>1952625</xdr:colOff>
      <xdr:row>19</xdr:row>
      <xdr:rowOff>66675</xdr:rowOff>
    </xdr:to>
    <xdr:pic>
      <xdr:nvPicPr>
        <xdr:cNvPr id="16" name="Picture 1" descr="http://www.borosil.com/images/home_sub_images/5360-Flasks1.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9220200"/>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19</xdr:row>
      <xdr:rowOff>0</xdr:rowOff>
    </xdr:from>
    <xdr:to>
      <xdr:col>1</xdr:col>
      <xdr:colOff>2038350</xdr:colOff>
      <xdr:row>19</xdr:row>
      <xdr:rowOff>38100</xdr:rowOff>
    </xdr:to>
    <xdr:pic>
      <xdr:nvPicPr>
        <xdr:cNvPr id="17"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92202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19</xdr:row>
      <xdr:rowOff>0</xdr:rowOff>
    </xdr:from>
    <xdr:to>
      <xdr:col>1</xdr:col>
      <xdr:colOff>1952625</xdr:colOff>
      <xdr:row>19</xdr:row>
      <xdr:rowOff>66675</xdr:rowOff>
    </xdr:to>
    <xdr:pic>
      <xdr:nvPicPr>
        <xdr:cNvPr id="18" name="Picture 1" descr="http://www.borosil.com/images/home_sub_images/5360-Flasks1.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9220200"/>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19</xdr:row>
      <xdr:rowOff>0</xdr:rowOff>
    </xdr:from>
    <xdr:to>
      <xdr:col>1</xdr:col>
      <xdr:colOff>2038350</xdr:colOff>
      <xdr:row>19</xdr:row>
      <xdr:rowOff>38100</xdr:rowOff>
    </xdr:to>
    <xdr:pic>
      <xdr:nvPicPr>
        <xdr:cNvPr id="19"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92202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19</xdr:row>
      <xdr:rowOff>0</xdr:rowOff>
    </xdr:from>
    <xdr:to>
      <xdr:col>1</xdr:col>
      <xdr:colOff>1952625</xdr:colOff>
      <xdr:row>19</xdr:row>
      <xdr:rowOff>66675</xdr:rowOff>
    </xdr:to>
    <xdr:pic>
      <xdr:nvPicPr>
        <xdr:cNvPr id="20" name="Picture 1" descr="http://www.borosil.com/images/home_sub_images/5360-Flasks1.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9220200"/>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125</xdr:row>
      <xdr:rowOff>0</xdr:rowOff>
    </xdr:from>
    <xdr:to>
      <xdr:col>1</xdr:col>
      <xdr:colOff>2038350</xdr:colOff>
      <xdr:row>125</xdr:row>
      <xdr:rowOff>38100</xdr:rowOff>
    </xdr:to>
    <xdr:pic>
      <xdr:nvPicPr>
        <xdr:cNvPr id="21"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384524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125</xdr:row>
      <xdr:rowOff>0</xdr:rowOff>
    </xdr:from>
    <xdr:to>
      <xdr:col>1</xdr:col>
      <xdr:colOff>1952625</xdr:colOff>
      <xdr:row>125</xdr:row>
      <xdr:rowOff>66675</xdr:rowOff>
    </xdr:to>
    <xdr:pic>
      <xdr:nvPicPr>
        <xdr:cNvPr id="22" name="Picture 1" descr="http://www.borosil.com/images/home_sub_images/5360-Flasks1.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38452425"/>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125</xdr:row>
      <xdr:rowOff>0</xdr:rowOff>
    </xdr:from>
    <xdr:to>
      <xdr:col>1</xdr:col>
      <xdr:colOff>2038350</xdr:colOff>
      <xdr:row>125</xdr:row>
      <xdr:rowOff>38100</xdr:rowOff>
    </xdr:to>
    <xdr:pic>
      <xdr:nvPicPr>
        <xdr:cNvPr id="23"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384524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125</xdr:row>
      <xdr:rowOff>0</xdr:rowOff>
    </xdr:from>
    <xdr:to>
      <xdr:col>1</xdr:col>
      <xdr:colOff>1952625</xdr:colOff>
      <xdr:row>125</xdr:row>
      <xdr:rowOff>66675</xdr:rowOff>
    </xdr:to>
    <xdr:pic>
      <xdr:nvPicPr>
        <xdr:cNvPr id="24" name="Picture 1" descr="http://www.borosil.com/images/home_sub_images/5360-Flasks1.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38452425"/>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125</xdr:row>
      <xdr:rowOff>0</xdr:rowOff>
    </xdr:from>
    <xdr:to>
      <xdr:col>1</xdr:col>
      <xdr:colOff>2038350</xdr:colOff>
      <xdr:row>125</xdr:row>
      <xdr:rowOff>38100</xdr:rowOff>
    </xdr:to>
    <xdr:pic>
      <xdr:nvPicPr>
        <xdr:cNvPr id="25"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384524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1952625</xdr:colOff>
      <xdr:row>125</xdr:row>
      <xdr:rowOff>0</xdr:rowOff>
    </xdr:from>
    <xdr:to>
      <xdr:col>1</xdr:col>
      <xdr:colOff>1952625</xdr:colOff>
      <xdr:row>125</xdr:row>
      <xdr:rowOff>66675</xdr:rowOff>
    </xdr:to>
    <xdr:pic>
      <xdr:nvPicPr>
        <xdr:cNvPr id="26" name="Picture 1" descr="http://www.borosil.com/images/home_sub_images/5360-Flasks1.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38452425"/>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2038350</xdr:colOff>
      <xdr:row>125</xdr:row>
      <xdr:rowOff>0</xdr:rowOff>
    </xdr:from>
    <xdr:to>
      <xdr:col>1</xdr:col>
      <xdr:colOff>2038350</xdr:colOff>
      <xdr:row>125</xdr:row>
      <xdr:rowOff>38100</xdr:rowOff>
    </xdr:to>
    <xdr:pic>
      <xdr:nvPicPr>
        <xdr:cNvPr id="27"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384524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1876425</xdr:colOff>
      <xdr:row>125</xdr:row>
      <xdr:rowOff>0</xdr:rowOff>
    </xdr:from>
    <xdr:to>
      <xdr:col>1</xdr:col>
      <xdr:colOff>1876425</xdr:colOff>
      <xdr:row>125</xdr:row>
      <xdr:rowOff>66675</xdr:rowOff>
    </xdr:to>
    <xdr:pic>
      <xdr:nvPicPr>
        <xdr:cNvPr id="28" name="Picture 1" descr="http://www.borosil.com/images/home_sub_images/5360-Flasks1.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6050" y="38452425"/>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1524000</xdr:colOff>
      <xdr:row>0</xdr:row>
      <xdr:rowOff>28575</xdr:rowOff>
    </xdr:from>
    <xdr:to>
      <xdr:col>8</xdr:col>
      <xdr:colOff>504825</xdr:colOff>
      <xdr:row>2</xdr:row>
      <xdr:rowOff>390525</xdr:rowOff>
    </xdr:to>
    <xdr:grpSp>
      <xdr:nvGrpSpPr>
        <xdr:cNvPr id="168266" name="Group 25">
          <a:hlinkClick xmlns:r="http://schemas.openxmlformats.org/officeDocument/2006/relationships" r:id="rId1" tooltip="Click for Sch-5"/>
        </xdr:cNvPr>
        <xdr:cNvGrpSpPr>
          <a:grpSpLocks/>
        </xdr:cNvGrpSpPr>
      </xdr:nvGrpSpPr>
      <xdr:grpSpPr bwMode="auto">
        <a:xfrm>
          <a:off x="8910544" y="28575"/>
          <a:ext cx="1511487" cy="772832"/>
          <a:chOff x="804" y="5"/>
          <a:chExt cx="116" cy="73"/>
        </a:xfrm>
      </xdr:grpSpPr>
      <xdr:sp macro="" textlink="">
        <xdr:nvSpPr>
          <xdr:cNvPr id="168267" name="AutoShape 26"/>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hlinkClick xmlns:r="http://schemas.openxmlformats.org/officeDocument/2006/relationships" r:id="rId1"/>
          </xdr:cNvPr>
          <xdr:cNvSpPr txBox="1">
            <a:spLocks noChangeArrowheads="1"/>
          </xdr:cNvSpPr>
        </xdr:nvSpPr>
        <xdr:spPr bwMode="auto">
          <a:xfrm>
            <a:off x="819" y="23"/>
            <a:ext cx="101"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forSch-5</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28575</xdr:rowOff>
    </xdr:from>
    <xdr:to>
      <xdr:col>8</xdr:col>
      <xdr:colOff>504825</xdr:colOff>
      <xdr:row>2</xdr:row>
      <xdr:rowOff>390525</xdr:rowOff>
    </xdr:to>
    <xdr:grpSp>
      <xdr:nvGrpSpPr>
        <xdr:cNvPr id="170314" name="Group 25">
          <a:hlinkClick xmlns:r="http://schemas.openxmlformats.org/officeDocument/2006/relationships" r:id="rId1" tooltip="Click for Sch-5"/>
        </xdr:cNvPr>
        <xdr:cNvGrpSpPr>
          <a:grpSpLocks/>
        </xdr:cNvGrpSpPr>
      </xdr:nvGrpSpPr>
      <xdr:grpSpPr bwMode="auto">
        <a:xfrm>
          <a:off x="9272868" y="28575"/>
          <a:ext cx="1270560" cy="772832"/>
          <a:chOff x="804" y="5"/>
          <a:chExt cx="116" cy="73"/>
        </a:xfrm>
      </xdr:grpSpPr>
      <xdr:sp macro="" textlink="">
        <xdr:nvSpPr>
          <xdr:cNvPr id="170315" name="AutoShape 26"/>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7" name="Text Box 27">
            <a:hlinkClick xmlns:r="http://schemas.openxmlformats.org/officeDocument/2006/relationships" r:id="rId2"/>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forSch-6</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219075</xdr:colOff>
      <xdr:row>0</xdr:row>
      <xdr:rowOff>47625</xdr:rowOff>
    </xdr:from>
    <xdr:to>
      <xdr:col>6</xdr:col>
      <xdr:colOff>542925</xdr:colOff>
      <xdr:row>2</xdr:row>
      <xdr:rowOff>333375</xdr:rowOff>
    </xdr:to>
    <xdr:grpSp>
      <xdr:nvGrpSpPr>
        <xdr:cNvPr id="171338" name="Group 25">
          <a:hlinkClick xmlns:r="http://schemas.openxmlformats.org/officeDocument/2006/relationships" r:id="rId1" tooltip="Click for Sch-5"/>
        </xdr:cNvPr>
        <xdr:cNvGrpSpPr>
          <a:grpSpLocks/>
        </xdr:cNvGrpSpPr>
      </xdr:nvGrpSpPr>
      <xdr:grpSpPr bwMode="auto">
        <a:xfrm>
          <a:off x="9544050" y="47625"/>
          <a:ext cx="1085850" cy="704850"/>
          <a:chOff x="804" y="5"/>
          <a:chExt cx="116" cy="73"/>
        </a:xfrm>
      </xdr:grpSpPr>
      <xdr:sp macro="" textlink="">
        <xdr:nvSpPr>
          <xdr:cNvPr id="171339" name="AutoShape 26"/>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xdr:cNvSpPr txBox="1">
            <a:spLocks noChangeArrowheads="1"/>
          </xdr:cNvSpPr>
        </xdr:nvSpPr>
        <xdr:spPr bwMode="auto">
          <a:xfrm>
            <a:off x="819" y="24"/>
            <a:ext cx="98" cy="38"/>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Sch-5</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mp;M/AMC%20Blr%20850-20/PRICE_SCHEDU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60065325\Desktop\12%20%20Price%20Schedule%20Vol-III%20Pkg-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Cover"/>
      <sheetName val="Instructions"/>
      <sheetName val="Names of Bidder"/>
      <sheetName val="Sch-1"/>
      <sheetName val="Sch-1 Dis"/>
      <sheetName val="Sch-2"/>
      <sheetName val="Sch-2 Dis"/>
      <sheetName val="sch-3"/>
      <sheetName val="Sch-4"/>
      <sheetName val="Sch-5"/>
      <sheetName val="Sch-4 Dis"/>
      <sheetName val="Sch-6"/>
      <sheetName val="Sch-7"/>
      <sheetName val="Bid Form 2nd Envelope"/>
      <sheetName val="Sch-6 Dis"/>
      <sheetName val="Sch-5 after discount"/>
      <sheetName val="Discount"/>
      <sheetName val="Octroi"/>
      <sheetName val="Entry Tax"/>
      <sheetName val="Other taxes &amp; duties"/>
      <sheetName val="Q &amp; C"/>
      <sheetName val="T &amp; D"/>
      <sheetName val="N to W"/>
      <sheetName val="Sheet1"/>
    </sheetNames>
    <sheetDataSet>
      <sheetData sheetId="0"/>
      <sheetData sheetId="1"/>
      <sheetData sheetId="2"/>
      <sheetData sheetId="3"/>
      <sheetData sheetId="4">
        <row r="6">
          <cell r="A6" t="str">
            <v>Bidder's Name And Address</v>
          </cell>
        </row>
        <row r="7">
          <cell r="A7" t="str">
            <v>Bidder as Individual Bidder</v>
          </cell>
          <cell r="L7" t="str">
            <v xml:space="preserve">CM (Tele-contracts)
Power Grid Corporation of India Limited,
Southern Region Telecom Control Centre, 
Singanayakanahalli Village,
Near RTO Driving Test Track,
Yelahanka-Dodaballapur Road
Bangalore, Pin :560064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Cover"/>
      <sheetName val="Instructions"/>
      <sheetName val="Names of Bidder"/>
      <sheetName val="Sch-1"/>
      <sheetName val="Sch-1 Dis"/>
      <sheetName val="Sch-2"/>
      <sheetName val="Sch-2 Dis"/>
      <sheetName val="Sch-3"/>
      <sheetName val="Sch-4"/>
      <sheetName val="Sch-5"/>
      <sheetName val="Sch-4 Dis"/>
      <sheetName val="Sch-6"/>
      <sheetName val="Sch-6 Dis"/>
      <sheetName val="Sch-5 after discount"/>
      <sheetName val="Discount"/>
      <sheetName val="Octroi"/>
      <sheetName val="Entry Tax"/>
      <sheetName val="Other taxes &amp; duties"/>
      <sheetName val="Sch-7"/>
      <sheetName val="Bid Form 2nd Envelope"/>
      <sheetName val="Q &amp; C"/>
      <sheetName val="T &amp; D"/>
      <sheetName val="N to W"/>
      <sheetName val="Sheet1"/>
    </sheetNames>
    <sheetDataSet>
      <sheetData sheetId="0" refreshError="1">
        <row r="9">
          <cell r="C9" t="str">
            <v>Pkg-A</v>
          </cell>
        </row>
      </sheetData>
      <sheetData sheetId="1" refreshError="1"/>
      <sheetData sheetId="2" refreshError="1"/>
      <sheetData sheetId="3" refreshError="1">
        <row r="6">
          <cell r="AA6" t="e">
            <v>#REF!</v>
          </cell>
        </row>
      </sheetData>
      <sheetData sheetId="4" refreshError="1">
        <row r="6">
          <cell r="L6" t="str">
            <v>To:</v>
          </cell>
        </row>
        <row r="8">
          <cell r="B8" t="str">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9"/>
  <sheetViews>
    <sheetView showGridLines="0" workbookViewId="0">
      <selection activeCell="C15" sqref="C15"/>
    </sheetView>
  </sheetViews>
  <sheetFormatPr defaultColWidth="11" defaultRowHeight="16.5"/>
  <cols>
    <col min="1" max="1" width="3.5" style="297" customWidth="1"/>
    <col min="2" max="2" width="18" style="305" customWidth="1"/>
    <col min="3" max="3" width="6.625" style="305" customWidth="1"/>
    <col min="4" max="4" width="43.625" style="305" customWidth="1"/>
    <col min="5" max="5" width="11" style="305" customWidth="1"/>
    <col min="6" max="6" width="29.5" style="305" customWidth="1"/>
    <col min="7" max="16384" width="11" style="299"/>
  </cols>
  <sheetData>
    <row r="1" spans="1:6">
      <c r="B1" s="298"/>
      <c r="C1" s="298"/>
      <c r="D1" s="298"/>
      <c r="E1" s="298"/>
      <c r="F1" s="298"/>
    </row>
    <row r="2" spans="1:6" ht="18.75">
      <c r="A2" s="730" t="s">
        <v>150</v>
      </c>
      <c r="B2" s="730"/>
      <c r="C2" s="730"/>
      <c r="D2" s="730"/>
      <c r="E2" s="730"/>
      <c r="F2" s="730"/>
    </row>
    <row r="3" spans="1:6">
      <c r="A3" s="734" t="s">
        <v>152</v>
      </c>
      <c r="B3" s="734"/>
      <c r="C3" s="734"/>
      <c r="D3" s="734"/>
      <c r="E3" s="734"/>
      <c r="F3" s="734"/>
    </row>
    <row r="4" spans="1:6">
      <c r="B4" s="301"/>
      <c r="C4" s="301"/>
      <c r="D4" s="301"/>
      <c r="E4" s="301"/>
      <c r="F4" s="301"/>
    </row>
    <row r="5" spans="1:6" ht="41.25" customHeight="1">
      <c r="A5" s="302">
        <v>1</v>
      </c>
      <c r="B5" s="303" t="s">
        <v>149</v>
      </c>
      <c r="C5" s="731" t="s">
        <v>566</v>
      </c>
      <c r="D5" s="732"/>
      <c r="E5" s="732"/>
      <c r="F5" s="733"/>
    </row>
    <row r="6" spans="1:6">
      <c r="A6" s="300"/>
      <c r="B6" s="304"/>
    </row>
    <row r="7" spans="1:6" ht="25.35" customHeight="1">
      <c r="A7" s="300">
        <v>2</v>
      </c>
      <c r="B7" s="304" t="s">
        <v>151</v>
      </c>
      <c r="C7" s="727" t="s">
        <v>567</v>
      </c>
      <c r="D7" s="728"/>
      <c r="E7" s="728"/>
      <c r="F7" s="729"/>
    </row>
    <row r="9" spans="1:6">
      <c r="A9" s="297">
        <v>3</v>
      </c>
      <c r="B9" s="304" t="s">
        <v>471</v>
      </c>
      <c r="C9" s="554"/>
    </row>
  </sheetData>
  <sheetProtection selectLockedCells="1" selectUnlockedCells="1"/>
  <customSheetViews>
    <customSheetView guid="{9CA44E70-650F-49CD-967F-298619682CA2}" showGridLines="0" hiddenRows="1" state="hidden" topLeftCell="A7">
      <selection activeCell="C9" sqref="C9:F9"/>
      <pageMargins left="0.5" right="0.5" top="1" bottom="1" header="0.5" footer="0.5"/>
      <pageSetup orientation="portrait"/>
      <headerFooter alignWithMargins="0"/>
    </customSheetView>
    <customSheetView guid="{C39F923C-6CD3-45D8-86F8-6C4D806DDD7E}" showGridLines="0" hiddenRows="1" state="hidden">
      <selection activeCell="D22" sqref="D22"/>
      <pageMargins left="0.5" right="0.5" top="1" bottom="1" header="0.5" footer="0.5"/>
      <pageSetup orientation="portrait"/>
      <headerFooter alignWithMargins="0"/>
    </customSheetView>
    <customSheetView guid="{B1277D53-29D6-4226-81E2-084FB62977B6}" showGridLines="0" hiddenRows="1" state="hidden">
      <selection activeCell="I14" sqref="I14"/>
      <pageMargins left="0.75" right="0.75" top="1" bottom="1" header="0.5" footer="0.5"/>
      <pageSetup orientation="portrait"/>
      <headerFooter alignWithMargins="0"/>
    </customSheetView>
    <customSheetView guid="{58D82F59-8CF6-455F-B9F4-081499FDF243}" showGridLines="0" hiddenRows="1" state="hidden">
      <selection activeCell="I14" sqref="I14"/>
      <pageMargins left="0.75" right="0.75" top="1" bottom="1" header="0.5" footer="0.5"/>
      <pageSetup orientation="portrait"/>
      <headerFooter alignWithMargins="0"/>
    </customSheetView>
    <customSheetView guid="{696D9240-6693-44E8-B9A4-2BFADD101EE2}" showGridLines="0" hiddenRows="1" state="hidden">
      <selection activeCell="C9" sqref="C9:F9"/>
      <pageMargins left="0.75" right="0.75" top="1" bottom="1" header="0.5" footer="0.5"/>
      <pageSetup orientation="portrait"/>
      <headerFooter alignWithMargins="0"/>
    </customSheetView>
    <customSheetView guid="{B0EE7D76-5806-4718-BDAD-3A3EA691E5E4}" showGridLines="0" hiddenRows="1" state="hidden">
      <selection activeCell="I14" sqref="I14"/>
      <pageMargins left="0.75" right="0.75" top="1" bottom="1" header="0.5" footer="0.5"/>
      <pageSetup orientation="portrait"/>
      <headerFooter alignWithMargins="0"/>
    </customSheetView>
    <customSheetView guid="{E95B21C1-D936-4435-AF6F-90CF0B6A7506}" showGridLines="0" hiddenRows="1" state="hidden">
      <selection activeCell="C7" sqref="C7:F7"/>
      <pageMargins left="0.75" right="0.75" top="1" bottom="1" header="0.5" footer="0.5"/>
      <pageSetup orientation="portrait"/>
      <headerFooter alignWithMargins="0"/>
    </customSheetView>
    <customSheetView guid="{08A645C4-A23F-4400-B0CE-1685BC312A6F}" showGridLines="0" hiddenRows="1" state="hidden">
      <selection activeCell="C9" sqref="C9:F9"/>
      <pageMargins left="0.5" right="0.5" top="1" bottom="1" header="0.5" footer="0.5"/>
      <pageSetup orientation="portrait"/>
      <headerFooter alignWithMargins="0"/>
    </customSheetView>
  </customSheetViews>
  <mergeCells count="4">
    <mergeCell ref="C7:F7"/>
    <mergeCell ref="A2:F2"/>
    <mergeCell ref="C5:F5"/>
    <mergeCell ref="A3:F3"/>
  </mergeCells>
  <phoneticPr fontId="31" type="noConversion"/>
  <pageMargins left="0.5" right="0.5" top="1" bottom="1" header="0.5" footer="0.5"/>
  <pageSetup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indexed="33"/>
  </sheetPr>
  <dimension ref="A1:Q58"/>
  <sheetViews>
    <sheetView zoomScale="102" zoomScaleNormal="102" zoomScaleSheetLayoutView="100" workbookViewId="0">
      <selection activeCell="H4" sqref="H4"/>
    </sheetView>
  </sheetViews>
  <sheetFormatPr defaultColWidth="10" defaultRowHeight="16.5"/>
  <cols>
    <col min="1" max="1" width="10.375" style="40" customWidth="1"/>
    <col min="2" max="2" width="45.875" style="40" customWidth="1"/>
    <col min="3" max="3" width="18.625" style="40" customWidth="1"/>
    <col min="4" max="4" width="22" style="40" customWidth="1"/>
    <col min="5" max="5" width="23.125" style="40" customWidth="1"/>
    <col min="6" max="6" width="10" style="37" hidden="1" customWidth="1"/>
    <col min="7" max="7" width="18.625" style="37" hidden="1" customWidth="1"/>
    <col min="8" max="8" width="10" style="37" customWidth="1"/>
    <col min="9" max="9" width="10" style="223" customWidth="1"/>
    <col min="10" max="10" width="12.625" style="223" customWidth="1"/>
    <col min="11" max="11" width="15" style="223" customWidth="1"/>
    <col min="12" max="17" width="10" style="223" customWidth="1"/>
    <col min="18" max="16384" width="10" style="37"/>
  </cols>
  <sheetData>
    <row r="1" spans="1:8" ht="18" customHeight="1">
      <c r="A1" s="59" t="str">
        <f>Cover!B3</f>
        <v>Specification No. SRTCC/ Tele-contracts /AMC-LMC/Som-Mys/851-20</v>
      </c>
      <c r="B1" s="60"/>
      <c r="C1" s="60"/>
      <c r="D1" s="61"/>
      <c r="E1" s="5" t="s">
        <v>163</v>
      </c>
    </row>
    <row r="2" spans="1:8" ht="15" customHeight="1">
      <c r="A2" s="2"/>
      <c r="B2" s="7"/>
      <c r="C2" s="7"/>
      <c r="D2" s="3"/>
      <c r="E2" s="1"/>
      <c r="F2" s="1"/>
    </row>
    <row r="3" spans="1:8" ht="75" customHeight="1">
      <c r="A3" s="852" t="str">
        <f>Cover!$B$2</f>
        <v>Annual Maintenance Contract (AMC) of Somanahalli-Mysore intercity &amp; Mysore intracity OFC network and LMC of various customer connectivities in Somanahalli-Mysore intercity route and Mysore intracity for a period of Three (3) Years.</v>
      </c>
      <c r="B3" s="852"/>
      <c r="C3" s="852"/>
      <c r="D3" s="852"/>
      <c r="E3" s="852"/>
    </row>
    <row r="4" spans="1:8" ht="22.35" customHeight="1">
      <c r="A4" s="853" t="s">
        <v>539</v>
      </c>
      <c r="B4" s="853"/>
      <c r="C4" s="853"/>
      <c r="D4" s="853"/>
      <c r="E4" s="853"/>
    </row>
    <row r="5" spans="1:8" ht="12" customHeight="1">
      <c r="A5" s="43"/>
      <c r="B5" s="38"/>
      <c r="C5" s="38"/>
      <c r="D5" s="38"/>
      <c r="E5" s="38"/>
    </row>
    <row r="6" spans="1:8" ht="18" customHeight="1">
      <c r="A6" s="29" t="str">
        <f>'Sch-1'!A6</f>
        <v>Bidder's Name And Address</v>
      </c>
      <c r="D6" s="64" t="s">
        <v>198</v>
      </c>
    </row>
    <row r="7" spans="1:8" ht="18" customHeight="1">
      <c r="A7" s="201" t="str">
        <f>'Sch-1'!A7</f>
        <v>Bidder as Individual Bidder</v>
      </c>
      <c r="D7" s="851" t="str">
        <f>'Sch-1'!L7</f>
        <v xml:space="preserve">CM (Tele-contracts)
Power Grid Corporation of India Limited,
Southern Region Telecom Control Centre, 
Singanayakanahalli Village,
Near RTO Driving Test Track,
Yelahanka-Dodaballapur Road
Bangalore, Pin :560064 </v>
      </c>
      <c r="E7" s="851"/>
    </row>
    <row r="8" spans="1:8" ht="15.75">
      <c r="A8" s="41" t="s">
        <v>215</v>
      </c>
      <c r="B8" s="516">
        <f>'Names of Bidder'!D8</f>
        <v>0</v>
      </c>
      <c r="C8" s="502"/>
      <c r="D8" s="851"/>
      <c r="E8" s="851"/>
    </row>
    <row r="9" spans="1:8" ht="15.75">
      <c r="A9" s="41" t="s">
        <v>216</v>
      </c>
      <c r="B9" s="516">
        <f>'Names of Bidder'!D9</f>
        <v>0</v>
      </c>
      <c r="C9" s="502"/>
      <c r="D9" s="851"/>
      <c r="E9" s="851"/>
    </row>
    <row r="10" spans="1:8">
      <c r="A10" s="42"/>
      <c r="B10" s="516">
        <f>'Names of Bidder'!D10</f>
        <v>0</v>
      </c>
      <c r="C10" s="502"/>
      <c r="D10" s="851"/>
      <c r="E10" s="851"/>
    </row>
    <row r="11" spans="1:8">
      <c r="A11" s="42"/>
      <c r="B11" s="516">
        <f>'Names of Bidder'!D11</f>
        <v>0</v>
      </c>
      <c r="C11" s="502"/>
      <c r="D11" s="851"/>
      <c r="E11" s="851"/>
    </row>
    <row r="12" spans="1:8" s="223" customFormat="1" ht="33.950000000000003" customHeight="1">
      <c r="A12" s="40"/>
      <c r="B12" s="40"/>
      <c r="C12" s="40"/>
      <c r="D12" s="851"/>
      <c r="E12" s="851"/>
      <c r="F12" s="37"/>
      <c r="G12" s="37"/>
      <c r="H12" s="37"/>
    </row>
    <row r="13" spans="1:8" customFormat="1">
      <c r="A13" s="629" t="s">
        <v>457</v>
      </c>
      <c r="B13" s="630"/>
      <c r="C13" s="631"/>
      <c r="D13" s="631"/>
      <c r="E13" s="545"/>
      <c r="F13" s="545"/>
      <c r="G13" s="545"/>
    </row>
    <row r="14" spans="1:8" customFormat="1" ht="17.25" thickBot="1">
      <c r="A14" s="629" t="s">
        <v>458</v>
      </c>
      <c r="B14" s="630"/>
      <c r="C14" s="631"/>
      <c r="D14" s="631"/>
      <c r="E14" s="545"/>
      <c r="F14" s="545"/>
      <c r="G14" s="545"/>
    </row>
    <row r="15" spans="1:8" customFormat="1">
      <c r="A15" s="845" t="s">
        <v>184</v>
      </c>
      <c r="B15" s="847" t="s">
        <v>180</v>
      </c>
      <c r="C15" s="849" t="s">
        <v>459</v>
      </c>
      <c r="D15" s="849" t="s">
        <v>460</v>
      </c>
      <c r="E15" s="849" t="s">
        <v>461</v>
      </c>
      <c r="F15" s="854" t="s">
        <v>462</v>
      </c>
      <c r="G15" s="855"/>
    </row>
    <row r="16" spans="1:8" customFormat="1" ht="50.25" customHeight="1">
      <c r="A16" s="846"/>
      <c r="B16" s="848"/>
      <c r="C16" s="850"/>
      <c r="D16" s="850"/>
      <c r="E16" s="850"/>
      <c r="F16" s="546" t="s">
        <v>463</v>
      </c>
      <c r="G16" s="547" t="s">
        <v>464</v>
      </c>
    </row>
    <row r="17" spans="1:7" customFormat="1" ht="17.25" thickBot="1">
      <c r="A17" s="632"/>
      <c r="B17" s="633"/>
      <c r="C17" s="634"/>
      <c r="D17" s="634"/>
      <c r="E17" s="634"/>
      <c r="F17" s="548"/>
      <c r="G17" s="549"/>
    </row>
    <row r="18" spans="1:7" customFormat="1">
      <c r="A18" s="856" t="s">
        <v>411</v>
      </c>
      <c r="B18" s="857"/>
      <c r="C18" s="857"/>
      <c r="D18" s="857"/>
      <c r="E18" s="857"/>
      <c r="F18" s="857"/>
      <c r="G18" s="858"/>
    </row>
    <row r="19" spans="1:7" customFormat="1">
      <c r="A19" s="859"/>
      <c r="B19" s="860"/>
      <c r="C19" s="860"/>
      <c r="D19" s="860"/>
      <c r="E19" s="860"/>
      <c r="F19" s="860"/>
      <c r="G19" s="861"/>
    </row>
    <row r="20" spans="1:7" customFormat="1">
      <c r="A20" s="859"/>
      <c r="B20" s="860"/>
      <c r="C20" s="860"/>
      <c r="D20" s="860"/>
      <c r="E20" s="860"/>
      <c r="F20" s="860"/>
      <c r="G20" s="861"/>
    </row>
    <row r="21" spans="1:7" customFormat="1" ht="17.25" thickBot="1">
      <c r="A21" s="862"/>
      <c r="B21" s="863"/>
      <c r="C21" s="863"/>
      <c r="D21" s="863"/>
      <c r="E21" s="863"/>
      <c r="F21" s="863"/>
      <c r="G21" s="864"/>
    </row>
    <row r="22" spans="1:7" customFormat="1">
      <c r="A22" s="629"/>
      <c r="B22" s="630"/>
      <c r="C22" s="631"/>
      <c r="D22" s="631"/>
      <c r="E22" s="631"/>
      <c r="F22" s="545"/>
      <c r="G22" s="545"/>
    </row>
    <row r="23" spans="1:7">
      <c r="A23" s="74"/>
      <c r="B23" s="842"/>
      <c r="C23" s="842"/>
      <c r="D23" s="843"/>
      <c r="E23" s="843"/>
    </row>
    <row r="24" spans="1:7">
      <c r="A24" s="74"/>
      <c r="B24" s="844"/>
      <c r="C24" s="844"/>
      <c r="D24" s="844"/>
      <c r="E24" s="844"/>
    </row>
    <row r="25" spans="1:7" ht="15" customHeight="1">
      <c r="A25" s="55"/>
      <c r="B25" s="55"/>
      <c r="C25" s="55"/>
      <c r="D25" s="55"/>
      <c r="E25" s="55"/>
    </row>
    <row r="26" spans="1:7" ht="33" customHeight="1">
      <c r="A26" s="34" t="s">
        <v>295</v>
      </c>
      <c r="B26" s="123">
        <f>'Names of Bidder'!D20</f>
        <v>0</v>
      </c>
      <c r="C26" s="123"/>
      <c r="D26" s="35"/>
      <c r="E26" s="437"/>
      <c r="F26" s="36"/>
    </row>
    <row r="27" spans="1:7" ht="33" customHeight="1">
      <c r="A27" s="34" t="s">
        <v>294</v>
      </c>
      <c r="B27" s="97">
        <f>'Names of Bidder'!D21</f>
        <v>0</v>
      </c>
      <c r="C27" s="97"/>
      <c r="D27" s="35" t="s">
        <v>211</v>
      </c>
      <c r="E27" s="98">
        <f>'Names of Bidder'!D17</f>
        <v>0</v>
      </c>
      <c r="F27" s="36"/>
    </row>
    <row r="28" spans="1:7" ht="33" customHeight="1">
      <c r="A28" s="3"/>
      <c r="B28" s="439"/>
      <c r="C28" s="439"/>
      <c r="D28" s="35" t="s">
        <v>212</v>
      </c>
      <c r="E28" s="98">
        <f>'Names of Bidder'!D18</f>
        <v>0</v>
      </c>
      <c r="F28" s="36"/>
    </row>
    <row r="29" spans="1:7" ht="33" customHeight="1">
      <c r="A29" s="3"/>
      <c r="B29" s="7"/>
      <c r="C29" s="7"/>
      <c r="D29" s="35"/>
      <c r="F29" s="36"/>
    </row>
    <row r="30" spans="1:7" ht="22.35" customHeight="1">
      <c r="A30" s="56"/>
      <c r="B30" s="56"/>
      <c r="C30" s="56"/>
      <c r="D30" s="56"/>
      <c r="E30" s="57"/>
    </row>
    <row r="31" spans="1:7" ht="22.35" customHeight="1">
      <c r="A31" s="56"/>
      <c r="B31" s="56"/>
      <c r="C31" s="56"/>
      <c r="D31" s="56"/>
      <c r="E31" s="57"/>
    </row>
    <row r="32" spans="1:7" ht="22.35" customHeight="1">
      <c r="A32" s="56"/>
      <c r="B32" s="56"/>
      <c r="C32" s="56"/>
      <c r="D32" s="56"/>
      <c r="E32" s="57"/>
    </row>
    <row r="33" spans="1:17" ht="22.35" customHeight="1">
      <c r="A33" s="56"/>
      <c r="B33" s="56"/>
      <c r="C33" s="56"/>
      <c r="D33" s="56"/>
      <c r="E33" s="57"/>
    </row>
    <row r="34" spans="1:17" ht="22.35" customHeight="1">
      <c r="A34" s="56"/>
      <c r="B34" s="56"/>
      <c r="C34" s="56"/>
      <c r="D34" s="56"/>
      <c r="E34" s="57"/>
    </row>
    <row r="35" spans="1:17" ht="22.35" customHeight="1">
      <c r="A35" s="56"/>
      <c r="B35" s="56"/>
      <c r="C35" s="56"/>
      <c r="D35" s="56"/>
      <c r="E35" s="57"/>
    </row>
    <row r="36" spans="1:17" ht="25.35" customHeight="1"/>
    <row r="37" spans="1:17" ht="25.35" customHeight="1"/>
    <row r="38" spans="1:17" ht="25.35" customHeight="1"/>
    <row r="39" spans="1:17" s="40" customFormat="1" ht="25.35" customHeight="1">
      <c r="F39" s="37"/>
      <c r="G39" s="37"/>
      <c r="H39" s="37"/>
      <c r="I39" s="223"/>
      <c r="J39" s="223"/>
      <c r="K39" s="223"/>
      <c r="L39" s="223"/>
      <c r="M39" s="223"/>
      <c r="N39" s="223"/>
      <c r="O39" s="223"/>
      <c r="P39" s="223"/>
      <c r="Q39" s="223"/>
    </row>
    <row r="40" spans="1:17" s="40" customFormat="1" ht="25.35" customHeight="1">
      <c r="F40" s="37"/>
      <c r="G40" s="37"/>
      <c r="H40" s="37"/>
      <c r="I40" s="223"/>
      <c r="J40" s="223"/>
      <c r="K40" s="223"/>
      <c r="L40" s="223"/>
      <c r="M40" s="223"/>
      <c r="N40" s="223"/>
      <c r="O40" s="223"/>
      <c r="P40" s="223"/>
      <c r="Q40" s="223"/>
    </row>
    <row r="41" spans="1:17" s="40" customFormat="1" ht="25.35" customHeight="1">
      <c r="F41" s="37"/>
      <c r="G41" s="37"/>
      <c r="H41" s="37"/>
      <c r="I41" s="223"/>
      <c r="J41" s="223"/>
      <c r="K41" s="223"/>
      <c r="L41" s="223"/>
      <c r="M41" s="223"/>
      <c r="N41" s="223"/>
      <c r="O41" s="223"/>
      <c r="P41" s="223"/>
      <c r="Q41" s="223"/>
    </row>
    <row r="42" spans="1:17" s="40" customFormat="1" ht="25.35" customHeight="1">
      <c r="F42" s="37"/>
      <c r="G42" s="37"/>
      <c r="H42" s="37"/>
      <c r="I42" s="223"/>
      <c r="J42" s="223"/>
      <c r="K42" s="223"/>
      <c r="L42" s="223"/>
      <c r="M42" s="223"/>
      <c r="N42" s="223"/>
      <c r="O42" s="223"/>
      <c r="P42" s="223"/>
      <c r="Q42" s="223"/>
    </row>
    <row r="43" spans="1:17" s="40" customFormat="1" ht="25.35" customHeight="1">
      <c r="F43" s="37"/>
      <c r="G43" s="37"/>
      <c r="H43" s="37"/>
      <c r="I43" s="223"/>
      <c r="J43" s="223"/>
      <c r="K43" s="223"/>
      <c r="L43" s="223"/>
      <c r="M43" s="223"/>
      <c r="N43" s="223"/>
      <c r="O43" s="223"/>
      <c r="P43" s="223"/>
      <c r="Q43" s="223"/>
    </row>
    <row r="44" spans="1:17" s="40" customFormat="1" ht="25.35" customHeight="1">
      <c r="F44" s="37"/>
      <c r="G44" s="37"/>
      <c r="H44" s="37"/>
      <c r="I44" s="223"/>
      <c r="J44" s="223"/>
      <c r="K44" s="223"/>
      <c r="L44" s="223"/>
      <c r="M44" s="223"/>
      <c r="N44" s="223"/>
      <c r="O44" s="223"/>
      <c r="P44" s="223"/>
      <c r="Q44" s="223"/>
    </row>
    <row r="45" spans="1:17" s="40" customFormat="1" ht="25.35" customHeight="1">
      <c r="F45" s="37"/>
      <c r="G45" s="37"/>
      <c r="H45" s="37"/>
      <c r="I45" s="223"/>
      <c r="J45" s="223"/>
      <c r="K45" s="223"/>
      <c r="L45" s="223"/>
      <c r="M45" s="223"/>
      <c r="N45" s="223"/>
      <c r="O45" s="223"/>
      <c r="P45" s="223"/>
      <c r="Q45" s="223"/>
    </row>
    <row r="46" spans="1:17" s="40" customFormat="1" ht="25.35" customHeight="1">
      <c r="F46" s="37"/>
      <c r="G46" s="37"/>
      <c r="H46" s="37"/>
      <c r="I46" s="223"/>
      <c r="J46" s="223"/>
      <c r="K46" s="223"/>
      <c r="L46" s="223"/>
      <c r="M46" s="223"/>
      <c r="N46" s="223"/>
      <c r="O46" s="223"/>
      <c r="P46" s="223"/>
      <c r="Q46" s="223"/>
    </row>
    <row r="47" spans="1:17" s="40" customFormat="1" ht="25.35" customHeight="1">
      <c r="F47" s="37"/>
      <c r="G47" s="37"/>
      <c r="H47" s="37"/>
      <c r="I47" s="223"/>
      <c r="J47" s="223"/>
      <c r="K47" s="223"/>
      <c r="L47" s="223"/>
      <c r="M47" s="223"/>
      <c r="N47" s="223"/>
      <c r="O47" s="223"/>
      <c r="P47" s="223"/>
      <c r="Q47" s="223"/>
    </row>
    <row r="48" spans="1:17" s="40" customFormat="1" ht="25.35" customHeight="1">
      <c r="F48" s="37"/>
      <c r="G48" s="37"/>
      <c r="H48" s="37"/>
      <c r="I48" s="223"/>
      <c r="J48" s="223"/>
      <c r="K48" s="223"/>
      <c r="L48" s="223"/>
      <c r="M48" s="223"/>
      <c r="N48" s="223"/>
      <c r="O48" s="223"/>
      <c r="P48" s="223"/>
      <c r="Q48" s="223"/>
    </row>
    <row r="49" spans="6:17" s="40" customFormat="1" ht="25.35" customHeight="1">
      <c r="F49" s="37"/>
      <c r="G49" s="37"/>
      <c r="H49" s="37"/>
      <c r="I49" s="223"/>
      <c r="J49" s="223"/>
      <c r="K49" s="223"/>
      <c r="L49" s="223"/>
      <c r="M49" s="223"/>
      <c r="N49" s="223"/>
      <c r="O49" s="223"/>
      <c r="P49" s="223"/>
      <c r="Q49" s="223"/>
    </row>
    <row r="50" spans="6:17" s="40" customFormat="1" ht="25.35" customHeight="1">
      <c r="F50" s="37"/>
      <c r="G50" s="37"/>
      <c r="H50" s="37"/>
      <c r="I50" s="223"/>
      <c r="J50" s="223"/>
      <c r="K50" s="223"/>
      <c r="L50" s="223"/>
      <c r="M50" s="223"/>
      <c r="N50" s="223"/>
      <c r="O50" s="223"/>
      <c r="P50" s="223"/>
      <c r="Q50" s="223"/>
    </row>
    <row r="51" spans="6:17" s="40" customFormat="1" ht="25.35" customHeight="1">
      <c r="F51" s="37"/>
      <c r="G51" s="37"/>
      <c r="H51" s="37"/>
      <c r="I51" s="223"/>
      <c r="J51" s="223"/>
      <c r="K51" s="223"/>
      <c r="L51" s="223"/>
      <c r="M51" s="223"/>
      <c r="N51" s="223"/>
      <c r="O51" s="223"/>
      <c r="P51" s="223"/>
      <c r="Q51" s="223"/>
    </row>
    <row r="52" spans="6:17" s="40" customFormat="1" ht="25.35" customHeight="1">
      <c r="F52" s="37"/>
      <c r="G52" s="37"/>
      <c r="H52" s="37"/>
      <c r="I52" s="223"/>
      <c r="J52" s="223"/>
      <c r="K52" s="223"/>
      <c r="L52" s="223"/>
      <c r="M52" s="223"/>
      <c r="N52" s="223"/>
      <c r="O52" s="223"/>
      <c r="P52" s="223"/>
      <c r="Q52" s="223"/>
    </row>
    <row r="53" spans="6:17" s="40" customFormat="1" ht="25.35" customHeight="1">
      <c r="F53" s="37"/>
      <c r="G53" s="37"/>
      <c r="H53" s="37"/>
      <c r="I53" s="223"/>
      <c r="J53" s="223"/>
      <c r="K53" s="223"/>
      <c r="L53" s="223"/>
      <c r="M53" s="223"/>
      <c r="N53" s="223"/>
      <c r="O53" s="223"/>
      <c r="P53" s="223"/>
      <c r="Q53" s="223"/>
    </row>
    <row r="54" spans="6:17" s="40" customFormat="1" ht="25.35" customHeight="1">
      <c r="F54" s="37"/>
      <c r="G54" s="37"/>
      <c r="H54" s="37"/>
      <c r="I54" s="223"/>
      <c r="J54" s="223"/>
      <c r="K54" s="223"/>
      <c r="L54" s="223"/>
      <c r="M54" s="223"/>
      <c r="N54" s="223"/>
      <c r="O54" s="223"/>
      <c r="P54" s="223"/>
      <c r="Q54" s="223"/>
    </row>
    <row r="55" spans="6:17" s="40" customFormat="1" ht="25.35" customHeight="1">
      <c r="F55" s="37"/>
      <c r="G55" s="37"/>
      <c r="H55" s="37"/>
      <c r="I55" s="223"/>
      <c r="J55" s="223"/>
      <c r="K55" s="223"/>
      <c r="L55" s="223"/>
      <c r="M55" s="223"/>
      <c r="N55" s="223"/>
      <c r="O55" s="223"/>
      <c r="P55" s="223"/>
      <c r="Q55" s="223"/>
    </row>
    <row r="56" spans="6:17" s="40" customFormat="1" ht="25.35" customHeight="1">
      <c r="F56" s="37"/>
      <c r="G56" s="37"/>
      <c r="H56" s="37"/>
      <c r="I56" s="223"/>
      <c r="J56" s="223"/>
      <c r="K56" s="223"/>
      <c r="L56" s="223"/>
      <c r="M56" s="223"/>
      <c r="N56" s="223"/>
      <c r="O56" s="223"/>
      <c r="P56" s="223"/>
      <c r="Q56" s="223"/>
    </row>
    <row r="57" spans="6:17" s="40" customFormat="1" ht="25.35" customHeight="1">
      <c r="F57" s="37"/>
      <c r="G57" s="37"/>
      <c r="H57" s="37"/>
      <c r="I57" s="223"/>
      <c r="J57" s="223"/>
      <c r="K57" s="223"/>
      <c r="L57" s="223"/>
      <c r="M57" s="223"/>
      <c r="N57" s="223"/>
      <c r="O57" s="223"/>
      <c r="P57" s="223"/>
      <c r="Q57" s="223"/>
    </row>
    <row r="58" spans="6:17" s="40" customFormat="1" ht="25.35" customHeight="1">
      <c r="F58" s="37"/>
      <c r="G58" s="37"/>
      <c r="H58" s="37"/>
      <c r="I58" s="223"/>
      <c r="J58" s="223"/>
      <c r="K58" s="223"/>
      <c r="L58" s="223"/>
      <c r="M58" s="223"/>
      <c r="N58" s="223"/>
      <c r="O58" s="223"/>
      <c r="P58" s="223"/>
      <c r="Q58" s="223"/>
    </row>
  </sheetData>
  <sheetProtection sheet="1" formatColumns="0" formatRows="0" selectLockedCells="1"/>
  <dataConsolidate/>
  <mergeCells count="12">
    <mergeCell ref="D7:E12"/>
    <mergeCell ref="A3:E3"/>
    <mergeCell ref="A4:E4"/>
    <mergeCell ref="F15:G15"/>
    <mergeCell ref="A18:G21"/>
    <mergeCell ref="B23:E23"/>
    <mergeCell ref="B24:E24"/>
    <mergeCell ref="A15:A16"/>
    <mergeCell ref="B15:B16"/>
    <mergeCell ref="C15:C16"/>
    <mergeCell ref="D15:D16"/>
    <mergeCell ref="E15:E16"/>
  </mergeCells>
  <printOptions horizontalCentered="1"/>
  <pageMargins left="0.31" right="0.25" top="0.23" bottom="0.23" header="0.27" footer="0.24"/>
  <pageSetup paperSize="9" scale="60" fitToHeight="0" orientation="portrait"/>
  <headerFooter alignWithMargins="0">
    <oddFooter>&amp;R&amp;"Book Antiqua,Bold"&amp;10Schedule-4/ Page &amp;P of &amp;N</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3"/>
  </sheetPr>
  <dimension ref="A1:Q54"/>
  <sheetViews>
    <sheetView zoomScale="102" zoomScaleNormal="102" zoomScaleSheetLayoutView="100" workbookViewId="0">
      <selection activeCell="H4" sqref="H4"/>
    </sheetView>
  </sheetViews>
  <sheetFormatPr defaultColWidth="10" defaultRowHeight="16.5"/>
  <cols>
    <col min="1" max="1" width="10.375" style="40" customWidth="1"/>
    <col min="2" max="2" width="45.875" style="40" customWidth="1"/>
    <col min="3" max="3" width="18.625" style="40" customWidth="1"/>
    <col min="4" max="5" width="23.375" style="40" customWidth="1"/>
    <col min="6" max="6" width="10" style="37" hidden="1" customWidth="1"/>
    <col min="7" max="7" width="18.625" style="37" hidden="1" customWidth="1"/>
    <col min="8" max="8" width="10" style="37" customWidth="1"/>
    <col min="9" max="9" width="10" style="223" customWidth="1"/>
    <col min="10" max="10" width="12.625" style="223" customWidth="1"/>
    <col min="11" max="11" width="15" style="223" customWidth="1"/>
    <col min="12" max="17" width="10" style="223" customWidth="1"/>
    <col min="18" max="16384" width="10" style="37"/>
  </cols>
  <sheetData>
    <row r="1" spans="1:11" ht="18" customHeight="1">
      <c r="A1" s="59" t="str">
        <f>Cover!B3</f>
        <v>Specification No. SRTCC/ Tele-contracts /AMC-LMC/Som-Mys/851-20</v>
      </c>
      <c r="B1" s="60"/>
      <c r="C1" s="60"/>
      <c r="D1" s="61"/>
      <c r="E1" s="5" t="s">
        <v>465</v>
      </c>
    </row>
    <row r="2" spans="1:11" ht="15" customHeight="1">
      <c r="A2" s="2"/>
      <c r="B2" s="7"/>
      <c r="C2" s="7"/>
      <c r="D2" s="3"/>
      <c r="E2" s="1"/>
      <c r="F2" s="1"/>
    </row>
    <row r="3" spans="1:11" ht="39.75" customHeight="1">
      <c r="A3" s="852" t="str">
        <f>Cover!$B$2</f>
        <v>Annual Maintenance Contract (AMC) of Somanahalli-Mysore intercity &amp; Mysore intracity OFC network and LMC of various customer connectivities in Somanahalli-Mysore intercity route and Mysore intracity for a period of Three (3) Years.</v>
      </c>
      <c r="B3" s="852"/>
      <c r="C3" s="852"/>
      <c r="D3" s="852"/>
      <c r="E3" s="852"/>
    </row>
    <row r="4" spans="1:11" ht="22.35" customHeight="1">
      <c r="A4" s="853" t="s">
        <v>410</v>
      </c>
      <c r="B4" s="853"/>
      <c r="C4" s="853"/>
      <c r="D4" s="853"/>
      <c r="E4" s="853"/>
    </row>
    <row r="5" spans="1:11" ht="12" customHeight="1">
      <c r="A5" s="43"/>
      <c r="B5" s="38"/>
      <c r="C5" s="38"/>
      <c r="D5" s="38"/>
      <c r="E5" s="38"/>
    </row>
    <row r="6" spans="1:11" ht="18.600000000000001" customHeight="1">
      <c r="A6" s="29" t="str">
        <f>'Sch-1'!A6</f>
        <v>Bidder's Name And Address</v>
      </c>
      <c r="D6" s="64" t="s">
        <v>198</v>
      </c>
    </row>
    <row r="7" spans="1:11" ht="18.600000000000001" customHeight="1">
      <c r="A7" s="238" t="str">
        <f>'Sch-1'!A7</f>
        <v>Bidder as Individual Bidder</v>
      </c>
      <c r="D7" s="851" t="str">
        <f>'Sch-1'!L7</f>
        <v xml:space="preserve">CM (Tele-contracts)
Power Grid Corporation of India Limited,
Southern Region Telecom Control Centre, 
Singanayakanahalli Village,
Near RTO Driving Test Track,
Yelahanka-Dodaballapur Road
Bangalore, Pin :560064 </v>
      </c>
      <c r="E7" s="851"/>
    </row>
    <row r="8" spans="1:11" ht="18.600000000000001" customHeight="1">
      <c r="A8" s="41" t="s">
        <v>215</v>
      </c>
      <c r="B8" s="516">
        <f>'Names of Bidder'!D8</f>
        <v>0</v>
      </c>
      <c r="C8" s="502"/>
      <c r="D8" s="851"/>
      <c r="E8" s="851"/>
    </row>
    <row r="9" spans="1:11" ht="18.600000000000001" customHeight="1">
      <c r="A9" s="41" t="s">
        <v>216</v>
      </c>
      <c r="B9" s="516">
        <f>'Names of Bidder'!D9</f>
        <v>0</v>
      </c>
      <c r="C9" s="502"/>
      <c r="D9" s="851"/>
      <c r="E9" s="851"/>
    </row>
    <row r="10" spans="1:11" ht="18.600000000000001" customHeight="1">
      <c r="A10" s="42"/>
      <c r="B10" s="516">
        <f>'Names of Bidder'!D10</f>
        <v>0</v>
      </c>
      <c r="C10" s="502"/>
      <c r="D10" s="851"/>
      <c r="E10" s="851"/>
    </row>
    <row r="11" spans="1:11" ht="49.5" customHeight="1" thickBot="1">
      <c r="A11" s="42"/>
      <c r="B11" s="516">
        <f>'Names of Bidder'!D11</f>
        <v>0</v>
      </c>
      <c r="C11" s="502"/>
      <c r="D11" s="851"/>
      <c r="E11" s="851"/>
    </row>
    <row r="12" spans="1:11" ht="15" hidden="1" customHeight="1" thickBot="1"/>
    <row r="13" spans="1:11" ht="32.25" customHeight="1" thickBot="1">
      <c r="A13" s="515" t="s">
        <v>184</v>
      </c>
      <c r="B13" s="865" t="s">
        <v>185</v>
      </c>
      <c r="C13" s="871"/>
      <c r="D13" s="865" t="s">
        <v>186</v>
      </c>
      <c r="E13" s="866"/>
      <c r="K13" s="223" t="s">
        <v>130</v>
      </c>
    </row>
    <row r="14" spans="1:11" ht="18" customHeight="1">
      <c r="A14" s="517"/>
      <c r="B14" s="869" t="s">
        <v>495</v>
      </c>
      <c r="C14" s="870"/>
      <c r="D14" s="867"/>
      <c r="E14" s="868"/>
      <c r="G14" s="445">
        <f>340*0.1236</f>
        <v>42.024000000000001</v>
      </c>
      <c r="J14" s="223" t="s">
        <v>117</v>
      </c>
      <c r="K14" s="223" t="e">
        <f>ROUND('Sch-1'!#REF!*#REF!,0)</f>
        <v>#REF!</v>
      </c>
    </row>
    <row r="15" spans="1:11" ht="82.5" customHeight="1">
      <c r="A15" s="510">
        <v>1</v>
      </c>
      <c r="B15" s="872" t="s">
        <v>512</v>
      </c>
      <c r="C15" s="872"/>
      <c r="D15" s="873">
        <v>0</v>
      </c>
      <c r="E15" s="873"/>
      <c r="G15" s="443">
        <f>340</f>
        <v>340</v>
      </c>
    </row>
    <row r="16" spans="1:11" ht="82.5" customHeight="1">
      <c r="A16" s="626">
        <v>2</v>
      </c>
      <c r="B16" s="872" t="s">
        <v>513</v>
      </c>
      <c r="C16" s="872"/>
      <c r="D16" s="873">
        <f>'Sch-3'!P126</f>
        <v>0</v>
      </c>
      <c r="E16" s="873"/>
      <c r="G16" s="443"/>
    </row>
    <row r="17" spans="1:11" ht="30" customHeight="1">
      <c r="A17" s="579"/>
      <c r="B17" s="876" t="s">
        <v>496</v>
      </c>
      <c r="C17" s="876"/>
      <c r="D17" s="875">
        <f>D16</f>
        <v>0</v>
      </c>
      <c r="E17" s="875"/>
      <c r="K17" s="533" t="s">
        <v>425</v>
      </c>
    </row>
    <row r="18" spans="1:11" ht="27" customHeight="1">
      <c r="A18" s="52"/>
      <c r="B18" s="874"/>
      <c r="C18" s="874"/>
      <c r="D18" s="874"/>
      <c r="E18" s="874"/>
      <c r="K18" s="533"/>
    </row>
    <row r="19" spans="1:11">
      <c r="A19" s="74"/>
      <c r="B19" s="842"/>
      <c r="C19" s="842"/>
      <c r="D19" s="843"/>
      <c r="E19" s="843"/>
    </row>
    <row r="20" spans="1:11">
      <c r="A20" s="74"/>
      <c r="B20" s="844"/>
      <c r="C20" s="844"/>
      <c r="D20" s="844"/>
      <c r="E20" s="844"/>
    </row>
    <row r="21" spans="1:11" ht="15" customHeight="1">
      <c r="A21" s="55"/>
      <c r="B21" s="55"/>
      <c r="C21" s="55"/>
      <c r="D21" s="55"/>
      <c r="E21" s="55"/>
    </row>
    <row r="22" spans="1:11" ht="33" customHeight="1">
      <c r="A22" s="34" t="s">
        <v>295</v>
      </c>
      <c r="B22" s="123">
        <f>'Names of Bidder'!D20</f>
        <v>0</v>
      </c>
      <c r="C22" s="123"/>
      <c r="D22" s="35" t="s">
        <v>211</v>
      </c>
      <c r="E22" s="98">
        <f>'Names of Bidder'!D17</f>
        <v>0</v>
      </c>
      <c r="F22" s="36"/>
    </row>
    <row r="23" spans="1:11" ht="33" customHeight="1">
      <c r="A23" s="34" t="s">
        <v>294</v>
      </c>
      <c r="B23" s="97">
        <f>'Names of Bidder'!D21</f>
        <v>0</v>
      </c>
      <c r="C23" s="97"/>
      <c r="D23" s="35" t="s">
        <v>212</v>
      </c>
      <c r="E23" s="98">
        <f>'Names of Bidder'!D18</f>
        <v>0</v>
      </c>
      <c r="F23" s="36"/>
    </row>
    <row r="24" spans="1:11" ht="33" customHeight="1">
      <c r="A24" s="3"/>
      <c r="B24" s="439"/>
      <c r="C24" s="439"/>
      <c r="F24" s="36"/>
    </row>
    <row r="25" spans="1:11" ht="33" customHeight="1">
      <c r="A25" s="3"/>
      <c r="B25" s="7"/>
      <c r="C25" s="7"/>
      <c r="D25" s="35"/>
      <c r="F25" s="36"/>
    </row>
    <row r="26" spans="1:11" ht="22.35" customHeight="1">
      <c r="A26" s="56"/>
      <c r="B26" s="56"/>
      <c r="C26" s="56"/>
      <c r="D26" s="56"/>
      <c r="E26" s="57"/>
    </row>
    <row r="27" spans="1:11" ht="22.35" customHeight="1">
      <c r="A27" s="56"/>
      <c r="B27" s="56"/>
      <c r="C27" s="56"/>
      <c r="D27" s="56"/>
      <c r="E27" s="57"/>
    </row>
    <row r="28" spans="1:11" ht="22.35" customHeight="1">
      <c r="A28" s="56"/>
      <c r="B28" s="56"/>
      <c r="C28" s="56"/>
      <c r="D28" s="56"/>
      <c r="E28" s="57"/>
    </row>
    <row r="29" spans="1:11" ht="22.35" customHeight="1">
      <c r="A29" s="56"/>
      <c r="B29" s="56"/>
      <c r="C29" s="56"/>
      <c r="D29" s="56"/>
      <c r="E29" s="57"/>
    </row>
    <row r="30" spans="1:11" ht="22.35" customHeight="1">
      <c r="A30" s="56"/>
      <c r="B30" s="56"/>
      <c r="C30" s="56"/>
      <c r="D30" s="56"/>
      <c r="E30" s="57"/>
    </row>
    <row r="31" spans="1:11" ht="22.35" customHeight="1">
      <c r="A31" s="56"/>
      <c r="B31" s="56"/>
      <c r="C31" s="56"/>
      <c r="D31" s="56"/>
      <c r="E31" s="57"/>
    </row>
    <row r="32" spans="1:11" ht="25.35" customHeight="1"/>
    <row r="33" ht="25.35" customHeight="1"/>
    <row r="34" ht="25.35" customHeight="1"/>
    <row r="35" ht="25.35" customHeight="1"/>
    <row r="36" ht="25.35" customHeight="1"/>
    <row r="37" ht="25.35" customHeight="1"/>
    <row r="38" ht="25.35" customHeight="1"/>
    <row r="39" ht="25.35" customHeight="1"/>
    <row r="40" ht="25.35" customHeight="1"/>
    <row r="41" ht="25.35" customHeight="1"/>
    <row r="42" ht="25.35" customHeight="1"/>
    <row r="43" ht="25.35" customHeight="1"/>
    <row r="44" ht="25.35" customHeight="1"/>
    <row r="45" ht="25.35" customHeight="1"/>
    <row r="46" ht="25.35" customHeight="1"/>
    <row r="47" ht="25.35" customHeight="1"/>
    <row r="48" ht="25.35" customHeight="1"/>
    <row r="49" ht="25.35" customHeight="1"/>
    <row r="50" ht="25.35" customHeight="1"/>
    <row r="51" ht="25.35" customHeight="1"/>
    <row r="52" ht="25.35" customHeight="1"/>
    <row r="53" ht="25.35" customHeight="1"/>
    <row r="54" ht="25.35" customHeight="1"/>
  </sheetData>
  <sheetProtection password="C962" sheet="1" objects="1" scenarios="1" formatColumns="0" formatRows="0" selectLockedCells="1"/>
  <dataConsolidate/>
  <customSheetViews>
    <customSheetView guid="{9CA44E70-650F-49CD-967F-298619682CA2}" topLeftCell="A37">
      <selection activeCell="D34" sqref="D34:E35"/>
      <pageMargins left="0.31" right="0.25" top="0.23" bottom="0.23" header="0.27" footer="0.24"/>
      <printOptions horizontalCentered="1"/>
      <pageSetup paperSize="9" scale="75" fitToHeight="0" orientation="portrait"/>
      <headerFooter alignWithMargins="0">
        <oddFooter>&amp;R&amp;"Book Antiqua,Bold"&amp;10Schedule-4/ Page &amp;P of &amp;N</oddFooter>
      </headerFooter>
    </customSheetView>
    <customSheetView guid="{C39F923C-6CD3-45D8-86F8-6C4D806DDD7E}" topLeftCell="A15">
      <selection activeCell="F45" sqref="F45"/>
      <pageMargins left="0.31" right="0.25" top="0.23" bottom="0.23" header="0.27" footer="0.24"/>
      <printOptions horizontalCentered="1"/>
      <pageSetup paperSize="9" scale="75" fitToHeight="0" orientation="portrait"/>
      <headerFooter alignWithMargins="0">
        <oddFooter>&amp;R&amp;"Book Antiqua,Bold"&amp;10Schedule-4/ Page &amp;P of &amp;N</oddFooter>
      </headerFooter>
    </customSheetView>
    <customSheetView guid="{B1277D53-29D6-4226-81E2-084FB62977B6}" scale="80" topLeftCell="A15">
      <selection activeCell="D15" sqref="D15:E16"/>
      <pageMargins left="0.31" right="0.25" top="0.48" bottom="0.23" header="0.27" footer="0.24"/>
      <printOptions horizontalCentered="1"/>
      <pageSetup paperSize="9" scale="75" fitToHeight="0" orientation="portrait"/>
      <headerFooter alignWithMargins="0">
        <oddFooter>&amp;R&amp;"Book Antiqua,Bold"&amp;10Schedule-5/ Page &amp;P of &amp;N</oddFooter>
      </headerFooter>
    </customSheetView>
    <customSheetView guid="{58D82F59-8CF6-455F-B9F4-081499FDF243}" scale="80">
      <selection activeCell="C26" sqref="C26"/>
      <pageMargins left="0.31" right="0.25" top="0.48" bottom="0.23" header="0.27" footer="0.24"/>
      <printOptions horizontalCentered="1"/>
      <pageSetup paperSize="9" scale="75" fitToHeight="0" orientation="portrait"/>
      <headerFooter alignWithMargins="0">
        <oddFooter>&amp;R&amp;"Book Antiqua,Bold"&amp;10Schedule-5/ Page &amp;P of &amp;N</oddFooter>
      </headerFooter>
    </customSheetView>
    <customSheetView guid="{4F65FF32-EC61-4022-A399-2986D7B6B8B3}" showPageBreaks="1" zeroValues="0" printArea="1" view="pageBreakPreview" showRuler="0" topLeftCell="A22">
      <selection activeCell="B2" sqref="B2:E2"/>
      <pageMargins left="0.31" right="0.25" top="0.48" bottom="0.23" header="0.27" footer="0.24"/>
      <printOptions horizontalCentered="1"/>
      <pageSetup paperSize="9" scale="77" fitToHeight="0" orientation="portrait"/>
      <headerFooter alignWithMargins="0">
        <oddFooter>&amp;R&amp;"Book Antiqua,Bold"&amp;10Page &amp;P of &amp;N</oddFooter>
      </headerFooter>
    </customSheetView>
    <customSheetView guid="{696D9240-6693-44E8-B9A4-2BFADD101EE2}" scale="80">
      <selection activeCell="C26" sqref="C26"/>
      <pageMargins left="0.31" right="0.25" top="0.48" bottom="0.23" header="0.27" footer="0.24"/>
      <printOptions horizontalCentered="1"/>
      <pageSetup paperSize="9" scale="75" fitToHeight="0" orientation="portrait"/>
      <headerFooter alignWithMargins="0">
        <oddFooter>&amp;R&amp;"Book Antiqua,Bold"&amp;10Schedule-5/ Page &amp;P of &amp;N</oddFooter>
      </headerFooter>
    </customSheetView>
    <customSheetView guid="{B0EE7D76-5806-4718-BDAD-3A3EA691E5E4}" scale="80" topLeftCell="A25">
      <selection activeCell="D23" sqref="D23:E26"/>
      <pageMargins left="0.31" right="0.25" top="0.48" bottom="0.23" header="0.27" footer="0.24"/>
      <printOptions horizontalCentered="1"/>
      <pageSetup paperSize="9" scale="75" fitToHeight="0" orientation="portrait"/>
      <headerFooter alignWithMargins="0">
        <oddFooter>&amp;R&amp;"Book Antiqua,Bold"&amp;10Schedule-5/ Page &amp;P of &amp;N</oddFooter>
      </headerFooter>
    </customSheetView>
    <customSheetView guid="{E95B21C1-D936-4435-AF6F-90CF0B6A7506}" scale="80" topLeftCell="A15">
      <selection activeCell="D15" sqref="D15:E16"/>
      <pageMargins left="0.31" right="0.25" top="0.48" bottom="0.23" header="0.27" footer="0.24"/>
      <printOptions horizontalCentered="1"/>
      <pageSetup paperSize="9" scale="75" fitToHeight="0" orientation="portrait"/>
      <headerFooter alignWithMargins="0">
        <oddFooter>&amp;R&amp;"Book Antiqua,Bold"&amp;10Schedule-5/ Page &amp;P of &amp;N</oddFooter>
      </headerFooter>
    </customSheetView>
    <customSheetView guid="{08A645C4-A23F-4400-B0CE-1685BC312A6F}" printArea="1" hiddenColumns="1" topLeftCell="A3">
      <selection activeCell="D15" sqref="D15:E16"/>
      <pageMargins left="0.31" right="0.25" top="0.23" bottom="0.23" header="0.27" footer="0.24"/>
      <printOptions horizontalCentered="1"/>
      <pageSetup paperSize="9" scale="75" fitToHeight="0" orientation="portrait"/>
      <headerFooter alignWithMargins="0">
        <oddFooter>&amp;R&amp;"Book Antiqua,Bold"&amp;10Schedule-4/ Page &amp;P of &amp;N</oddFooter>
      </headerFooter>
    </customSheetView>
  </customSheetViews>
  <mergeCells count="16">
    <mergeCell ref="B15:C15"/>
    <mergeCell ref="B20:E20"/>
    <mergeCell ref="D15:E15"/>
    <mergeCell ref="B18:E18"/>
    <mergeCell ref="B19:E19"/>
    <mergeCell ref="D17:E17"/>
    <mergeCell ref="B16:C16"/>
    <mergeCell ref="D16:E16"/>
    <mergeCell ref="B17:C17"/>
    <mergeCell ref="D7:E11"/>
    <mergeCell ref="A3:E3"/>
    <mergeCell ref="D13:E13"/>
    <mergeCell ref="D14:E14"/>
    <mergeCell ref="A4:E4"/>
    <mergeCell ref="B14:C14"/>
    <mergeCell ref="B13:C13"/>
  </mergeCells>
  <phoneticPr fontId="2" type="noConversion"/>
  <printOptions horizontalCentered="1"/>
  <pageMargins left="0.31" right="0.25" top="0.23" bottom="0.23" header="0.27" footer="0.24"/>
  <pageSetup paperSize="9" scale="60" fitToHeight="0" orientation="portrait"/>
  <headerFooter alignWithMargins="0">
    <oddFooter>&amp;R&amp;"Book Antiqua,Bold"&amp;10Schedule-4/ Page &amp;P of &amp;N</oddFooter>
  </headerFooter>
  <ignoredErrors>
    <ignoredError sqref="K14" evalError="1"/>
  </ignoredError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1"/>
  </sheetPr>
  <dimension ref="A1:Q73"/>
  <sheetViews>
    <sheetView zoomScale="86" zoomScaleNormal="86" zoomScaleSheetLayoutView="100" workbookViewId="0">
      <selection activeCell="H23" sqref="H23"/>
    </sheetView>
  </sheetViews>
  <sheetFormatPr defaultColWidth="10" defaultRowHeight="16.5"/>
  <cols>
    <col min="1" max="1" width="10.375" style="40" customWidth="1"/>
    <col min="2" max="2" width="50.125" style="40" customWidth="1"/>
    <col min="3" max="3" width="21.375" style="40" customWidth="1"/>
    <col min="4" max="4" width="20.5" style="40" customWidth="1"/>
    <col min="5" max="5" width="20" style="40" customWidth="1"/>
    <col min="6" max="8" width="10" style="37" customWidth="1"/>
    <col min="9" max="9" width="10" style="223" customWidth="1"/>
    <col min="10" max="10" width="12.625" style="223" customWidth="1"/>
    <col min="11" max="11" width="15" style="223" customWidth="1"/>
    <col min="12" max="17" width="10" style="223" customWidth="1"/>
    <col min="18" max="16384" width="10" style="37"/>
  </cols>
  <sheetData>
    <row r="1" spans="1:11" ht="18" customHeight="1">
      <c r="A1" s="59" t="str">
        <f>Cover!B3</f>
        <v>Specification No. SRTCC/ Tele-contracts /AMC-LMC/Som-Mys/851-20</v>
      </c>
      <c r="B1" s="60"/>
      <c r="C1" s="61"/>
      <c r="D1" s="61"/>
      <c r="E1" s="5" t="s">
        <v>163</v>
      </c>
    </row>
    <row r="2" spans="1:11" ht="15" customHeight="1">
      <c r="A2" s="2"/>
      <c r="B2" s="7"/>
      <c r="C2" s="3"/>
      <c r="D2" s="3"/>
      <c r="E2" s="1"/>
      <c r="F2" s="1"/>
    </row>
    <row r="3" spans="1:11" ht="40.35" customHeight="1">
      <c r="A3" s="852" t="str">
        <f>Cover!$B$2</f>
        <v>Annual Maintenance Contract (AMC) of Somanahalli-Mysore intercity &amp; Mysore intracity OFC network and LMC of various customer connectivities in Somanahalli-Mysore intercity route and Mysore intracity for a period of Three (3) Years.</v>
      </c>
      <c r="B3" s="852"/>
      <c r="C3" s="852"/>
      <c r="D3" s="852"/>
      <c r="E3" s="852"/>
    </row>
    <row r="4" spans="1:11" ht="22.35" customHeight="1">
      <c r="A4" s="853" t="s">
        <v>217</v>
      </c>
      <c r="B4" s="853"/>
      <c r="C4" s="853"/>
      <c r="D4" s="853"/>
      <c r="E4" s="853"/>
    </row>
    <row r="5" spans="1:11" ht="12" customHeight="1">
      <c r="A5" s="43"/>
      <c r="B5" s="38"/>
      <c r="C5" s="38"/>
      <c r="D5" s="38"/>
      <c r="E5" s="38"/>
    </row>
    <row r="6" spans="1:11" ht="18" customHeight="1">
      <c r="A6" s="29" t="str">
        <f>'Sch-1'!A6</f>
        <v>Bidder's Name And Address</v>
      </c>
      <c r="D6" s="64" t="s">
        <v>198</v>
      </c>
    </row>
    <row r="7" spans="1:11" ht="18" customHeight="1">
      <c r="A7" s="201" t="str">
        <f>'Sch-1'!A7</f>
        <v>Bidder as Individual Bidder</v>
      </c>
      <c r="D7" s="65" t="s">
        <v>200</v>
      </c>
    </row>
    <row r="8" spans="1:11" ht="18" customHeight="1">
      <c r="A8" s="41" t="s">
        <v>215</v>
      </c>
      <c r="B8" s="905" t="str">
        <f>IF('Sch-1'!B8=0, "", 'Sch-1'!B8)</f>
        <v/>
      </c>
      <c r="C8" s="905"/>
      <c r="D8" s="65" t="s">
        <v>202</v>
      </c>
    </row>
    <row r="9" spans="1:11" ht="18" customHeight="1">
      <c r="A9" s="41" t="s">
        <v>216</v>
      </c>
      <c r="B9" s="905" t="str">
        <f>IF('Sch-1'!B9=0, "", 'Sch-1'!B9)</f>
        <v/>
      </c>
      <c r="C9" s="905"/>
      <c r="D9" s="65" t="s">
        <v>203</v>
      </c>
    </row>
    <row r="10" spans="1:11" ht="18" customHeight="1">
      <c r="A10" s="42"/>
      <c r="B10" s="905" t="str">
        <f ca="1">IF('Sch-1'!B12=0, "", 'Sch-1'!B12)</f>
        <v/>
      </c>
      <c r="C10" s="905"/>
      <c r="D10" s="65" t="s">
        <v>204</v>
      </c>
    </row>
    <row r="11" spans="1:11" ht="18" customHeight="1">
      <c r="A11" s="42"/>
      <c r="B11" s="905" t="e">
        <f>IF('Sch-1'!#REF!=0, "", 'Sch-1'!#REF!)</f>
        <v>#REF!</v>
      </c>
      <c r="C11" s="905"/>
      <c r="D11" s="65" t="s">
        <v>205</v>
      </c>
    </row>
    <row r="12" spans="1:11" ht="15" customHeight="1"/>
    <row r="13" spans="1:11" ht="22.35" customHeight="1">
      <c r="A13" s="75" t="s">
        <v>184</v>
      </c>
      <c r="B13" s="899" t="s">
        <v>185</v>
      </c>
      <c r="C13" s="900"/>
      <c r="D13" s="901" t="s">
        <v>186</v>
      </c>
      <c r="E13" s="902"/>
      <c r="K13" s="223" t="s">
        <v>130</v>
      </c>
    </row>
    <row r="14" spans="1:11" ht="18" customHeight="1">
      <c r="A14" s="44" t="s">
        <v>187</v>
      </c>
      <c r="B14" s="903" t="s">
        <v>188</v>
      </c>
      <c r="C14" s="904"/>
      <c r="D14" s="896" t="e">
        <f>ROUND('Sch-1 Dis'!G19*C16,0)</f>
        <v>#REF!</v>
      </c>
      <c r="E14" s="897"/>
      <c r="J14" s="223" t="s">
        <v>117</v>
      </c>
      <c r="K14" s="223" t="e">
        <f>ROUND('Sch-1'!#REF!*C16,0)</f>
        <v>#REF!</v>
      </c>
    </row>
    <row r="15" spans="1:11" ht="58.35" customHeight="1">
      <c r="A15" s="45"/>
      <c r="B15" s="888" t="s">
        <v>247</v>
      </c>
      <c r="C15" s="888"/>
      <c r="D15" s="898"/>
      <c r="E15" s="898"/>
    </row>
    <row r="16" spans="1:11" ht="18" customHeight="1">
      <c r="A16" s="45"/>
      <c r="B16" s="46" t="s">
        <v>218</v>
      </c>
      <c r="C16" s="349" t="e">
        <f>'Sch-5'!#REF!</f>
        <v>#REF!</v>
      </c>
      <c r="D16" s="898"/>
      <c r="E16" s="898"/>
    </row>
    <row r="17" spans="1:11" ht="18" customHeight="1">
      <c r="A17" s="44" t="s">
        <v>189</v>
      </c>
      <c r="B17" s="47" t="s">
        <v>241</v>
      </c>
      <c r="C17" s="47"/>
      <c r="D17" s="895" t="e">
        <f>(C19+C20)*C21</f>
        <v>#REF!</v>
      </c>
      <c r="E17" s="895"/>
      <c r="J17" s="223" t="s">
        <v>131</v>
      </c>
      <c r="K17" s="224" t="e">
        <f>D17</f>
        <v>#REF!</v>
      </c>
    </row>
    <row r="18" spans="1:11" ht="58.35" customHeight="1">
      <c r="A18" s="45"/>
      <c r="B18" s="888" t="s">
        <v>245</v>
      </c>
      <c r="C18" s="888"/>
      <c r="D18" s="889"/>
      <c r="E18" s="890"/>
    </row>
    <row r="19" spans="1:11" ht="18" customHeight="1">
      <c r="A19" s="45"/>
      <c r="B19" s="46" t="s">
        <v>164</v>
      </c>
      <c r="C19" s="350" t="e">
        <f>'Sch-5'!#REF!*(1-'Sch-1'!T15)</f>
        <v>#REF!</v>
      </c>
      <c r="D19" s="891"/>
      <c r="E19" s="892"/>
    </row>
    <row r="20" spans="1:11" ht="18" customHeight="1">
      <c r="A20" s="45"/>
      <c r="B20" s="46"/>
      <c r="C20" s="350" t="e">
        <f>C19*C16</f>
        <v>#REF!</v>
      </c>
      <c r="D20" s="891"/>
      <c r="E20" s="892"/>
    </row>
    <row r="21" spans="1:11" ht="18" customHeight="1">
      <c r="A21" s="45"/>
      <c r="B21" s="46" t="s">
        <v>243</v>
      </c>
      <c r="C21" s="349" t="e">
        <f>'Sch-5'!#REF!</f>
        <v>#REF!</v>
      </c>
      <c r="D21" s="893"/>
      <c r="E21" s="894"/>
    </row>
    <row r="22" spans="1:11" ht="18" customHeight="1">
      <c r="A22" s="44" t="s">
        <v>190</v>
      </c>
      <c r="B22" s="47" t="s">
        <v>242</v>
      </c>
      <c r="C22" s="47"/>
      <c r="D22" s="896" t="e">
        <f>(C24+C25)*C26</f>
        <v>#REF!</v>
      </c>
      <c r="E22" s="897"/>
      <c r="J22" s="223" t="s">
        <v>132</v>
      </c>
      <c r="K22" s="223" t="e">
        <f>D22</f>
        <v>#REF!</v>
      </c>
    </row>
    <row r="23" spans="1:11" ht="58.35" customHeight="1">
      <c r="A23" s="45"/>
      <c r="B23" s="888" t="s">
        <v>244</v>
      </c>
      <c r="C23" s="888"/>
      <c r="D23" s="889"/>
      <c r="E23" s="890"/>
    </row>
    <row r="24" spans="1:11" ht="25.5" customHeight="1">
      <c r="A24" s="45"/>
      <c r="B24" s="46" t="s">
        <v>297</v>
      </c>
      <c r="C24" s="353" t="e">
        <f>'Sch-1 Dis'!G19-C19</f>
        <v>#REF!</v>
      </c>
      <c r="D24" s="891"/>
      <c r="E24" s="892"/>
    </row>
    <row r="25" spans="1:11" ht="21.75" customHeight="1">
      <c r="A25" s="45"/>
      <c r="B25" s="46" t="s">
        <v>300</v>
      </c>
      <c r="C25" s="46" t="e">
        <f>C24*C16</f>
        <v>#REF!</v>
      </c>
      <c r="D25" s="891"/>
      <c r="E25" s="892"/>
    </row>
    <row r="26" spans="1:11" ht="18" customHeight="1">
      <c r="A26" s="45"/>
      <c r="B26" s="46" t="s">
        <v>142</v>
      </c>
      <c r="C26" s="349" t="e">
        <f>'Sch-5'!#REF!</f>
        <v>#REF!</v>
      </c>
      <c r="D26" s="893"/>
      <c r="E26" s="894"/>
    </row>
    <row r="27" spans="1:11" ht="18" customHeight="1">
      <c r="A27" s="44" t="s">
        <v>191</v>
      </c>
      <c r="B27" s="47" t="s">
        <v>237</v>
      </c>
      <c r="C27" s="47"/>
      <c r="D27" s="877">
        <f>'Sch-5'!D21:E21</f>
        <v>0</v>
      </c>
      <c r="E27" s="877"/>
    </row>
    <row r="28" spans="1:11" ht="51.75" customHeight="1">
      <c r="A28" s="45"/>
      <c r="B28" s="882" t="s">
        <v>246</v>
      </c>
      <c r="C28" s="882"/>
      <c r="D28" s="881" t="s">
        <v>289</v>
      </c>
      <c r="E28" s="881"/>
    </row>
    <row r="29" spans="1:11" ht="39" customHeight="1">
      <c r="A29" s="50"/>
      <c r="B29" s="49"/>
      <c r="C29" s="334" t="s">
        <v>290</v>
      </c>
      <c r="D29" s="881"/>
      <c r="E29" s="881"/>
    </row>
    <row r="30" spans="1:11" ht="18" customHeight="1">
      <c r="A30" s="44" t="s">
        <v>195</v>
      </c>
      <c r="B30" s="47" t="s">
        <v>238</v>
      </c>
      <c r="C30" s="47"/>
      <c r="D30" s="877" t="str">
        <f>'Sch-5'!D23:E23</f>
        <v>Designation   :</v>
      </c>
      <c r="E30" s="877"/>
    </row>
    <row r="31" spans="1:11" ht="50.1" customHeight="1">
      <c r="A31" s="45"/>
      <c r="B31" s="882" t="s">
        <v>246</v>
      </c>
      <c r="C31" s="882"/>
      <c r="D31" s="881" t="s">
        <v>289</v>
      </c>
      <c r="E31" s="881"/>
    </row>
    <row r="32" spans="1:11" ht="30" customHeight="1">
      <c r="A32" s="50"/>
      <c r="B32" s="49"/>
      <c r="C32" s="334" t="s">
        <v>291</v>
      </c>
      <c r="D32" s="881"/>
      <c r="E32" s="881"/>
    </row>
    <row r="33" spans="1:6" ht="18" customHeight="1">
      <c r="A33" s="44" t="s">
        <v>196</v>
      </c>
      <c r="B33" s="47" t="s">
        <v>192</v>
      </c>
      <c r="C33" s="47"/>
      <c r="D33" s="877">
        <f>'Sch-5'!D27:E27</f>
        <v>0</v>
      </c>
      <c r="E33" s="877"/>
    </row>
    <row r="34" spans="1:6" ht="60" customHeight="1">
      <c r="A34" s="45"/>
      <c r="B34" s="879" t="s">
        <v>248</v>
      </c>
      <c r="C34" s="880"/>
      <c r="D34" s="881" t="s">
        <v>289</v>
      </c>
      <c r="E34" s="881"/>
    </row>
    <row r="35" spans="1:6" ht="35.25" customHeight="1">
      <c r="A35" s="51"/>
      <c r="B35" s="49"/>
      <c r="C35" s="335" t="s">
        <v>291</v>
      </c>
      <c r="D35" s="881"/>
      <c r="E35" s="881"/>
    </row>
    <row r="36" spans="1:6" ht="18" customHeight="1">
      <c r="A36" s="883"/>
      <c r="B36" s="884" t="s">
        <v>249</v>
      </c>
      <c r="C36" s="876"/>
      <c r="D36" s="885" t="e">
        <f>SUM(D14,D17,D22)</f>
        <v>#REF!</v>
      </c>
      <c r="E36" s="885"/>
    </row>
    <row r="37" spans="1:6" ht="40.5" customHeight="1">
      <c r="A37" s="883"/>
      <c r="B37" s="884"/>
      <c r="C37" s="876"/>
      <c r="D37" s="886"/>
      <c r="E37" s="887"/>
    </row>
    <row r="38" spans="1:6" ht="15" customHeight="1">
      <c r="A38" s="52"/>
      <c r="B38" s="53"/>
      <c r="C38" s="53"/>
      <c r="D38" s="54"/>
      <c r="E38" s="54"/>
    </row>
    <row r="39" spans="1:6" ht="81.75" customHeight="1">
      <c r="A39" s="74" t="s">
        <v>239</v>
      </c>
      <c r="B39" s="878" t="s">
        <v>251</v>
      </c>
      <c r="C39" s="878"/>
      <c r="D39" s="878"/>
      <c r="E39" s="878"/>
    </row>
    <row r="40" spans="1:6" ht="15" customHeight="1">
      <c r="A40" s="55"/>
      <c r="B40" s="55"/>
      <c r="C40" s="55"/>
      <c r="D40" s="55"/>
      <c r="E40" s="55"/>
    </row>
    <row r="41" spans="1:6" ht="33" customHeight="1">
      <c r="A41" s="34" t="s">
        <v>250</v>
      </c>
      <c r="B41" s="123" t="e">
        <f>IF('Sch-1'!#REF!=0,"", 'Sch-1'!#REF!)</f>
        <v>#REF!</v>
      </c>
      <c r="C41" s="6"/>
      <c r="D41" s="35" t="s">
        <v>210</v>
      </c>
      <c r="F41" s="36"/>
    </row>
    <row r="42" spans="1:6" ht="33" customHeight="1">
      <c r="A42" s="34" t="s">
        <v>209</v>
      </c>
      <c r="B42" s="97" t="e">
        <f>IF('Sch-1'!#REF!=0,"", 'Sch-1'!#REF!)</f>
        <v>#REF!</v>
      </c>
      <c r="C42" s="1"/>
      <c r="D42" s="35" t="s">
        <v>211</v>
      </c>
      <c r="E42" s="98" t="e">
        <f>IF('Sch-1'!#REF!=0,"",'Sch-1'!#REF!)</f>
        <v>#REF!</v>
      </c>
      <c r="F42" s="36"/>
    </row>
    <row r="43" spans="1:6" ht="33" customHeight="1">
      <c r="A43" s="3"/>
      <c r="B43" s="7"/>
      <c r="C43" s="1"/>
      <c r="D43" s="35" t="s">
        <v>212</v>
      </c>
      <c r="E43" s="98" t="e">
        <f>IF('Sch-1'!#REF!=0,"",'Sch-1'!#REF!)</f>
        <v>#REF!</v>
      </c>
      <c r="F43" s="36"/>
    </row>
    <row r="44" spans="1:6" ht="33" customHeight="1">
      <c r="A44" s="3"/>
      <c r="B44" s="7"/>
      <c r="C44" s="1"/>
      <c r="D44" s="35" t="s">
        <v>213</v>
      </c>
      <c r="F44" s="36"/>
    </row>
    <row r="45" spans="1:6" ht="22.35" customHeight="1">
      <c r="A45" s="56"/>
      <c r="B45" s="56"/>
      <c r="C45" s="56"/>
      <c r="D45" s="56"/>
      <c r="E45" s="57"/>
    </row>
    <row r="46" spans="1:6" ht="22.35" customHeight="1">
      <c r="A46" s="56"/>
      <c r="B46" s="56"/>
      <c r="C46" s="56"/>
      <c r="D46" s="56"/>
      <c r="E46" s="57"/>
    </row>
    <row r="47" spans="1:6" ht="22.35" customHeight="1">
      <c r="A47" s="56"/>
      <c r="B47" s="56"/>
      <c r="C47" s="56"/>
      <c r="D47" s="56"/>
      <c r="E47" s="57"/>
    </row>
    <row r="48" spans="1:6" ht="22.35" customHeight="1">
      <c r="A48" s="56"/>
      <c r="B48" s="56"/>
      <c r="C48" s="56"/>
      <c r="D48" s="56"/>
      <c r="E48" s="57"/>
    </row>
    <row r="49" spans="1:5" ht="22.35" customHeight="1">
      <c r="A49" s="56"/>
      <c r="B49" s="56"/>
      <c r="C49" s="56"/>
      <c r="D49" s="56"/>
      <c r="E49" s="57"/>
    </row>
    <row r="50" spans="1:5" ht="22.35" customHeight="1">
      <c r="A50" s="56"/>
      <c r="B50" s="56"/>
      <c r="C50" s="56"/>
      <c r="D50" s="56"/>
      <c r="E50" s="57"/>
    </row>
    <row r="51" spans="1:5" ht="25.35" customHeight="1"/>
    <row r="52" spans="1:5" ht="25.35" customHeight="1"/>
    <row r="53" spans="1:5" ht="25.35" customHeight="1"/>
    <row r="54" spans="1:5" ht="25.35" customHeight="1"/>
    <row r="55" spans="1:5" ht="25.35" customHeight="1"/>
    <row r="56" spans="1:5" ht="25.35" customHeight="1"/>
    <row r="57" spans="1:5" ht="25.35" customHeight="1"/>
    <row r="58" spans="1:5" ht="25.35" customHeight="1"/>
    <row r="59" spans="1:5" ht="25.35" customHeight="1"/>
    <row r="60" spans="1:5" ht="25.35" customHeight="1"/>
    <row r="61" spans="1:5" ht="25.35" customHeight="1"/>
    <row r="62" spans="1:5" ht="25.35" customHeight="1"/>
    <row r="63" spans="1:5" ht="25.35" customHeight="1"/>
    <row r="64" spans="1:5" ht="25.35" customHeight="1"/>
    <row r="65" ht="25.35" customHeight="1"/>
    <row r="66" ht="25.35" customHeight="1"/>
    <row r="67" ht="25.35" customHeight="1"/>
    <row r="68" ht="25.35" customHeight="1"/>
    <row r="69" ht="25.35" customHeight="1"/>
    <row r="70" ht="25.35" customHeight="1"/>
    <row r="71" ht="25.35" customHeight="1"/>
    <row r="72" ht="25.35" customHeight="1"/>
    <row r="73" ht="25.35" customHeight="1"/>
  </sheetData>
  <sheetProtection sheet="1" objects="1" scenarios="1" selectLockedCells="1" selectUnlockedCells="1"/>
  <dataConsolidate/>
  <customSheetViews>
    <customSheetView guid="{9CA44E70-650F-49CD-967F-298619682CA2}" scale="86" state="hidden" topLeftCell="A10">
      <selection activeCell="H23" sqref="H23"/>
      <pageMargins left="0.31" right="0.25" top="0.48" bottom="0.23" header="0.27" footer="0.24"/>
      <printOptions horizontalCentered="1"/>
      <pageSetup paperSize="9" scale="77" fitToHeight="0" orientation="portrait"/>
      <headerFooter alignWithMargins="0">
        <oddFooter>&amp;R&amp;"Book Antiqua,Bold"&amp;10Schedule-5/ Page &amp;P of &amp;N</oddFooter>
      </headerFooter>
    </customSheetView>
    <customSheetView guid="{C39F923C-6CD3-45D8-86F8-6C4D806DDD7E}" scale="60" state="hidden" topLeftCell="A4">
      <selection activeCell="H23" sqref="H23"/>
      <pageMargins left="0.31" right="0.25" top="0.48" bottom="0.23" header="0.27" footer="0.24"/>
      <printOptions horizontalCentered="1"/>
      <pageSetup paperSize="9" scale="77" fitToHeight="0" orientation="portrait"/>
      <headerFooter alignWithMargins="0">
        <oddFooter>&amp;R&amp;"Book Antiqua,Bold"&amp;10Schedule-5/ Page &amp;P of &amp;N</oddFooter>
      </headerFooter>
    </customSheetView>
    <customSheetView guid="{B1277D53-29D6-4226-81E2-084FB62977B6}" scale="60" state="hidden" topLeftCell="A4">
      <selection activeCell="H23" sqref="H23"/>
      <pageMargins left="0.31" right="0.25" top="0.48" bottom="0.23" header="0.27" footer="0.24"/>
      <printOptions horizontalCentered="1"/>
      <pageSetup paperSize="9" scale="77" fitToHeight="0" orientation="portrait"/>
      <headerFooter alignWithMargins="0">
        <oddFooter>&amp;R&amp;"Book Antiqua,Bold"&amp;10Schedule-5/ Page &amp;P of &amp;N</oddFooter>
      </headerFooter>
    </customSheetView>
    <customSheetView guid="{58D82F59-8CF6-455F-B9F4-081499FDF243}" scale="60" state="hidden" topLeftCell="A4">
      <selection activeCell="H23" sqref="H23"/>
      <pageMargins left="0.31" right="0.25" top="0.48" bottom="0.23" header="0.27" footer="0.24"/>
      <printOptions horizontalCentered="1"/>
      <pageSetup paperSize="9" scale="77" fitToHeight="0" orientation="portrait"/>
      <headerFooter alignWithMargins="0">
        <oddFooter>&amp;R&amp;"Book Antiqua,Bold"&amp;10Schedule-5/ Page &amp;P of &amp;N</oddFooter>
      </headerFooter>
    </customSheetView>
    <customSheetView guid="{696D9240-6693-44E8-B9A4-2BFADD101EE2}" scale="60" state="hidden" topLeftCell="A10">
      <selection activeCell="I28" sqref="I28"/>
      <pageMargins left="0.31" right="0.25" top="0.48" bottom="0.23" header="0.27" footer="0.24"/>
      <printOptions horizontalCentered="1"/>
      <pageSetup paperSize="9" scale="77" fitToHeight="0" orientation="portrait"/>
      <headerFooter alignWithMargins="0">
        <oddFooter>&amp;R&amp;"Book Antiqua,Bold"&amp;10Schedule-5/ Page &amp;P of &amp;N</oddFooter>
      </headerFooter>
    </customSheetView>
    <customSheetView guid="{B0EE7D76-5806-4718-BDAD-3A3EA691E5E4}" scale="60" state="hidden" topLeftCell="A4">
      <selection activeCell="H23" sqref="H23"/>
      <pageMargins left="0.31" right="0.25" top="0.48" bottom="0.23" header="0.27" footer="0.24"/>
      <printOptions horizontalCentered="1"/>
      <pageSetup paperSize="9" scale="77" fitToHeight="0" orientation="portrait"/>
      <headerFooter alignWithMargins="0">
        <oddFooter>&amp;R&amp;"Book Antiqua,Bold"&amp;10Schedule-5/ Page &amp;P of &amp;N</oddFooter>
      </headerFooter>
    </customSheetView>
    <customSheetView guid="{E95B21C1-D936-4435-AF6F-90CF0B6A7506}" scale="60" state="hidden" topLeftCell="A4">
      <selection activeCell="H23" sqref="H23"/>
      <pageMargins left="0.31" right="0.25" top="0.48" bottom="0.23" header="0.27" footer="0.24"/>
      <printOptions horizontalCentered="1"/>
      <pageSetup paperSize="9" scale="77" fitToHeight="0" orientation="portrait"/>
      <headerFooter alignWithMargins="0">
        <oddFooter>&amp;R&amp;"Book Antiqua,Bold"&amp;10Schedule-5/ Page &amp;P of &amp;N</oddFooter>
      </headerFooter>
    </customSheetView>
    <customSheetView guid="{08A645C4-A23F-4400-B0CE-1685BC312A6F}" scale="86" state="hidden" topLeftCell="A10">
      <selection activeCell="H23" sqref="H23"/>
      <pageMargins left="0.31" right="0.25" top="0.48" bottom="0.23" header="0.27" footer="0.24"/>
      <printOptions horizontalCentered="1"/>
      <pageSetup paperSize="9" scale="77" fitToHeight="0" orientation="portrait"/>
      <headerFooter alignWithMargins="0">
        <oddFooter>&amp;R&amp;"Book Antiqua,Bold"&amp;10Schedule-5/ Page &amp;P of &amp;N</oddFooter>
      </headerFooter>
    </customSheetView>
  </customSheetViews>
  <mergeCells count="33">
    <mergeCell ref="B10:C10"/>
    <mergeCell ref="B11:C11"/>
    <mergeCell ref="A3:E3"/>
    <mergeCell ref="A4:E4"/>
    <mergeCell ref="B8:C8"/>
    <mergeCell ref="B9:C9"/>
    <mergeCell ref="B15:C15"/>
    <mergeCell ref="D15:E16"/>
    <mergeCell ref="B13:C13"/>
    <mergeCell ref="D13:E13"/>
    <mergeCell ref="B14:C14"/>
    <mergeCell ref="D14:E14"/>
    <mergeCell ref="B23:C23"/>
    <mergeCell ref="D23:E26"/>
    <mergeCell ref="D27:E27"/>
    <mergeCell ref="B28:C28"/>
    <mergeCell ref="D17:E17"/>
    <mergeCell ref="B18:C18"/>
    <mergeCell ref="D18:E21"/>
    <mergeCell ref="D22:E22"/>
    <mergeCell ref="D28:E29"/>
    <mergeCell ref="A36:A37"/>
    <mergeCell ref="B36:B37"/>
    <mergeCell ref="C36:C37"/>
    <mergeCell ref="D36:E36"/>
    <mergeCell ref="D37:E37"/>
    <mergeCell ref="D30:E30"/>
    <mergeCell ref="B39:E39"/>
    <mergeCell ref="D33:E33"/>
    <mergeCell ref="B34:C34"/>
    <mergeCell ref="D34:E35"/>
    <mergeCell ref="B31:C31"/>
    <mergeCell ref="D31:E32"/>
  </mergeCells>
  <phoneticPr fontId="31" type="noConversion"/>
  <dataValidations xWindow="871" yWindow="395" count="8">
    <dataValidation allowBlank="1" showInputMessage="1" showErrorMessage="1" prompt="You may write remarks regarding over all Taxes &amp; Duties here." sqref="D37:E37"/>
    <dataValidation allowBlank="1" showInputMessage="1" showErrorMessage="1" prompt="You may write remarks regarding Octroi here." sqref="D28:E29 D31:E32 D34:E35"/>
    <dataValidation allowBlank="1" showInputMessage="1" showErrorMessage="1" prompt="You may write remarks regarding VAT here." sqref="D23:E26"/>
    <dataValidation allowBlank="1" showInputMessage="1" showErrorMessage="1" prompt="You may write remarks regarding Sales Tax here." sqref="D18:E21"/>
    <dataValidation allowBlank="1" showInputMessage="1" showErrorMessage="1" prompt="You may write remarks regarding Excise Duty here." sqref="D15:E16"/>
    <dataValidation type="decimal" operator="greaterThanOrEqual" allowBlank="1" showInputMessage="1" showErrorMessage="1" error="Enter Numeric figure in Percent only." prompt="Enter rate of Excise Duty for Direct supply items indicated in Sch-1. Amount related to this items will be displayed in the respective cell against TOTAL EXCISE DUTY." sqref="C16">
      <formula1>0</formula1>
    </dataValidation>
    <dataValidation type="whole" operator="greaterThanOrEqual" allowBlank="1" showInputMessage="1" showErrorMessage="1" error="Enter Numeric Figure only." prompt="Enter the amount on which Sales tax is payable. Amount of Sales Tax related to this at the rate indicated in the column below will be displayed in the cell against TOTAL SALES TAX." sqref="C19:C21">
      <formula1>0</formula1>
    </dataValidation>
    <dataValidation type="decimal" operator="greaterThanOrEqual" allowBlank="1" showInputMessage="1" showErrorMessage="1" error="Enter Numeric figure in Percent only." prompt="Enter rate of VAT for Direct supply items indicated in Sch-1. Amount of VAT shall be displayed in the cell against TOTAL VAT." sqref="C26">
      <formula1>0</formula1>
    </dataValidation>
  </dataValidations>
  <hyperlinks>
    <hyperlink ref="C29" location="Octroi!Print_Area" display="Click here for details of Octroi"/>
    <hyperlink ref="C32" location="'Entry Tax'!Print_Area" display="Click here for details of Octroi"/>
  </hyperlinks>
  <printOptions horizontalCentered="1"/>
  <pageMargins left="0.31" right="0.25" top="0.48" bottom="0.23" header="0.27" footer="0.24"/>
  <pageSetup paperSize="9" scale="77" fitToHeight="0" orientation="portrait"/>
  <headerFooter alignWithMargins="0">
    <oddFooter>&amp;R&amp;"Book Antiqua,Bold"&amp;10Schedule-5/ Page &amp;P of &amp;N</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H29"/>
  <sheetViews>
    <sheetView zoomScaleNormal="100" zoomScaleSheetLayoutView="100" workbookViewId="0">
      <selection activeCell="H4" sqref="H4"/>
    </sheetView>
  </sheetViews>
  <sheetFormatPr defaultColWidth="10" defaultRowHeight="16.5"/>
  <cols>
    <col min="1" max="1" width="10.625" style="40" customWidth="1"/>
    <col min="2" max="2" width="27.5" style="40" customWidth="1"/>
    <col min="3" max="3" width="22.625" style="40" customWidth="1"/>
    <col min="4" max="4" width="39.625" style="40" customWidth="1"/>
    <col min="5" max="5" width="10" style="37"/>
    <col min="6" max="6" width="27" style="37" customWidth="1"/>
    <col min="7" max="7" width="10" style="37"/>
    <col min="8" max="8" width="17.5" style="37" customWidth="1"/>
    <col min="9" max="16384" width="10" style="37"/>
  </cols>
  <sheetData>
    <row r="1" spans="1:6" ht="18" customHeight="1">
      <c r="A1" s="59" t="str">
        <f>Cover!B3</f>
        <v>Specification No. SRTCC/ Tele-contracts /AMC-LMC/Som-Mys/851-20</v>
      </c>
      <c r="B1" s="60"/>
      <c r="C1" s="4"/>
      <c r="D1" s="5" t="s">
        <v>466</v>
      </c>
    </row>
    <row r="2" spans="1:6" ht="18" customHeight="1">
      <c r="A2" s="2"/>
      <c r="B2" s="7"/>
      <c r="C2" s="1"/>
      <c r="D2" s="1"/>
    </row>
    <row r="3" spans="1:6" ht="47.25" customHeight="1">
      <c r="A3" s="852" t="str">
        <f>Cover!$B$2</f>
        <v>Annual Maintenance Contract (AMC) of Somanahalli-Mysore intercity &amp; Mysore intracity OFC network and LMC of various customer connectivities in Somanahalli-Mysore intercity route and Mysore intracity for a period of Three (3) Years.</v>
      </c>
      <c r="B3" s="852"/>
      <c r="C3" s="852"/>
      <c r="D3" s="852"/>
      <c r="E3" s="58"/>
      <c r="F3" s="58"/>
    </row>
    <row r="4" spans="1:6" ht="22.35" customHeight="1">
      <c r="A4" s="853" t="s">
        <v>193</v>
      </c>
      <c r="B4" s="853"/>
      <c r="C4" s="853"/>
      <c r="D4" s="853"/>
    </row>
    <row r="5" spans="1:6" ht="18" customHeight="1">
      <c r="A5" s="39"/>
    </row>
    <row r="6" spans="1:6" ht="18" customHeight="1">
      <c r="A6" s="29" t="str">
        <f>'Sch-1'!A6</f>
        <v>Bidder's Name And Address</v>
      </c>
      <c r="D6" s="64" t="s">
        <v>198</v>
      </c>
    </row>
    <row r="7" spans="1:6" ht="18" customHeight="1">
      <c r="A7" s="201" t="str">
        <f>'Sch-1'!A7</f>
        <v>Bidder as Individual Bidder</v>
      </c>
      <c r="D7" s="798" t="str">
        <f>'Sch-1'!L7</f>
        <v xml:space="preserve">CM (Tele-contracts)
Power Grid Corporation of India Limited,
Southern Region Telecom Control Centre, 
Singanayakanahalli Village,
Near RTO Driving Test Track,
Yelahanka-Dodaballapur Road
Bangalore, Pin :560064 </v>
      </c>
    </row>
    <row r="8" spans="1:6" ht="15.75">
      <c r="A8" s="41" t="s">
        <v>215</v>
      </c>
      <c r="B8" s="918">
        <f>'Names of Bidder'!D8</f>
        <v>0</v>
      </c>
      <c r="C8" s="918"/>
      <c r="D8" s="798"/>
    </row>
    <row r="9" spans="1:6" ht="15.75">
      <c r="A9" s="41" t="s">
        <v>216</v>
      </c>
      <c r="B9" s="918">
        <f>'Names of Bidder'!D9</f>
        <v>0</v>
      </c>
      <c r="C9" s="918"/>
      <c r="D9" s="798"/>
    </row>
    <row r="10" spans="1:6">
      <c r="A10" s="42"/>
      <c r="B10" s="918">
        <f>'Names of Bidder'!D10</f>
        <v>0</v>
      </c>
      <c r="C10" s="918"/>
      <c r="D10" s="798"/>
    </row>
    <row r="11" spans="1:6">
      <c r="A11" s="42"/>
      <c r="B11" s="918">
        <f>'Names of Bidder'!D11</f>
        <v>0</v>
      </c>
      <c r="C11" s="918"/>
      <c r="D11" s="798"/>
    </row>
    <row r="12" spans="1:6" ht="18" customHeight="1" thickBot="1">
      <c r="A12" s="203"/>
      <c r="B12" s="203"/>
      <c r="C12" s="203"/>
      <c r="D12" s="66"/>
    </row>
    <row r="13" spans="1:6" ht="34.5" customHeight="1" thickBot="1">
      <c r="A13" s="515" t="s">
        <v>184</v>
      </c>
      <c r="B13" s="865" t="s">
        <v>180</v>
      </c>
      <c r="C13" s="871"/>
      <c r="D13" s="529" t="s">
        <v>186</v>
      </c>
    </row>
    <row r="14" spans="1:6" ht="22.35" customHeight="1">
      <c r="A14" s="527" t="s">
        <v>187</v>
      </c>
      <c r="B14" s="917" t="s">
        <v>542</v>
      </c>
      <c r="C14" s="917"/>
      <c r="D14" s="528"/>
    </row>
    <row r="15" spans="1:6" ht="35.1" customHeight="1">
      <c r="A15" s="518"/>
      <c r="B15" s="913" t="s">
        <v>497</v>
      </c>
      <c r="C15" s="914"/>
      <c r="D15" s="523" t="s">
        <v>411</v>
      </c>
      <c r="F15" s="444"/>
    </row>
    <row r="16" spans="1:6" ht="22.35" customHeight="1">
      <c r="A16" s="509" t="s">
        <v>189</v>
      </c>
      <c r="B16" s="908" t="s">
        <v>543</v>
      </c>
      <c r="C16" s="908"/>
      <c r="D16" s="520"/>
      <c r="F16" s="444"/>
    </row>
    <row r="17" spans="1:8" ht="50.25" customHeight="1">
      <c r="A17" s="518"/>
      <c r="B17" s="913" t="s">
        <v>498</v>
      </c>
      <c r="C17" s="914"/>
      <c r="D17" s="523" t="s">
        <v>411</v>
      </c>
    </row>
    <row r="18" spans="1:8" ht="22.35" customHeight="1">
      <c r="A18" s="509" t="s">
        <v>190</v>
      </c>
      <c r="B18" s="908" t="s">
        <v>499</v>
      </c>
      <c r="C18" s="908"/>
      <c r="D18" s="521"/>
    </row>
    <row r="19" spans="1:8" ht="48.75" customHeight="1">
      <c r="A19" s="522"/>
      <c r="B19" s="915" t="s">
        <v>450</v>
      </c>
      <c r="C19" s="916"/>
      <c r="D19" s="523">
        <f>'Sch-3'!M126</f>
        <v>0</v>
      </c>
    </row>
    <row r="20" spans="1:8" ht="22.35" customHeight="1">
      <c r="A20" s="509" t="s">
        <v>191</v>
      </c>
      <c r="B20" s="908" t="s">
        <v>514</v>
      </c>
      <c r="C20" s="908"/>
      <c r="D20" s="524"/>
    </row>
    <row r="21" spans="1:8" ht="43.5" customHeight="1">
      <c r="A21" s="510"/>
      <c r="B21" s="906" t="s">
        <v>412</v>
      </c>
      <c r="C21" s="907"/>
      <c r="D21" s="523">
        <f>'Sch-5'!D17:E17</f>
        <v>0</v>
      </c>
    </row>
    <row r="22" spans="1:8" ht="22.35" customHeight="1">
      <c r="A22" s="509">
        <v>5</v>
      </c>
      <c r="B22" s="908" t="s">
        <v>541</v>
      </c>
      <c r="C22" s="908"/>
      <c r="D22" s="524"/>
      <c r="H22" s="352"/>
    </row>
    <row r="23" spans="1:8" ht="42" customHeight="1" thickBot="1">
      <c r="A23" s="526"/>
      <c r="B23" s="909" t="s">
        <v>521</v>
      </c>
      <c r="C23" s="910"/>
      <c r="D23" s="523" t="s">
        <v>411</v>
      </c>
    </row>
    <row r="24" spans="1:8" ht="43.5" customHeight="1" thickBot="1">
      <c r="A24" s="543"/>
      <c r="B24" s="911" t="s">
        <v>403</v>
      </c>
      <c r="C24" s="912"/>
      <c r="D24" s="523">
        <f>(D21+D19)</f>
        <v>0</v>
      </c>
    </row>
    <row r="25" spans="1:8" ht="30" customHeight="1">
      <c r="A25" s="76"/>
      <c r="B25" s="77"/>
      <c r="C25" s="77"/>
      <c r="D25" s="78"/>
    </row>
    <row r="26" spans="1:8" ht="30" customHeight="1">
      <c r="A26" s="34" t="s">
        <v>208</v>
      </c>
      <c r="B26" s="123">
        <f>'Names of Bidder'!D20</f>
        <v>0</v>
      </c>
      <c r="C26" s="35" t="s">
        <v>211</v>
      </c>
      <c r="D26" s="97">
        <f>'Sch-5'!E22</f>
        <v>0</v>
      </c>
      <c r="F26" s="36"/>
    </row>
    <row r="27" spans="1:8" ht="30" customHeight="1">
      <c r="A27" s="34" t="s">
        <v>209</v>
      </c>
      <c r="B27" s="97">
        <f>'Names of Bidder'!D21</f>
        <v>0</v>
      </c>
      <c r="C27" s="35" t="s">
        <v>212</v>
      </c>
      <c r="D27" s="97">
        <f>'Sch-5'!E23</f>
        <v>0</v>
      </c>
      <c r="F27" s="48"/>
    </row>
    <row r="28" spans="1:8" ht="30" customHeight="1">
      <c r="A28" s="3"/>
      <c r="B28" s="439"/>
      <c r="F28" s="48"/>
    </row>
    <row r="29" spans="1:8" ht="30" customHeight="1">
      <c r="A29" s="3"/>
      <c r="B29" s="7"/>
      <c r="C29" s="35"/>
      <c r="D29" s="3"/>
      <c r="F29" s="36"/>
    </row>
  </sheetData>
  <sheetProtection password="C962" sheet="1" objects="1" scenarios="1" formatColumns="0" formatRows="0" selectLockedCells="1" selectUnlockedCells="1"/>
  <customSheetViews>
    <customSheetView guid="{9CA44E70-650F-49CD-967F-298619682CA2}" topLeftCell="A13">
      <selection activeCell="D12" sqref="D12"/>
      <pageMargins left="0.5" right="0.38" top="0.56999999999999995" bottom="0.48" header="0.38" footer="0.24"/>
      <printOptions horizontalCentered="1"/>
      <pageSetup paperSize="9" fitToHeight="0" orientation="portrait"/>
      <headerFooter alignWithMargins="0">
        <oddFooter>&amp;R&amp;"Book Antiqua,Bold"&amp;10Schedule-5/ Page &amp;P of &amp;N</oddFooter>
      </headerFooter>
    </customSheetView>
    <customSheetView guid="{C39F923C-6CD3-45D8-86F8-6C4D806DDD7E}" topLeftCell="A16">
      <selection activeCell="F45" sqref="F45"/>
      <pageMargins left="0.5" right="0.38" top="0.56999999999999995" bottom="0.48" header="0.38" footer="0.24"/>
      <printOptions horizontalCentered="1"/>
      <pageSetup paperSize="9" fitToHeight="0" orientation="portrait"/>
      <headerFooter alignWithMargins="0">
        <oddFooter>&amp;R&amp;"Book Antiqua,Bold"&amp;10Schedule-5/ Page &amp;P of &amp;N</oddFooter>
      </headerFooter>
    </customSheetView>
    <customSheetView guid="{B1277D53-29D6-4226-81E2-084FB62977B6}">
      <selection activeCell="B28" sqref="B28:D30"/>
      <pageMargins left="0.5" right="0.38" top="0.56999999999999995" bottom="0.48" header="0.38" footer="0.24"/>
      <printOptions horizontalCentered="1"/>
      <pageSetup paperSize="9" fitToHeight="0" orientation="portrait"/>
      <headerFooter alignWithMargins="0">
        <oddFooter>&amp;R&amp;"Book Antiqua,Bold"&amp;10Schedule-6/ Page &amp;P of &amp;N</oddFooter>
      </headerFooter>
    </customSheetView>
    <customSheetView guid="{58D82F59-8CF6-455F-B9F4-081499FDF243}">
      <selection activeCell="F15" sqref="F15"/>
      <pageMargins left="0.5" right="0.38" top="0.56999999999999995" bottom="0.48" header="0.38" footer="0.24"/>
      <printOptions horizontalCentered="1"/>
      <pageSetup paperSize="9" fitToHeight="0" orientation="portrait"/>
      <headerFooter alignWithMargins="0">
        <oddFooter>&amp;R&amp;"Book Antiqua,Bold"&amp;10Schedule-6/ Page &amp;P of &amp;N</oddFooter>
      </headerFooter>
    </customSheetView>
    <customSheetView guid="{4F65FF32-EC61-4022-A399-2986D7B6B8B3}" showPageBreaks="1" zeroValues="0" printArea="1" view="pageBreakPreview" showRuler="0">
      <selection activeCell="B2" sqref="B2:E2"/>
      <pageMargins left="0.5" right="0.38" top="0.56999999999999995" bottom="0.48" header="0.38" footer="0.24"/>
      <printOptions horizontalCentered="1"/>
      <pageSetup paperSize="9" fitToHeight="0" orientation="portrait"/>
      <headerFooter alignWithMargins="0">
        <oddFooter>&amp;R&amp;"Book Antiqua,Bold"&amp;10Page &amp;P of &amp;N</oddFooter>
      </headerFooter>
    </customSheetView>
    <customSheetView guid="{696D9240-6693-44E8-B9A4-2BFADD101EE2}">
      <selection activeCell="F15" sqref="F15"/>
      <pageMargins left="0.5" right="0.38" top="0.56999999999999995" bottom="0.48" header="0.38" footer="0.24"/>
      <printOptions horizontalCentered="1"/>
      <pageSetup paperSize="9" fitToHeight="0" orientation="portrait"/>
      <headerFooter alignWithMargins="0">
        <oddFooter>&amp;R&amp;"Book Antiqua,Bold"&amp;10Schedule-6/ Page &amp;P of &amp;N</oddFooter>
      </headerFooter>
    </customSheetView>
    <customSheetView guid="{B0EE7D76-5806-4718-BDAD-3A3EA691E5E4}" topLeftCell="A16">
      <selection activeCell="F15" sqref="F15"/>
      <pageMargins left="0.5" right="0.38" top="0.56999999999999995" bottom="0.48" header="0.38" footer="0.24"/>
      <printOptions horizontalCentered="1"/>
      <pageSetup paperSize="9" fitToHeight="0" orientation="portrait"/>
      <headerFooter alignWithMargins="0">
        <oddFooter>&amp;R&amp;"Book Antiqua,Bold"&amp;10Schedule-6/ Page &amp;P of &amp;N</oddFooter>
      </headerFooter>
    </customSheetView>
    <customSheetView guid="{E95B21C1-D936-4435-AF6F-90CF0B6A7506}">
      <selection activeCell="B28" sqref="B28:D30"/>
      <pageMargins left="0.5" right="0.38" top="0.56999999999999995" bottom="0.48" header="0.38" footer="0.24"/>
      <printOptions horizontalCentered="1"/>
      <pageSetup paperSize="9" fitToHeight="0" orientation="portrait"/>
      <headerFooter alignWithMargins="0">
        <oddFooter>&amp;R&amp;"Book Antiqua,Bold"&amp;10Schedule-6/ Page &amp;P of &amp;N</oddFooter>
      </headerFooter>
    </customSheetView>
    <customSheetView guid="{08A645C4-A23F-4400-B0CE-1685BC312A6F}" topLeftCell="A19">
      <pageMargins left="0.5" right="0.38" top="0.56999999999999995" bottom="0.48" header="0.38" footer="0.24"/>
      <printOptions horizontalCentered="1"/>
      <pageSetup paperSize="9" fitToHeight="0" orientation="portrait"/>
      <headerFooter alignWithMargins="0">
        <oddFooter>&amp;R&amp;"Book Antiqua,Bold"&amp;10Schedule-5/ Page &amp;P of &amp;N</oddFooter>
      </headerFooter>
    </customSheetView>
  </customSheetViews>
  <mergeCells count="19">
    <mergeCell ref="A3:D3"/>
    <mergeCell ref="A4:D4"/>
    <mergeCell ref="B13:C13"/>
    <mergeCell ref="B16:C16"/>
    <mergeCell ref="B14:C14"/>
    <mergeCell ref="B10:C10"/>
    <mergeCell ref="B9:C9"/>
    <mergeCell ref="B11:C11"/>
    <mergeCell ref="B8:C8"/>
    <mergeCell ref="B21:C21"/>
    <mergeCell ref="D7:D11"/>
    <mergeCell ref="B22:C22"/>
    <mergeCell ref="B23:C23"/>
    <mergeCell ref="B24:C24"/>
    <mergeCell ref="B15:C15"/>
    <mergeCell ref="B18:C18"/>
    <mergeCell ref="B19:C19"/>
    <mergeCell ref="B20:C20"/>
    <mergeCell ref="B17:C17"/>
  </mergeCells>
  <phoneticPr fontId="2" type="noConversion"/>
  <printOptions horizontalCentered="1"/>
  <pageMargins left="0.5" right="0.38" top="0.56999999999999995" bottom="0.48" header="0.38" footer="0.24"/>
  <pageSetup paperSize="9" fitToHeight="0" orientation="portrait"/>
  <headerFooter alignWithMargins="0">
    <oddFooter>&amp;R&amp;"Book Antiqua,Bold"&amp;10Schedule-5/ Page &amp;P of &amp;N</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33"/>
  </sheetPr>
  <dimension ref="A1:K49"/>
  <sheetViews>
    <sheetView view="pageBreakPreview" zoomScaleNormal="90" zoomScaleSheetLayoutView="100" workbookViewId="0">
      <selection activeCell="H4" sqref="H4"/>
    </sheetView>
  </sheetViews>
  <sheetFormatPr defaultColWidth="10" defaultRowHeight="16.5"/>
  <cols>
    <col min="1" max="1" width="10.375" style="40" customWidth="1"/>
    <col min="2" max="2" width="50.125" style="40" customWidth="1"/>
    <col min="3" max="3" width="21.375" style="40" customWidth="1"/>
    <col min="4" max="4" width="20.5" style="40" customWidth="1"/>
    <col min="5" max="5" width="20" style="40" customWidth="1"/>
    <col min="6" max="6" width="5.625" style="37" customWidth="1"/>
    <col min="7" max="7" width="6" style="37" customWidth="1"/>
    <col min="8" max="8" width="10" style="37" customWidth="1"/>
    <col min="9" max="9" width="10" style="223" customWidth="1"/>
    <col min="10" max="10" width="12.625" style="223" customWidth="1"/>
    <col min="11" max="11" width="15" style="223" customWidth="1"/>
    <col min="12" max="16384" width="10" style="37"/>
  </cols>
  <sheetData>
    <row r="1" spans="1:7" ht="18" customHeight="1">
      <c r="A1" s="59" t="str">
        <f>Cover!B3</f>
        <v>Specification No. SRTCC/ Tele-contracts /AMC-LMC/Som-Mys/851-20</v>
      </c>
      <c r="B1" s="60"/>
      <c r="C1" s="61"/>
      <c r="D1" s="61"/>
      <c r="E1" s="5" t="s">
        <v>467</v>
      </c>
    </row>
    <row r="2" spans="1:7" ht="15" customHeight="1">
      <c r="A2" s="2"/>
      <c r="B2" s="7"/>
      <c r="C2" s="3"/>
      <c r="D2" s="3"/>
      <c r="E2" s="1"/>
      <c r="F2" s="1"/>
    </row>
    <row r="3" spans="1:7" ht="62.25" customHeight="1">
      <c r="A3" s="852" t="str">
        <f>Cover!$B$2</f>
        <v>Annual Maintenance Contract (AMC) of Somanahalli-Mysore intercity &amp; Mysore intracity OFC network and LMC of various customer connectivities in Somanahalli-Mysore intercity route and Mysore intracity for a period of Three (3) Years.</v>
      </c>
      <c r="B3" s="852"/>
      <c r="C3" s="852"/>
      <c r="D3" s="852"/>
      <c r="E3" s="852"/>
    </row>
    <row r="4" spans="1:7" ht="22.35" customHeight="1">
      <c r="A4" s="853" t="s">
        <v>443</v>
      </c>
      <c r="B4" s="853"/>
      <c r="C4" s="853"/>
      <c r="D4" s="853"/>
      <c r="E4" s="853"/>
    </row>
    <row r="5" spans="1:7" ht="12" customHeight="1">
      <c r="A5" s="43"/>
      <c r="B5" s="38"/>
      <c r="C5" s="38"/>
      <c r="D5" s="38"/>
      <c r="E5" s="38"/>
    </row>
    <row r="6" spans="1:7" ht="18" customHeight="1">
      <c r="A6" s="29" t="str">
        <f>'Sch-1'!A6</f>
        <v>Bidder's Name And Address</v>
      </c>
      <c r="D6" s="64" t="s">
        <v>198</v>
      </c>
    </row>
    <row r="7" spans="1:7" ht="18" customHeight="1">
      <c r="A7" s="201" t="str">
        <f>'Sch-1'!A7</f>
        <v>Bidder as Individual Bidder</v>
      </c>
      <c r="D7" s="927" t="str">
        <f>'Sch-1'!L7</f>
        <v xml:space="preserve">CM (Tele-contracts)
Power Grid Corporation of India Limited,
Southern Region Telecom Control Centre, 
Singanayakanahalli Village,
Near RTO Driving Test Track,
Yelahanka-Dodaballapur Road
Bangalore, Pin :560064 </v>
      </c>
      <c r="E7" s="927"/>
    </row>
    <row r="8" spans="1:7" ht="15.75">
      <c r="A8" s="41" t="s">
        <v>215</v>
      </c>
      <c r="B8" s="516">
        <f>'Names of Bidder'!D8</f>
        <v>0</v>
      </c>
      <c r="C8" s="635"/>
      <c r="D8" s="927"/>
      <c r="E8" s="927"/>
    </row>
    <row r="9" spans="1:7" ht="15.75">
      <c r="A9" s="41" t="s">
        <v>216</v>
      </c>
      <c r="B9" s="516">
        <f>'Names of Bidder'!D9</f>
        <v>0</v>
      </c>
      <c r="C9" s="635"/>
      <c r="D9" s="927"/>
      <c r="E9" s="927"/>
    </row>
    <row r="10" spans="1:7">
      <c r="A10" s="42"/>
      <c r="B10" s="516">
        <f>'Names of Bidder'!D10</f>
        <v>0</v>
      </c>
      <c r="C10" s="635"/>
      <c r="D10" s="927"/>
      <c r="E10" s="927"/>
    </row>
    <row r="11" spans="1:7">
      <c r="A11" s="42"/>
      <c r="B11" s="516">
        <f>'Names of Bidder'!D11</f>
        <v>0</v>
      </c>
      <c r="C11" s="502"/>
      <c r="D11" s="927"/>
      <c r="E11" s="927"/>
    </row>
    <row r="12" spans="1:7">
      <c r="A12" s="42"/>
      <c r="B12" s="926"/>
      <c r="C12" s="926"/>
      <c r="D12" s="927"/>
      <c r="E12" s="927"/>
    </row>
    <row r="13" spans="1:7" ht="25.5" customHeight="1" thickBot="1">
      <c r="A13" s="437" t="s">
        <v>521</v>
      </c>
    </row>
    <row r="14" spans="1:7" ht="22.35" customHeight="1">
      <c r="A14" s="508" t="s">
        <v>184</v>
      </c>
      <c r="B14" s="922" t="s">
        <v>185</v>
      </c>
      <c r="C14" s="923"/>
      <c r="D14" s="924" t="s">
        <v>186</v>
      </c>
      <c r="E14" s="925"/>
    </row>
    <row r="15" spans="1:7" ht="66" customHeight="1" thickBot="1">
      <c r="A15" s="919" t="s">
        <v>516</v>
      </c>
      <c r="B15" s="920"/>
      <c r="C15" s="920"/>
      <c r="D15" s="920"/>
      <c r="E15" s="921"/>
      <c r="G15" s="445">
        <f>340*0.1236</f>
        <v>42.024000000000001</v>
      </c>
    </row>
    <row r="16" spans="1:7" ht="15" customHeight="1">
      <c r="A16" s="55"/>
      <c r="B16" s="55"/>
      <c r="C16" s="55"/>
      <c r="D16" s="55"/>
      <c r="E16" s="55"/>
    </row>
    <row r="17" spans="1:6" ht="33" customHeight="1">
      <c r="A17" s="34" t="s">
        <v>295</v>
      </c>
      <c r="B17" s="123">
        <f>'Names of Bidder'!D20</f>
        <v>0</v>
      </c>
      <c r="C17" s="436"/>
      <c r="D17" s="35"/>
      <c r="E17" s="437"/>
      <c r="F17" s="36"/>
    </row>
    <row r="18" spans="1:6" ht="33" customHeight="1">
      <c r="A18" s="34" t="s">
        <v>294</v>
      </c>
      <c r="B18" s="97">
        <f>'Names of Bidder'!D21</f>
        <v>0</v>
      </c>
      <c r="C18" s="438"/>
      <c r="D18" s="35" t="s">
        <v>211</v>
      </c>
      <c r="E18" s="98">
        <f>'Names of Bidder'!D17</f>
        <v>0</v>
      </c>
      <c r="F18" s="36"/>
    </row>
    <row r="19" spans="1:6" ht="33" customHeight="1">
      <c r="A19" s="3"/>
      <c r="B19" s="439"/>
      <c r="C19" s="438"/>
      <c r="D19" s="35" t="s">
        <v>212</v>
      </c>
      <c r="E19" s="98">
        <f>'Names of Bidder'!D18</f>
        <v>0</v>
      </c>
      <c r="F19" s="36"/>
    </row>
    <row r="20" spans="1:6" ht="33" customHeight="1">
      <c r="A20" s="3"/>
      <c r="B20" s="7"/>
      <c r="C20" s="1"/>
      <c r="D20" s="35"/>
      <c r="F20" s="36"/>
    </row>
    <row r="21" spans="1:6" ht="22.35" customHeight="1">
      <c r="A21" s="56"/>
      <c r="B21" s="56"/>
      <c r="C21" s="56"/>
      <c r="D21" s="56"/>
      <c r="E21" s="57"/>
    </row>
    <row r="22" spans="1:6" ht="22.35" customHeight="1">
      <c r="A22" s="56"/>
      <c r="B22" s="56"/>
      <c r="C22" s="56"/>
      <c r="D22" s="56"/>
      <c r="E22" s="57"/>
    </row>
    <row r="23" spans="1:6" ht="22.35" customHeight="1">
      <c r="A23" s="56"/>
      <c r="B23" s="56"/>
      <c r="C23" s="56"/>
      <c r="D23" s="56"/>
      <c r="E23" s="57"/>
    </row>
    <row r="24" spans="1:6" ht="22.35" customHeight="1">
      <c r="A24" s="56"/>
      <c r="B24" s="56"/>
      <c r="C24" s="56"/>
      <c r="D24" s="56"/>
      <c r="E24" s="57"/>
    </row>
    <row r="25" spans="1:6" ht="22.35" customHeight="1">
      <c r="A25" s="56"/>
      <c r="B25" s="56"/>
      <c r="C25" s="56"/>
      <c r="D25" s="56"/>
      <c r="E25" s="57"/>
    </row>
    <row r="26" spans="1:6" ht="22.35" customHeight="1">
      <c r="A26" s="56"/>
      <c r="B26" s="56"/>
      <c r="C26" s="56"/>
      <c r="D26" s="56"/>
      <c r="E26" s="57"/>
    </row>
    <row r="27" spans="1:6" ht="25.35" customHeight="1"/>
    <row r="28" spans="1:6" ht="25.35" customHeight="1"/>
    <row r="29" spans="1:6" ht="25.35" customHeight="1"/>
    <row r="30" spans="1:6" ht="25.35" customHeight="1"/>
    <row r="31" spans="1:6" ht="25.35" customHeight="1"/>
    <row r="32" spans="1:6" ht="25.35" customHeight="1"/>
    <row r="33" spans="6:11" ht="25.35" customHeight="1"/>
    <row r="34" spans="6:11" ht="25.35" customHeight="1"/>
    <row r="35" spans="6:11" ht="25.35" customHeight="1"/>
    <row r="36" spans="6:11" ht="25.35" customHeight="1"/>
    <row r="37" spans="6:11" ht="25.35" customHeight="1"/>
    <row r="38" spans="6:11" ht="25.35" customHeight="1"/>
    <row r="39" spans="6:11" ht="25.35" customHeight="1"/>
    <row r="40" spans="6:11" ht="25.35" customHeight="1"/>
    <row r="41" spans="6:11" s="40" customFormat="1" ht="25.35" customHeight="1">
      <c r="F41" s="37"/>
      <c r="G41" s="37"/>
      <c r="H41" s="37"/>
      <c r="I41" s="223"/>
      <c r="J41" s="223"/>
      <c r="K41" s="223"/>
    </row>
    <row r="42" spans="6:11" s="40" customFormat="1" ht="25.35" customHeight="1">
      <c r="F42" s="37"/>
      <c r="G42" s="37"/>
      <c r="H42" s="37"/>
      <c r="I42" s="223"/>
      <c r="J42" s="223"/>
      <c r="K42" s="223"/>
    </row>
    <row r="43" spans="6:11" s="40" customFormat="1" ht="25.35" customHeight="1">
      <c r="F43" s="37"/>
      <c r="G43" s="37"/>
      <c r="H43" s="37"/>
      <c r="I43" s="223"/>
      <c r="J43" s="223"/>
      <c r="K43" s="223"/>
    </row>
    <row r="44" spans="6:11" s="40" customFormat="1" ht="25.35" customHeight="1">
      <c r="F44" s="37"/>
      <c r="G44" s="37"/>
      <c r="H44" s="37"/>
      <c r="I44" s="223"/>
      <c r="J44" s="223"/>
      <c r="K44" s="223"/>
    </row>
    <row r="45" spans="6:11" s="40" customFormat="1" ht="25.35" customHeight="1">
      <c r="F45" s="37"/>
      <c r="G45" s="37"/>
      <c r="H45" s="37"/>
      <c r="I45" s="223"/>
      <c r="J45" s="223"/>
      <c r="K45" s="223"/>
    </row>
    <row r="46" spans="6:11" s="40" customFormat="1" ht="25.35" customHeight="1">
      <c r="F46" s="37"/>
      <c r="G46" s="37"/>
      <c r="H46" s="37"/>
      <c r="I46" s="223"/>
      <c r="J46" s="223"/>
      <c r="K46" s="223"/>
    </row>
    <row r="47" spans="6:11" s="40" customFormat="1" ht="25.35" customHeight="1">
      <c r="F47" s="37"/>
      <c r="G47" s="37"/>
      <c r="H47" s="37"/>
      <c r="I47" s="223"/>
      <c r="J47" s="223"/>
      <c r="K47" s="223"/>
    </row>
    <row r="48" spans="6:11" s="40" customFormat="1" ht="25.35" customHeight="1">
      <c r="F48" s="37"/>
      <c r="G48" s="37"/>
      <c r="H48" s="37"/>
      <c r="I48" s="223"/>
      <c r="J48" s="223"/>
      <c r="K48" s="223"/>
    </row>
    <row r="49" spans="6:11" s="40" customFormat="1" ht="25.35" customHeight="1">
      <c r="F49" s="37"/>
      <c r="G49" s="37"/>
      <c r="H49" s="37"/>
      <c r="I49" s="223"/>
      <c r="J49" s="223"/>
      <c r="K49" s="223"/>
    </row>
  </sheetData>
  <sheetProtection sheet="1" formatColumns="0" formatRows="0" selectLockedCells="1"/>
  <dataConsolidate/>
  <mergeCells count="7">
    <mergeCell ref="A15:E15"/>
    <mergeCell ref="B14:C14"/>
    <mergeCell ref="D14:E14"/>
    <mergeCell ref="A3:E3"/>
    <mergeCell ref="A4:E4"/>
    <mergeCell ref="B12:C12"/>
    <mergeCell ref="D7:E12"/>
  </mergeCells>
  <printOptions horizontalCentered="1"/>
  <pageMargins left="0.31" right="0.25" top="0.23" bottom="0.23" header="0.27" footer="0.24"/>
  <pageSetup paperSize="9" scale="75" fitToHeight="0" orientation="portrait" r:id="rId1"/>
  <headerFooter alignWithMargins="0">
    <oddFooter>&amp;R&amp;"Book Antiqua,Bold"&amp;10Schedule-4/ 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O71"/>
  <sheetViews>
    <sheetView showZeros="0" tabSelected="1" zoomScaleNormal="100" zoomScaleSheetLayoutView="100" workbookViewId="0">
      <selection activeCell="H4" sqref="H4"/>
    </sheetView>
  </sheetViews>
  <sheetFormatPr defaultColWidth="8" defaultRowHeight="16.5"/>
  <cols>
    <col min="1" max="1" width="9.375" style="589" customWidth="1"/>
    <col min="2" max="2" width="12.625" style="594" customWidth="1"/>
    <col min="3" max="3" width="12.875" style="589" customWidth="1"/>
    <col min="4" max="5" width="18.125" style="589" customWidth="1"/>
    <col min="6" max="6" width="65.875" style="583" customWidth="1"/>
    <col min="7" max="7" width="15.625" style="583" customWidth="1"/>
    <col min="8" max="8" width="8" style="583" customWidth="1"/>
    <col min="9" max="25" width="8" style="584" customWidth="1"/>
    <col min="26" max="26" width="35.625" style="585" customWidth="1"/>
    <col min="27" max="27" width="8" style="586" customWidth="1"/>
    <col min="28" max="28" width="17.5" style="586" customWidth="1"/>
    <col min="29" max="29" width="12.125" style="586" customWidth="1"/>
    <col min="30" max="30" width="8" style="586" customWidth="1"/>
    <col min="31" max="31" width="8" style="587" customWidth="1"/>
    <col min="32" max="32" width="12" style="588" customWidth="1"/>
    <col min="33" max="33" width="16" style="585" customWidth="1"/>
    <col min="34" max="35" width="8" style="585" customWidth="1"/>
    <col min="36" max="36" width="9.125" style="585" customWidth="1"/>
    <col min="37" max="41" width="8" style="585" customWidth="1"/>
    <col min="42" max="16384" width="8" style="584"/>
  </cols>
  <sheetData>
    <row r="1" spans="1:36">
      <c r="A1" s="580" t="str">
        <f>Cover!B3</f>
        <v>Specification No. SRTCC/ Tele-contracts /AMC-LMC/Som-Mys/851-20</v>
      </c>
      <c r="B1" s="580"/>
      <c r="C1" s="581"/>
      <c r="D1" s="581"/>
      <c r="E1" s="581"/>
      <c r="F1" s="582" t="s">
        <v>284</v>
      </c>
      <c r="Z1" s="585" t="e">
        <f>'[2]Names of Bidder'!D6</f>
        <v>#REF!</v>
      </c>
      <c r="AE1" s="587">
        <v>1</v>
      </c>
      <c r="AF1" s="588" t="s">
        <v>1</v>
      </c>
      <c r="AI1" s="588">
        <v>1</v>
      </c>
      <c r="AJ1" s="585" t="s">
        <v>5</v>
      </c>
    </row>
    <row r="2" spans="1:36">
      <c r="B2" s="589"/>
      <c r="F2" s="589"/>
      <c r="X2" s="590"/>
      <c r="Y2" s="590"/>
      <c r="Z2" s="591" t="e">
        <f>'[2]Names of Bidder'!AA6</f>
        <v>#REF!</v>
      </c>
      <c r="AA2" s="591"/>
      <c r="AB2" s="591"/>
      <c r="AC2" s="591"/>
      <c r="AD2" s="591"/>
      <c r="AE2" s="592">
        <v>2</v>
      </c>
      <c r="AF2" s="592" t="s">
        <v>2</v>
      </c>
      <c r="AG2" s="591"/>
      <c r="AH2" s="591"/>
      <c r="AI2" s="592">
        <v>2</v>
      </c>
      <c r="AJ2" s="585" t="s">
        <v>6</v>
      </c>
    </row>
    <row r="3" spans="1:36" ht="15">
      <c r="A3" s="935" t="s">
        <v>118</v>
      </c>
      <c r="B3" s="935"/>
      <c r="C3" s="935"/>
      <c r="D3" s="935"/>
      <c r="E3" s="935"/>
      <c r="F3" s="935"/>
      <c r="X3" s="590"/>
      <c r="Y3" s="590"/>
      <c r="Z3" s="586"/>
      <c r="AE3" s="587">
        <v>3</v>
      </c>
      <c r="AF3" s="592" t="s">
        <v>3</v>
      </c>
      <c r="AG3" s="591"/>
      <c r="AH3" s="591"/>
      <c r="AI3" s="592">
        <v>3</v>
      </c>
      <c r="AJ3" s="585" t="s">
        <v>7</v>
      </c>
    </row>
    <row r="4" spans="1:36" ht="15">
      <c r="A4" s="593"/>
      <c r="B4" s="593"/>
      <c r="C4" s="593"/>
      <c r="D4" s="593"/>
      <c r="E4" s="593"/>
      <c r="F4" s="593"/>
      <c r="X4" s="590"/>
      <c r="Y4" s="590"/>
      <c r="Z4" s="586"/>
      <c r="AE4" s="587">
        <v>4</v>
      </c>
      <c r="AF4" s="592" t="s">
        <v>4</v>
      </c>
      <c r="AG4" s="591"/>
      <c r="AH4" s="591"/>
      <c r="AI4" s="592">
        <v>4</v>
      </c>
      <c r="AJ4" s="585" t="s">
        <v>8</v>
      </c>
    </row>
    <row r="5" spans="1:36">
      <c r="A5" s="594" t="s">
        <v>262</v>
      </c>
      <c r="C5" s="936"/>
      <c r="D5" s="937"/>
      <c r="E5" s="937"/>
      <c r="F5" s="937"/>
      <c r="X5" s="590"/>
      <c r="Y5" s="590"/>
      <c r="Z5" s="586"/>
      <c r="AE5" s="587">
        <v>5</v>
      </c>
      <c r="AF5" s="592" t="s">
        <v>4</v>
      </c>
      <c r="AG5" s="591"/>
      <c r="AH5" s="591"/>
      <c r="AI5" s="592">
        <v>5</v>
      </c>
      <c r="AJ5" s="585" t="s">
        <v>9</v>
      </c>
    </row>
    <row r="6" spans="1:36">
      <c r="A6" s="594" t="s">
        <v>252</v>
      </c>
      <c r="B6" s="938">
        <f>'Names of Bidder'!D20</f>
        <v>0</v>
      </c>
      <c r="C6" s="938"/>
      <c r="F6" s="589"/>
      <c r="X6" s="590"/>
      <c r="Y6" s="590"/>
      <c r="Z6" s="586"/>
      <c r="AE6" s="587">
        <v>6</v>
      </c>
      <c r="AF6" s="592" t="s">
        <v>4</v>
      </c>
      <c r="AG6" s="596">
        <f>DAY(B6)</f>
        <v>0</v>
      </c>
      <c r="AH6" s="591"/>
      <c r="AI6" s="592">
        <v>6</v>
      </c>
      <c r="AJ6" s="585" t="s">
        <v>10</v>
      </c>
    </row>
    <row r="7" spans="1:36">
      <c r="A7" s="594"/>
      <c r="B7" s="595"/>
      <c r="C7" s="595"/>
      <c r="F7" s="589"/>
      <c r="X7" s="590"/>
      <c r="Y7" s="590"/>
      <c r="Z7" s="586"/>
      <c r="AE7" s="587">
        <v>7</v>
      </c>
      <c r="AF7" s="592" t="s">
        <v>4</v>
      </c>
      <c r="AG7" s="596">
        <f>MONTH(B6)</f>
        <v>1</v>
      </c>
      <c r="AH7" s="591"/>
      <c r="AI7" s="592">
        <v>7</v>
      </c>
      <c r="AJ7" s="585" t="s">
        <v>11</v>
      </c>
    </row>
    <row r="8" spans="1:36">
      <c r="A8" s="117" t="str">
        <f>'[2]Sch-1'!L6</f>
        <v>To:</v>
      </c>
      <c r="B8" s="116"/>
      <c r="F8" s="597"/>
      <c r="X8" s="590"/>
      <c r="Y8" s="590"/>
      <c r="Z8" s="586"/>
      <c r="AE8" s="587">
        <v>8</v>
      </c>
      <c r="AF8" s="592" t="s">
        <v>4</v>
      </c>
      <c r="AG8" s="596" t="str">
        <f>LOOKUP(AG7,AI1:AI12,AJ1:AJ12)</f>
        <v>January</v>
      </c>
      <c r="AH8" s="591"/>
      <c r="AI8" s="592">
        <v>8</v>
      </c>
      <c r="AJ8" s="585" t="s">
        <v>12</v>
      </c>
    </row>
    <row r="9" spans="1:36">
      <c r="A9" s="941" t="str">
        <f>'Sch-1'!L7</f>
        <v xml:space="preserve">CM (Tele-contracts)
Power Grid Corporation of India Limited,
Southern Region Telecom Control Centre, 
Singanayakanahalli Village,
Near RTO Driving Test Track,
Yelahanka-Dodaballapur Road
Bangalore, Pin :560064 </v>
      </c>
      <c r="B9" s="941"/>
      <c r="C9" s="941"/>
      <c r="D9" s="941"/>
      <c r="E9" s="941"/>
      <c r="F9" s="597"/>
      <c r="X9" s="590"/>
      <c r="Y9" s="590"/>
      <c r="Z9" s="586"/>
      <c r="AE9" s="587">
        <v>9</v>
      </c>
      <c r="AF9" s="592" t="s">
        <v>4</v>
      </c>
      <c r="AG9" s="596">
        <f>YEAR(B6)</f>
        <v>1900</v>
      </c>
      <c r="AH9" s="591"/>
      <c r="AI9" s="592">
        <v>9</v>
      </c>
      <c r="AJ9" s="585" t="s">
        <v>13</v>
      </c>
    </row>
    <row r="10" spans="1:36">
      <c r="A10" s="941"/>
      <c r="B10" s="941"/>
      <c r="C10" s="941"/>
      <c r="D10" s="941"/>
      <c r="E10" s="941"/>
      <c r="F10" s="597"/>
      <c r="X10" s="590"/>
      <c r="Y10" s="590"/>
      <c r="Z10" s="586"/>
      <c r="AE10" s="587">
        <v>10</v>
      </c>
      <c r="AF10" s="592" t="s">
        <v>4</v>
      </c>
      <c r="AG10" s="591"/>
      <c r="AH10" s="591"/>
      <c r="AI10" s="592">
        <v>10</v>
      </c>
      <c r="AJ10" s="585" t="s">
        <v>14</v>
      </c>
    </row>
    <row r="11" spans="1:36">
      <c r="A11" s="941"/>
      <c r="B11" s="941"/>
      <c r="C11" s="941"/>
      <c r="D11" s="941"/>
      <c r="E11" s="941"/>
      <c r="F11" s="597"/>
      <c r="X11" s="590"/>
      <c r="Y11" s="590"/>
      <c r="Z11" s="586"/>
      <c r="AE11" s="587">
        <v>11</v>
      </c>
      <c r="AF11" s="592" t="s">
        <v>4</v>
      </c>
      <c r="AG11" s="591"/>
      <c r="AH11" s="591"/>
      <c r="AI11" s="592">
        <v>11</v>
      </c>
      <c r="AJ11" s="585" t="s">
        <v>15</v>
      </c>
    </row>
    <row r="12" spans="1:36" ht="56.25" customHeight="1">
      <c r="A12" s="941"/>
      <c r="B12" s="941"/>
      <c r="C12" s="941"/>
      <c r="D12" s="941"/>
      <c r="E12" s="941"/>
      <c r="F12" s="597"/>
      <c r="X12" s="590"/>
      <c r="Y12" s="590"/>
      <c r="Z12" s="586"/>
      <c r="AE12" s="587">
        <v>12</v>
      </c>
      <c r="AF12" s="592" t="s">
        <v>4</v>
      </c>
      <c r="AG12" s="591"/>
      <c r="AH12" s="591"/>
      <c r="AI12" s="592">
        <v>12</v>
      </c>
      <c r="AJ12" s="585" t="s">
        <v>16</v>
      </c>
    </row>
    <row r="13" spans="1:36" ht="14.25" customHeight="1">
      <c r="A13" s="594"/>
      <c r="F13" s="597"/>
      <c r="X13" s="590"/>
      <c r="Y13" s="590"/>
      <c r="Z13" s="586"/>
      <c r="AE13" s="587">
        <v>14</v>
      </c>
      <c r="AF13" s="592" t="s">
        <v>4</v>
      </c>
      <c r="AG13" s="591"/>
      <c r="AH13" s="591"/>
      <c r="AI13" s="591"/>
    </row>
    <row r="14" spans="1:36" ht="84.75" customHeight="1">
      <c r="A14" s="598" t="s">
        <v>263</v>
      </c>
      <c r="B14" s="599"/>
      <c r="C14" s="939" t="str">
        <f>Cover!B2</f>
        <v>Annual Maintenance Contract (AMC) of Somanahalli-Mysore intercity &amp; Mysore intracity OFC network and LMC of various customer connectivities in Somanahalli-Mysore intercity route and Mysore intracity for a period of Three (3) Years.</v>
      </c>
      <c r="D14" s="939"/>
      <c r="E14" s="939"/>
      <c r="F14" s="939"/>
      <c r="X14" s="590"/>
      <c r="Y14" s="590"/>
      <c r="Z14" s="586"/>
      <c r="AE14" s="587">
        <v>15</v>
      </c>
      <c r="AF14" s="592" t="s">
        <v>4</v>
      </c>
      <c r="AG14" s="591"/>
      <c r="AH14" s="591"/>
      <c r="AI14" s="591"/>
    </row>
    <row r="15" spans="1:36" ht="33" customHeight="1">
      <c r="A15" s="589" t="s">
        <v>253</v>
      </c>
      <c r="B15" s="589"/>
      <c r="C15" s="597"/>
      <c r="D15" s="597"/>
      <c r="E15" s="597"/>
      <c r="F15" s="597"/>
      <c r="X15" s="590"/>
      <c r="Y15" s="590"/>
      <c r="Z15" s="586"/>
      <c r="AE15" s="587">
        <v>16</v>
      </c>
      <c r="AF15" s="592" t="s">
        <v>4</v>
      </c>
      <c r="AG15" s="591"/>
      <c r="AH15" s="591"/>
      <c r="AI15" s="591"/>
    </row>
    <row r="16" spans="1:36" ht="84" customHeight="1">
      <c r="A16" s="600">
        <v>1</v>
      </c>
      <c r="B16" s="929" t="str">
        <f>Z16 &amp;AB16 &amp;AC16 &amp;AA16</f>
        <v>In continuation of First Envelope of our Bid, we hereby submit the Second Envelope of the Bid, both of which shall be read together and in conjunction with each other, and shall be construed as an integral part of our Bid. Accordingly, we the undersigned, offer for services &amp; supply of goods (as per provision of Technical Specification) under the above-named package in full conformity with the said Bidding Documents for the sum of Rs. 0 or such other sums as may be determined in accordance with the terms and conditions of the Bidding Documents.</v>
      </c>
      <c r="C16" s="929"/>
      <c r="D16" s="929"/>
      <c r="E16" s="929"/>
      <c r="F16" s="929"/>
      <c r="X16" s="590"/>
      <c r="Y16" s="590"/>
      <c r="Z16" s="601" t="s">
        <v>454</v>
      </c>
      <c r="AA16" s="602" t="s">
        <v>0</v>
      </c>
      <c r="AB16" s="603">
        <f>'Sch-6'!D24</f>
        <v>0</v>
      </c>
      <c r="AC16" s="604"/>
      <c r="AE16" s="587">
        <v>17</v>
      </c>
      <c r="AF16" s="592" t="s">
        <v>4</v>
      </c>
      <c r="AG16" s="591"/>
      <c r="AH16" s="591"/>
      <c r="AI16" s="591"/>
    </row>
    <row r="17" spans="1:41" ht="33" customHeight="1">
      <c r="B17" s="940" t="s">
        <v>254</v>
      </c>
      <c r="C17" s="940"/>
      <c r="D17" s="940"/>
      <c r="E17" s="940"/>
      <c r="F17" s="940"/>
      <c r="X17" s="590"/>
      <c r="Y17" s="590"/>
      <c r="Z17" s="591"/>
      <c r="AA17" s="591"/>
      <c r="AB17" s="591"/>
      <c r="AC17" s="591"/>
      <c r="AD17" s="591"/>
      <c r="AE17" s="592">
        <v>18</v>
      </c>
      <c r="AF17" s="592" t="s">
        <v>4</v>
      </c>
      <c r="AG17" s="591"/>
      <c r="AH17" s="591"/>
      <c r="AI17" s="591"/>
    </row>
    <row r="18" spans="1:41" s="583" customFormat="1" ht="33" customHeight="1">
      <c r="A18" s="605">
        <v>2</v>
      </c>
      <c r="B18" s="942" t="s">
        <v>255</v>
      </c>
      <c r="C18" s="942"/>
      <c r="D18" s="942"/>
      <c r="E18" s="942"/>
      <c r="F18" s="942"/>
      <c r="X18" s="606"/>
      <c r="Y18" s="606"/>
      <c r="Z18" s="607"/>
      <c r="AA18" s="607"/>
      <c r="AB18" s="607"/>
      <c r="AC18" s="607"/>
      <c r="AD18" s="607"/>
      <c r="AE18" s="592">
        <v>19</v>
      </c>
      <c r="AF18" s="592" t="s">
        <v>4</v>
      </c>
      <c r="AG18" s="607"/>
      <c r="AH18" s="607"/>
      <c r="AI18" s="607"/>
      <c r="AJ18" s="608"/>
      <c r="AK18" s="608"/>
      <c r="AL18" s="608"/>
      <c r="AM18" s="608"/>
      <c r="AN18" s="608"/>
      <c r="AO18" s="608"/>
    </row>
    <row r="19" spans="1:41" ht="45" customHeight="1">
      <c r="A19" s="600">
        <v>2.1</v>
      </c>
      <c r="B19" s="929" t="s">
        <v>256</v>
      </c>
      <c r="C19" s="929"/>
      <c r="D19" s="929"/>
      <c r="E19" s="929"/>
      <c r="F19" s="929"/>
      <c r="X19" s="590"/>
      <c r="Y19" s="590"/>
      <c r="Z19" s="591"/>
      <c r="AA19" s="591"/>
      <c r="AB19" s="591"/>
      <c r="AC19" s="591"/>
      <c r="AD19" s="591"/>
      <c r="AE19" s="592">
        <v>20</v>
      </c>
      <c r="AF19" s="592" t="s">
        <v>4</v>
      </c>
      <c r="AG19" s="591"/>
      <c r="AH19" s="591"/>
      <c r="AI19" s="591"/>
    </row>
    <row r="20" spans="1:41" s="583" customFormat="1" ht="36.75" customHeight="1">
      <c r="A20" s="589"/>
      <c r="B20" s="609" t="str">
        <f>"schedule 1("&amp;'Basic Data'!C9&amp;")"</f>
        <v>schedule 1()</v>
      </c>
      <c r="C20" s="610"/>
      <c r="D20" s="943" t="s">
        <v>545</v>
      </c>
      <c r="E20" s="944"/>
      <c r="F20" s="944"/>
      <c r="G20" s="535"/>
      <c r="X20" s="606"/>
      <c r="Y20" s="606"/>
      <c r="Z20" s="607"/>
      <c r="AA20" s="607"/>
      <c r="AB20" s="607"/>
      <c r="AC20" s="607"/>
      <c r="AD20" s="607"/>
      <c r="AE20" s="607">
        <v>21</v>
      </c>
      <c r="AF20" s="607" t="s">
        <v>1</v>
      </c>
      <c r="AG20" s="607"/>
      <c r="AH20" s="607"/>
      <c r="AI20" s="607"/>
      <c r="AJ20" s="608"/>
      <c r="AK20" s="608"/>
      <c r="AL20" s="608"/>
      <c r="AM20" s="608"/>
      <c r="AN20" s="608"/>
      <c r="AO20" s="608"/>
    </row>
    <row r="21" spans="1:41" s="583" customFormat="1" ht="48" customHeight="1">
      <c r="A21" s="589"/>
      <c r="B21" s="609" t="str">
        <f>"Schedule 2("&amp;'Basic Data'!C9&amp;")"</f>
        <v>Schedule 2()</v>
      </c>
      <c r="C21" s="610"/>
      <c r="D21" s="946" t="s">
        <v>546</v>
      </c>
      <c r="E21" s="947"/>
      <c r="F21" s="947"/>
      <c r="X21" s="606"/>
      <c r="Y21" s="606"/>
      <c r="Z21" s="607"/>
      <c r="AA21" s="607"/>
      <c r="AB21" s="607"/>
      <c r="AC21" s="607"/>
      <c r="AD21" s="607"/>
      <c r="AE21" s="607">
        <v>22</v>
      </c>
      <c r="AF21" s="607" t="s">
        <v>4</v>
      </c>
      <c r="AG21" s="607"/>
      <c r="AH21" s="607"/>
      <c r="AI21" s="607"/>
      <c r="AJ21" s="608"/>
      <c r="AK21" s="608"/>
      <c r="AL21" s="608"/>
      <c r="AM21" s="608"/>
      <c r="AN21" s="608"/>
      <c r="AO21" s="608"/>
    </row>
    <row r="22" spans="1:41" s="583" customFormat="1" ht="33" hidden="1" customHeight="1">
      <c r="A22" s="589"/>
      <c r="B22" s="609" t="str">
        <f>"Schedule 3("&amp;'[2]Basic Data'!C9 &amp;") "</f>
        <v xml:space="preserve">Schedule 3(Pkg-A) </v>
      </c>
      <c r="C22" s="610"/>
      <c r="D22" s="611" t="s">
        <v>285</v>
      </c>
      <c r="E22" s="610"/>
      <c r="F22" s="612"/>
      <c r="H22" s="613" t="e">
        <f>'[2]Names of Bidder'!D6</f>
        <v>#REF!</v>
      </c>
      <c r="X22" s="606"/>
      <c r="Y22" s="606"/>
      <c r="Z22" s="607"/>
      <c r="AA22" s="607"/>
      <c r="AB22" s="607"/>
      <c r="AC22" s="607"/>
      <c r="AD22" s="607"/>
      <c r="AE22" s="607">
        <v>23</v>
      </c>
      <c r="AF22" s="607" t="s">
        <v>4</v>
      </c>
      <c r="AG22" s="607"/>
      <c r="AH22" s="607"/>
      <c r="AI22" s="607"/>
      <c r="AJ22" s="608"/>
      <c r="AK22" s="608"/>
      <c r="AL22" s="608"/>
      <c r="AM22" s="608"/>
      <c r="AN22" s="608"/>
      <c r="AO22" s="608"/>
    </row>
    <row r="23" spans="1:41" s="583" customFormat="1" ht="33" customHeight="1">
      <c r="A23" s="589"/>
      <c r="B23" s="609" t="str">
        <f>"Schedule 3("&amp;'Basic Data'!C9&amp;")"</f>
        <v>Schedule 3()</v>
      </c>
      <c r="C23" s="610"/>
      <c r="D23" s="946" t="s">
        <v>511</v>
      </c>
      <c r="E23" s="947"/>
      <c r="F23" s="947"/>
      <c r="H23" s="613"/>
      <c r="X23" s="606"/>
      <c r="Y23" s="606"/>
      <c r="Z23" s="607"/>
      <c r="AA23" s="607"/>
      <c r="AB23" s="607"/>
      <c r="AC23" s="607"/>
      <c r="AD23" s="607"/>
      <c r="AE23" s="607"/>
      <c r="AF23" s="607"/>
      <c r="AG23" s="607"/>
      <c r="AH23" s="607"/>
      <c r="AI23" s="607"/>
      <c r="AJ23" s="608"/>
      <c r="AK23" s="608"/>
      <c r="AL23" s="608"/>
      <c r="AM23" s="608"/>
      <c r="AN23" s="608"/>
      <c r="AO23" s="608"/>
    </row>
    <row r="24" spans="1:41" s="583" customFormat="1" ht="33" customHeight="1">
      <c r="A24" s="589"/>
      <c r="B24" s="609" t="str">
        <f>"Schedule 4("&amp;'Basic Data'!C9&amp;")"</f>
        <v>Schedule 4()</v>
      </c>
      <c r="C24" s="610"/>
      <c r="D24" s="611" t="s">
        <v>500</v>
      </c>
      <c r="E24" s="610"/>
      <c r="F24" s="612"/>
      <c r="Z24" s="608"/>
      <c r="AA24" s="614"/>
      <c r="AB24" s="614"/>
      <c r="AC24" s="614"/>
      <c r="AD24" s="614"/>
      <c r="AE24" s="614">
        <v>24</v>
      </c>
      <c r="AF24" s="608" t="s">
        <v>4</v>
      </c>
      <c r="AG24" s="608"/>
      <c r="AH24" s="608"/>
      <c r="AI24" s="608"/>
      <c r="AJ24" s="608"/>
      <c r="AK24" s="608"/>
      <c r="AL24" s="608"/>
      <c r="AM24" s="608"/>
      <c r="AN24" s="608"/>
      <c r="AO24" s="608"/>
    </row>
    <row r="25" spans="1:41" s="583" customFormat="1" ht="33" customHeight="1">
      <c r="A25" s="589"/>
      <c r="B25" s="609" t="str">
        <f>"Schedule 5("&amp;'Basic Data'!C9&amp;")"</f>
        <v>Schedule 5()</v>
      </c>
      <c r="C25" s="610"/>
      <c r="D25" s="611" t="s">
        <v>501</v>
      </c>
      <c r="E25" s="610"/>
      <c r="F25" s="612"/>
      <c r="Z25" s="608"/>
      <c r="AA25" s="614"/>
      <c r="AB25" s="614"/>
      <c r="AC25" s="614"/>
      <c r="AD25" s="614"/>
      <c r="AE25" s="614">
        <v>25</v>
      </c>
      <c r="AF25" s="608" t="s">
        <v>4</v>
      </c>
      <c r="AG25" s="608"/>
      <c r="AH25" s="608"/>
      <c r="AI25" s="608"/>
      <c r="AJ25" s="608"/>
      <c r="AK25" s="608"/>
      <c r="AL25" s="608"/>
      <c r="AM25" s="608"/>
      <c r="AN25" s="608"/>
      <c r="AO25" s="608"/>
    </row>
    <row r="26" spans="1:41" s="583" customFormat="1" ht="33" customHeight="1">
      <c r="A26" s="589"/>
      <c r="B26" s="609" t="str">
        <f>"Schedule 6("&amp;'Basic Data'!C9&amp;")"</f>
        <v>Schedule 6()</v>
      </c>
      <c r="C26" s="610"/>
      <c r="D26" s="611" t="s">
        <v>502</v>
      </c>
      <c r="E26" s="610"/>
      <c r="F26" s="612"/>
      <c r="Z26" s="608"/>
      <c r="AA26" s="614"/>
      <c r="AB26" s="614"/>
      <c r="AC26" s="614"/>
      <c r="AD26" s="614"/>
      <c r="AE26" s="614"/>
      <c r="AF26" s="608"/>
      <c r="AG26" s="608"/>
      <c r="AH26" s="608"/>
      <c r="AI26" s="608"/>
      <c r="AJ26" s="608"/>
      <c r="AK26" s="608"/>
      <c r="AL26" s="608"/>
      <c r="AM26" s="608"/>
      <c r="AN26" s="608"/>
      <c r="AO26" s="608"/>
    </row>
    <row r="27" spans="1:41" s="583" customFormat="1" ht="33" customHeight="1">
      <c r="A27" s="589"/>
      <c r="B27" s="609" t="str">
        <f>"Schedule 7("&amp;'Basic Data'!C9&amp;")"</f>
        <v>Schedule 7()</v>
      </c>
      <c r="C27" s="610"/>
      <c r="D27" s="611" t="s">
        <v>547</v>
      </c>
      <c r="E27" s="610"/>
      <c r="F27" s="612"/>
      <c r="Z27" s="608"/>
      <c r="AA27" s="614"/>
      <c r="AB27" s="614"/>
      <c r="AC27" s="614"/>
      <c r="AD27" s="614"/>
      <c r="AE27" s="614">
        <v>26</v>
      </c>
      <c r="AF27" s="608" t="s">
        <v>4</v>
      </c>
      <c r="AG27" s="608"/>
      <c r="AH27" s="608"/>
      <c r="AI27" s="608"/>
      <c r="AJ27" s="608"/>
      <c r="AK27" s="608"/>
      <c r="AL27" s="608"/>
      <c r="AM27" s="608"/>
      <c r="AN27" s="608"/>
      <c r="AO27" s="608"/>
    </row>
    <row r="28" spans="1:41" ht="74.25" customHeight="1">
      <c r="A28" s="615">
        <v>2.2000000000000002</v>
      </c>
      <c r="B28" s="929" t="s">
        <v>264</v>
      </c>
      <c r="C28" s="929"/>
      <c r="D28" s="929"/>
      <c r="E28" s="929"/>
      <c r="F28" s="929"/>
      <c r="AE28" s="587">
        <v>28</v>
      </c>
      <c r="AF28" s="588" t="s">
        <v>4</v>
      </c>
    </row>
    <row r="29" spans="1:41" ht="57" customHeight="1">
      <c r="A29" s="615">
        <v>2.2999999999999998</v>
      </c>
      <c r="B29" s="929" t="s">
        <v>265</v>
      </c>
      <c r="C29" s="929"/>
      <c r="D29" s="929"/>
      <c r="E29" s="929"/>
      <c r="F29" s="929"/>
      <c r="AE29" s="587">
        <v>29</v>
      </c>
      <c r="AF29" s="588" t="s">
        <v>4</v>
      </c>
    </row>
    <row r="30" spans="1:41" ht="106.5" customHeight="1">
      <c r="A30" s="615">
        <v>2.4</v>
      </c>
      <c r="B30" s="929" t="s">
        <v>266</v>
      </c>
      <c r="C30" s="929"/>
      <c r="D30" s="929"/>
      <c r="E30" s="929"/>
      <c r="F30" s="929"/>
      <c r="AE30" s="587">
        <v>30</v>
      </c>
      <c r="AF30" s="588" t="s">
        <v>4</v>
      </c>
    </row>
    <row r="31" spans="1:41" ht="56.25" customHeight="1">
      <c r="A31" s="615">
        <v>2.5</v>
      </c>
      <c r="B31" s="929" t="s">
        <v>267</v>
      </c>
      <c r="C31" s="929"/>
      <c r="D31" s="929"/>
      <c r="E31" s="929"/>
      <c r="F31" s="929"/>
      <c r="AE31" s="587">
        <v>31</v>
      </c>
      <c r="AF31" s="588" t="s">
        <v>1</v>
      </c>
    </row>
    <row r="32" spans="1:41" ht="54" customHeight="1">
      <c r="A32" s="600">
        <v>3</v>
      </c>
      <c r="B32" s="929" t="s">
        <v>286</v>
      </c>
      <c r="C32" s="929"/>
      <c r="D32" s="929"/>
      <c r="E32" s="929"/>
      <c r="F32" s="929"/>
    </row>
    <row r="33" spans="1:41" ht="57.75" customHeight="1">
      <c r="A33" s="615">
        <v>3.1</v>
      </c>
      <c r="B33" s="929" t="s">
        <v>503</v>
      </c>
      <c r="C33" s="929"/>
      <c r="D33" s="929"/>
      <c r="E33" s="929"/>
      <c r="F33" s="929"/>
    </row>
    <row r="34" spans="1:41" ht="84.75" customHeight="1">
      <c r="A34" s="615">
        <v>3.2</v>
      </c>
      <c r="B34" s="929" t="s">
        <v>504</v>
      </c>
      <c r="C34" s="929"/>
      <c r="D34" s="929"/>
      <c r="E34" s="929"/>
      <c r="F34" s="929"/>
    </row>
    <row r="35" spans="1:41" ht="43.5" customHeight="1">
      <c r="A35" s="615">
        <v>3.3</v>
      </c>
      <c r="B35" s="929" t="s">
        <v>257</v>
      </c>
      <c r="C35" s="929"/>
      <c r="D35" s="929"/>
      <c r="E35" s="929"/>
      <c r="F35" s="929"/>
    </row>
    <row r="36" spans="1:41" ht="35.25" customHeight="1">
      <c r="A36" s="615">
        <v>3.4</v>
      </c>
      <c r="B36" s="945" t="s">
        <v>505</v>
      </c>
      <c r="C36" s="945"/>
      <c r="D36" s="945"/>
      <c r="E36" s="945"/>
      <c r="F36" s="945"/>
    </row>
    <row r="37" spans="1:41" ht="79.5" customHeight="1">
      <c r="A37" s="600">
        <v>4</v>
      </c>
      <c r="B37" s="929" t="s">
        <v>268</v>
      </c>
      <c r="C37" s="929"/>
      <c r="D37" s="929"/>
      <c r="E37" s="929"/>
      <c r="F37" s="929"/>
    </row>
    <row r="38" spans="1:41" ht="21" customHeight="1">
      <c r="B38" s="494"/>
      <c r="C38" s="80"/>
      <c r="D38" s="80"/>
      <c r="E38" s="119"/>
      <c r="F38" s="119"/>
    </row>
    <row r="39" spans="1:41" ht="21" customHeight="1">
      <c r="B39" s="80" t="s">
        <v>258</v>
      </c>
      <c r="C39" s="79"/>
      <c r="D39" s="120"/>
      <c r="E39" s="120"/>
      <c r="F39" s="120"/>
    </row>
    <row r="40" spans="1:41" ht="21" customHeight="1">
      <c r="B40" s="121"/>
      <c r="C40" s="120"/>
      <c r="D40" s="120"/>
      <c r="E40" s="80"/>
      <c r="F40" s="122" t="s">
        <v>259</v>
      </c>
    </row>
    <row r="41" spans="1:41" ht="21" customHeight="1">
      <c r="B41" s="121"/>
      <c r="C41" s="120"/>
      <c r="D41" s="80"/>
      <c r="E41" s="80"/>
      <c r="F41" s="122" t="str">
        <f>"For and on behalf of " &amp; '[2]Sch-1'!B8</f>
        <v xml:space="preserve">For and on behalf of </v>
      </c>
    </row>
    <row r="42" spans="1:41" ht="25.35" customHeight="1">
      <c r="A42" s="584"/>
      <c r="B42" s="584"/>
      <c r="C42" s="616"/>
      <c r="D42" s="584"/>
      <c r="E42" s="617"/>
      <c r="F42" s="594"/>
    </row>
    <row r="43" spans="1:41" ht="25.35" customHeight="1">
      <c r="A43" s="618" t="s">
        <v>120</v>
      </c>
      <c r="B43" s="934">
        <f>'Names of Bidder'!D20</f>
        <v>0</v>
      </c>
      <c r="C43" s="934"/>
      <c r="D43" s="619"/>
      <c r="E43" s="617" t="s">
        <v>260</v>
      </c>
      <c r="F43" s="620">
        <f>'Names of Bidder'!D17</f>
        <v>0</v>
      </c>
    </row>
    <row r="44" spans="1:41" ht="25.35" customHeight="1">
      <c r="A44" s="618" t="s">
        <v>121</v>
      </c>
      <c r="B44" s="620">
        <f>'Names of Bidder'!D21</f>
        <v>0</v>
      </c>
      <c r="C44" s="621"/>
      <c r="D44" s="619"/>
      <c r="E44" s="617" t="s">
        <v>261</v>
      </c>
      <c r="F44" s="620">
        <f>'Names of Bidder'!D18</f>
        <v>0</v>
      </c>
    </row>
    <row r="45" spans="1:41" ht="25.35" customHeight="1">
      <c r="B45" s="589"/>
      <c r="D45" s="584"/>
      <c r="E45" s="617"/>
      <c r="F45" s="589"/>
    </row>
    <row r="46" spans="1:41" s="583" customFormat="1" ht="33" customHeight="1">
      <c r="A46" s="139" t="s">
        <v>119</v>
      </c>
      <c r="B46" s="140"/>
      <c r="C46" s="141"/>
      <c r="D46" s="142"/>
      <c r="E46" s="143"/>
      <c r="F46" s="144"/>
      <c r="H46" s="622"/>
      <c r="Z46" s="608"/>
      <c r="AA46" s="614"/>
      <c r="AB46" s="614"/>
      <c r="AC46" s="614"/>
      <c r="AD46" s="614"/>
      <c r="AE46" s="587"/>
      <c r="AF46" s="588"/>
      <c r="AG46" s="608"/>
      <c r="AH46" s="608"/>
      <c r="AI46" s="608"/>
      <c r="AJ46" s="608"/>
      <c r="AK46" s="608"/>
      <c r="AL46" s="608"/>
      <c r="AM46" s="608"/>
      <c r="AN46" s="608"/>
      <c r="AO46" s="608"/>
    </row>
    <row r="47" spans="1:41" s="583" customFormat="1" ht="33" customHeight="1">
      <c r="A47" s="930" t="s">
        <v>144</v>
      </c>
      <c r="B47" s="930"/>
      <c r="C47" s="930"/>
      <c r="D47" s="177"/>
      <c r="E47" s="177"/>
      <c r="F47" s="177"/>
      <c r="H47" s="622"/>
      <c r="Z47" s="608"/>
      <c r="AA47" s="614"/>
      <c r="AB47" s="614"/>
      <c r="AC47" s="614"/>
      <c r="AD47" s="614"/>
      <c r="AE47" s="587"/>
      <c r="AF47" s="588"/>
      <c r="AG47" s="608"/>
      <c r="AH47" s="608"/>
      <c r="AI47" s="608"/>
      <c r="AJ47" s="608"/>
      <c r="AK47" s="608"/>
      <c r="AL47" s="608"/>
      <c r="AM47" s="608"/>
      <c r="AN47" s="608"/>
      <c r="AO47" s="608"/>
    </row>
    <row r="48" spans="1:41" s="583" customFormat="1" ht="33" customHeight="1">
      <c r="A48" s="932"/>
      <c r="B48" s="932"/>
      <c r="C48" s="932"/>
      <c r="D48" s="177"/>
      <c r="E48" s="177"/>
      <c r="F48" s="177"/>
      <c r="H48" s="622"/>
      <c r="Z48" s="608"/>
      <c r="AA48" s="614"/>
      <c r="AB48" s="614"/>
      <c r="AC48" s="614"/>
      <c r="AD48" s="614"/>
      <c r="AE48" s="587"/>
      <c r="AF48" s="588"/>
      <c r="AG48" s="608"/>
      <c r="AH48" s="608"/>
      <c r="AI48" s="608"/>
      <c r="AJ48" s="608"/>
      <c r="AK48" s="608"/>
      <c r="AL48" s="608"/>
      <c r="AM48" s="608"/>
      <c r="AN48" s="608"/>
      <c r="AO48" s="608"/>
    </row>
    <row r="49" spans="1:41" s="583" customFormat="1" ht="33" customHeight="1">
      <c r="A49" s="928"/>
      <c r="B49" s="928"/>
      <c r="C49" s="928"/>
      <c r="D49" s="177"/>
      <c r="E49" s="177"/>
      <c r="F49" s="177"/>
      <c r="H49" s="622"/>
      <c r="Z49" s="608"/>
      <c r="AA49" s="614"/>
      <c r="AB49" s="614"/>
      <c r="AC49" s="614"/>
      <c r="AD49" s="614"/>
      <c r="AE49" s="587"/>
      <c r="AF49" s="588"/>
      <c r="AG49" s="608"/>
      <c r="AH49" s="608"/>
      <c r="AI49" s="608"/>
      <c r="AJ49" s="608"/>
      <c r="AK49" s="608"/>
      <c r="AL49" s="608"/>
      <c r="AM49" s="608"/>
      <c r="AN49" s="608"/>
      <c r="AO49" s="608"/>
    </row>
    <row r="50" spans="1:41" s="583" customFormat="1" ht="33" customHeight="1">
      <c r="A50" s="933" t="s">
        <v>145</v>
      </c>
      <c r="B50" s="933"/>
      <c r="C50" s="933"/>
      <c r="D50" s="177"/>
      <c r="E50" s="177"/>
      <c r="F50" s="177"/>
      <c r="H50" s="622"/>
      <c r="Z50" s="608"/>
      <c r="AA50" s="614"/>
      <c r="AB50" s="614"/>
      <c r="AC50" s="614"/>
      <c r="AD50" s="614"/>
      <c r="AE50" s="587"/>
      <c r="AF50" s="588"/>
      <c r="AG50" s="608"/>
      <c r="AH50" s="608"/>
      <c r="AI50" s="608"/>
      <c r="AJ50" s="608"/>
      <c r="AK50" s="608"/>
      <c r="AL50" s="608"/>
      <c r="AM50" s="608"/>
      <c r="AN50" s="608"/>
      <c r="AO50" s="608"/>
    </row>
    <row r="51" spans="1:41" s="583" customFormat="1" ht="33" customHeight="1">
      <c r="A51" s="933" t="s">
        <v>143</v>
      </c>
      <c r="B51" s="933"/>
      <c r="C51" s="933"/>
      <c r="D51" s="177"/>
      <c r="E51" s="177"/>
      <c r="F51" s="177"/>
      <c r="H51" s="622"/>
      <c r="Z51" s="608"/>
      <c r="AA51" s="614"/>
      <c r="AB51" s="614"/>
      <c r="AC51" s="614"/>
      <c r="AD51" s="614"/>
      <c r="AE51" s="587"/>
      <c r="AF51" s="588"/>
      <c r="AG51" s="608"/>
      <c r="AH51" s="608"/>
      <c r="AI51" s="608"/>
      <c r="AJ51" s="608"/>
      <c r="AK51" s="608"/>
      <c r="AL51" s="608"/>
      <c r="AM51" s="608"/>
      <c r="AN51" s="608"/>
      <c r="AO51" s="608"/>
    </row>
    <row r="52" spans="1:41" s="583" customFormat="1" ht="33" customHeight="1">
      <c r="A52" s="933" t="s">
        <v>146</v>
      </c>
      <c r="B52" s="933"/>
      <c r="C52" s="933"/>
      <c r="D52" s="177"/>
      <c r="E52" s="177"/>
      <c r="F52" s="177"/>
      <c r="H52" s="622"/>
      <c r="Z52" s="608"/>
      <c r="AA52" s="614"/>
      <c r="AB52" s="614"/>
      <c r="AC52" s="614"/>
      <c r="AD52" s="614"/>
      <c r="AE52" s="587"/>
      <c r="AF52" s="588"/>
      <c r="AG52" s="608"/>
      <c r="AH52" s="608"/>
      <c r="AI52" s="608"/>
      <c r="AJ52" s="608"/>
      <c r="AK52" s="608"/>
      <c r="AL52" s="608"/>
      <c r="AM52" s="608"/>
      <c r="AN52" s="608"/>
      <c r="AO52" s="608"/>
    </row>
    <row r="53" spans="1:41" s="583" customFormat="1" ht="33" customHeight="1">
      <c r="A53" s="930" t="s">
        <v>147</v>
      </c>
      <c r="B53" s="930"/>
      <c r="C53" s="930"/>
      <c r="D53" s="177"/>
      <c r="E53" s="177"/>
      <c r="F53" s="177"/>
      <c r="H53" s="622"/>
      <c r="Z53" s="608"/>
      <c r="AA53" s="614"/>
      <c r="AB53" s="614"/>
      <c r="AC53" s="614"/>
      <c r="AD53" s="614"/>
      <c r="AE53" s="587"/>
      <c r="AF53" s="588"/>
      <c r="AG53" s="608"/>
      <c r="AH53" s="608"/>
      <c r="AI53" s="608"/>
      <c r="AJ53" s="608"/>
      <c r="AK53" s="608"/>
      <c r="AL53" s="608"/>
      <c r="AM53" s="608"/>
      <c r="AN53" s="608"/>
      <c r="AO53" s="608"/>
    </row>
    <row r="54" spans="1:41" s="583" customFormat="1" ht="33" customHeight="1">
      <c r="A54" s="932"/>
      <c r="B54" s="932"/>
      <c r="C54" s="932"/>
      <c r="D54" s="177"/>
      <c r="E54" s="177"/>
      <c r="F54" s="177"/>
      <c r="H54" s="622"/>
      <c r="Z54" s="608"/>
      <c r="AA54" s="614"/>
      <c r="AB54" s="614"/>
      <c r="AC54" s="614"/>
      <c r="AD54" s="614"/>
      <c r="AE54" s="587"/>
      <c r="AF54" s="588"/>
      <c r="AG54" s="608"/>
      <c r="AH54" s="608"/>
      <c r="AI54" s="608"/>
      <c r="AJ54" s="608"/>
      <c r="AK54" s="608"/>
      <c r="AL54" s="608"/>
      <c r="AM54" s="608"/>
      <c r="AN54" s="608"/>
      <c r="AO54" s="608"/>
    </row>
    <row r="55" spans="1:41" s="583" customFormat="1" ht="33" customHeight="1">
      <c r="A55" s="928"/>
      <c r="B55" s="928"/>
      <c r="C55" s="928"/>
      <c r="D55" s="931"/>
      <c r="E55" s="931"/>
      <c r="F55" s="931"/>
      <c r="H55" s="622"/>
      <c r="Z55" s="608"/>
      <c r="AA55" s="614"/>
      <c r="AB55" s="614"/>
      <c r="AC55" s="614"/>
      <c r="AD55" s="614"/>
      <c r="AE55" s="587"/>
      <c r="AF55" s="588"/>
      <c r="AG55" s="608"/>
      <c r="AH55" s="608"/>
      <c r="AI55" s="608"/>
      <c r="AJ55" s="608"/>
      <c r="AK55" s="608"/>
      <c r="AL55" s="608"/>
      <c r="AM55" s="608"/>
      <c r="AN55" s="608"/>
      <c r="AO55" s="608"/>
    </row>
    <row r="56" spans="1:41" s="583" customFormat="1" ht="33" customHeight="1">
      <c r="A56" s="211"/>
      <c r="B56" s="211"/>
      <c r="C56" s="211"/>
      <c r="D56" s="145"/>
      <c r="E56" s="145"/>
      <c r="F56" s="145"/>
      <c r="H56" s="622"/>
      <c r="Z56" s="608"/>
      <c r="AA56" s="614"/>
      <c r="AB56" s="614"/>
      <c r="AC56" s="614"/>
      <c r="AD56" s="614"/>
      <c r="AE56" s="587"/>
      <c r="AF56" s="588"/>
      <c r="AG56" s="608"/>
      <c r="AH56" s="608"/>
      <c r="AI56" s="608"/>
      <c r="AJ56" s="608"/>
      <c r="AK56" s="608"/>
      <c r="AL56" s="608"/>
      <c r="AM56" s="608"/>
      <c r="AN56" s="608"/>
      <c r="AO56" s="608"/>
    </row>
    <row r="57" spans="1:41" s="583" customFormat="1" ht="33" customHeight="1">
      <c r="A57" s="622"/>
      <c r="B57" s="594"/>
      <c r="C57" s="589"/>
      <c r="D57" s="589"/>
      <c r="E57" s="589"/>
      <c r="H57" s="622"/>
      <c r="Z57" s="608"/>
      <c r="AA57" s="614"/>
      <c r="AB57" s="614"/>
      <c r="AC57" s="614"/>
      <c r="AD57" s="614"/>
      <c r="AE57" s="587"/>
      <c r="AF57" s="588"/>
      <c r="AG57" s="608"/>
      <c r="AH57" s="608"/>
      <c r="AI57" s="608"/>
      <c r="AJ57" s="608"/>
      <c r="AK57" s="608"/>
      <c r="AL57" s="608"/>
      <c r="AM57" s="608"/>
      <c r="AN57" s="608"/>
      <c r="AO57" s="608"/>
    </row>
    <row r="58" spans="1:41" s="583" customFormat="1" ht="33" customHeight="1">
      <c r="A58" s="622"/>
      <c r="B58" s="594"/>
      <c r="C58" s="589"/>
      <c r="D58" s="589"/>
      <c r="E58" s="589"/>
      <c r="H58" s="622"/>
      <c r="Z58" s="608"/>
      <c r="AA58" s="614"/>
      <c r="AB58" s="614"/>
      <c r="AC58" s="614"/>
      <c r="AD58" s="614"/>
      <c r="AE58" s="587"/>
      <c r="AF58" s="588"/>
      <c r="AG58" s="608"/>
      <c r="AH58" s="608"/>
      <c r="AI58" s="608"/>
      <c r="AJ58" s="608"/>
      <c r="AK58" s="608"/>
      <c r="AL58" s="608"/>
      <c r="AM58" s="608"/>
      <c r="AN58" s="608"/>
      <c r="AO58" s="608"/>
    </row>
    <row r="59" spans="1:41" s="583" customFormat="1" ht="33" customHeight="1">
      <c r="A59" s="622"/>
      <c r="B59" s="594"/>
      <c r="C59" s="589"/>
      <c r="D59" s="589"/>
      <c r="E59" s="589"/>
      <c r="H59" s="622"/>
      <c r="Z59" s="608"/>
      <c r="AA59" s="614"/>
      <c r="AB59" s="614"/>
      <c r="AC59" s="614"/>
      <c r="AD59" s="614"/>
      <c r="AE59" s="587"/>
      <c r="AF59" s="588"/>
      <c r="AG59" s="608"/>
      <c r="AH59" s="608"/>
      <c r="AI59" s="608"/>
      <c r="AJ59" s="608"/>
      <c r="AK59" s="608"/>
      <c r="AL59" s="608"/>
      <c r="AM59" s="608"/>
      <c r="AN59" s="608"/>
      <c r="AO59" s="608"/>
    </row>
    <row r="60" spans="1:41">
      <c r="A60" s="594"/>
    </row>
    <row r="61" spans="1:41">
      <c r="A61" s="594"/>
    </row>
    <row r="62" spans="1:41">
      <c r="A62" s="594"/>
    </row>
    <row r="63" spans="1:41">
      <c r="A63" s="594"/>
    </row>
    <row r="64" spans="1:41">
      <c r="A64" s="594"/>
    </row>
    <row r="65" spans="1:1">
      <c r="A65" s="594"/>
    </row>
    <row r="66" spans="1:1">
      <c r="A66" s="594"/>
    </row>
    <row r="67" spans="1:1">
      <c r="A67" s="594"/>
    </row>
    <row r="68" spans="1:1">
      <c r="A68" s="594"/>
    </row>
    <row r="69" spans="1:1">
      <c r="A69" s="594"/>
    </row>
    <row r="70" spans="1:1">
      <c r="A70" s="594"/>
    </row>
    <row r="71" spans="1:1">
      <c r="A71" s="594"/>
    </row>
  </sheetData>
  <sheetProtection sheet="1" formatColumns="0" formatRows="0" selectLockedCells="1"/>
  <customSheetViews>
    <customSheetView guid="{9CA44E70-650F-49CD-967F-298619682CA2}" zeroValues="0" hiddenRows="1">
      <selection activeCell="F45" sqref="F45"/>
      <rowBreaks count="2" manualBreakCount="2">
        <brk id="26" max="5" man="1"/>
        <brk id="33" max="5" man="1"/>
      </rowBreaks>
      <pageMargins left="0.75" right="0.77" top="0.73" bottom="0.75" header="0.52" footer="0.45"/>
      <pageSetup scale="95" orientation="portrait"/>
      <headerFooter alignWithMargins="0"/>
    </customSheetView>
    <customSheetView guid="{C39F923C-6CD3-45D8-86F8-6C4D806DDD7E}" zeroValues="0" hiddenRows="1">
      <selection activeCell="F45" sqref="F45"/>
      <rowBreaks count="2" manualBreakCount="2">
        <brk id="26" max="5" man="1"/>
        <brk id="33" max="5" man="1"/>
      </rowBreaks>
      <pageMargins left="0.75" right="0.77" top="0.73" bottom="0.75" header="0.52" footer="0.45"/>
      <pageSetup scale="95" orientation="portrait"/>
      <headerFooter alignWithMargins="0"/>
    </customSheetView>
    <customSheetView guid="{B1277D53-29D6-4226-81E2-084FB62977B6}" zeroValues="0" hiddenRows="1">
      <selection activeCell="D54" sqref="D54:F54"/>
      <rowBreaks count="2" manualBreakCount="2">
        <brk id="26" max="5" man="1"/>
        <brk id="33" max="5" man="1"/>
      </rowBreaks>
      <pageMargins left="0.75" right="0.77" top="0.73" bottom="0.75" header="0.52" footer="0.45"/>
      <pageSetup scale="95" orientation="portrait"/>
      <headerFooter alignWithMargins="0">
        <oddFooter>&amp;L&amp;8Tower Package-P238-TW04, TL associated with Phase-I Generation Project in Orissa (Part-C)&amp;R&amp;"Book Antiqua,Bold"&amp;8Attachment-13 TW04  / Page &amp;P of &amp;N</oddFooter>
      </headerFooter>
    </customSheetView>
    <customSheetView guid="{58D82F59-8CF6-455F-B9F4-081499FDF243}" showPageBreaks="1" zeroValues="0" printArea="1" hiddenRows="1" view="pageBreakPreview">
      <selection activeCell="C5" sqref="C5:F5"/>
      <rowBreaks count="2" manualBreakCount="2">
        <brk id="25" max="5" man="1"/>
        <brk id="33" max="5" man="1"/>
      </rowBreaks>
      <pageMargins left="0.75" right="0.77" top="0.73" bottom="0.75" header="0.52" footer="0.45"/>
      <pageSetup orientation="portrait"/>
      <headerFooter alignWithMargins="0">
        <oddFooter>&amp;L&amp;8Tower Package-P238-TW04, TL associated with Phase-I Generation Project in Orissa (Part-C)&amp;R&amp;"Book Antiqua,Bold"&amp;8Attachment-13 TW04  / Page &amp;P of &amp;N</oddFooter>
      </headerFooter>
    </customSheetView>
    <customSheetView guid="{696D9240-6693-44E8-B9A4-2BFADD101EE2}" zeroValues="0" hiddenRows="1">
      <selection activeCell="C5" sqref="C5:F5"/>
      <pageMargins left="0.75" right="0.77" top="0.73" bottom="0.75" header="0.52" footer="0.45"/>
      <pageSetup orientation="portrait"/>
      <headerFooter alignWithMargins="0">
        <oddFooter>&amp;L&amp;8Tower Package-P238-TW04, TL associated with Phase-I Generation Project in Orissa (Part-C)&amp;R&amp;"Book Antiqua,Bold"&amp;8Attachment-13 TW04  / Page &amp;P of &amp;N</oddFooter>
      </headerFooter>
    </customSheetView>
    <customSheetView guid="{B0EE7D76-5806-4718-BDAD-3A3EA691E5E4}" showPageBreaks="1" zeroValues="0" printArea="1" hiddenRows="1" view="pageBreakPreview">
      <selection activeCell="C5" sqref="C5:F5"/>
      <rowBreaks count="2" manualBreakCount="2">
        <brk id="25" max="5" man="1"/>
        <brk id="33" max="5" man="1"/>
      </rowBreaks>
      <pageMargins left="0.75" right="0.77" top="0.73" bottom="0.75" header="0.52" footer="0.45"/>
      <pageSetup orientation="portrait"/>
      <headerFooter alignWithMargins="0">
        <oddFooter>&amp;L&amp;8Tower Package-P238-TW04, TL associated with Phase-I Generation Project in Orissa (Part-C)&amp;R&amp;"Book Antiqua,Bold"&amp;8Attachment-13 TW04  / Page &amp;P of &amp;N</oddFooter>
      </headerFooter>
    </customSheetView>
    <customSheetView guid="{E95B21C1-D936-4435-AF6F-90CF0B6A7506}" zeroValues="0" hiddenRows="1">
      <selection activeCell="D54" sqref="D54:F54"/>
      <rowBreaks count="2" manualBreakCount="2">
        <brk id="26" max="5" man="1"/>
        <brk id="33" max="5" man="1"/>
      </rowBreaks>
      <pageMargins left="0.75" right="0.77" top="0.73" bottom="0.75" header="0.52" footer="0.45"/>
      <pageSetup scale="95" orientation="portrait"/>
      <headerFooter alignWithMargins="0">
        <oddFooter>&amp;L&amp;8Tower Package-P238-TW04, TL associated with Phase-I Generation Project in Orissa (Part-C)&amp;R&amp;"Book Antiqua,Bold"&amp;8Attachment-13 TW04  / Page &amp;P of &amp;N</oddFooter>
      </headerFooter>
    </customSheetView>
    <customSheetView guid="{08A645C4-A23F-4400-B0CE-1685BC312A6F}" zeroValues="0" printArea="1" hiddenRows="1">
      <selection activeCell="F45" sqref="F45"/>
      <rowBreaks count="2" manualBreakCount="2">
        <brk id="26" max="5" man="1"/>
        <brk id="33" max="5" man="1"/>
      </rowBreaks>
      <pageMargins left="0.75" right="0.77" top="0.73" bottom="0.75" header="0.52" footer="0.45"/>
      <pageSetup scale="95" orientation="portrait"/>
      <headerFooter alignWithMargins="0"/>
    </customSheetView>
  </customSheetViews>
  <mergeCells count="33">
    <mergeCell ref="D21:F21"/>
    <mergeCell ref="B29:F29"/>
    <mergeCell ref="D23:F23"/>
    <mergeCell ref="B28:F28"/>
    <mergeCell ref="B30:F30"/>
    <mergeCell ref="B31:F31"/>
    <mergeCell ref="B43:C43"/>
    <mergeCell ref="B37:F37"/>
    <mergeCell ref="A3:F3"/>
    <mergeCell ref="C5:F5"/>
    <mergeCell ref="B6:C6"/>
    <mergeCell ref="C14:F14"/>
    <mergeCell ref="B16:F16"/>
    <mergeCell ref="B17:F17"/>
    <mergeCell ref="A9:E12"/>
    <mergeCell ref="B18:F18"/>
    <mergeCell ref="B19:F19"/>
    <mergeCell ref="D20:F20"/>
    <mergeCell ref="B36:F36"/>
    <mergeCell ref="B33:F33"/>
    <mergeCell ref="B35:F35"/>
    <mergeCell ref="A55:C55"/>
    <mergeCell ref="B32:F32"/>
    <mergeCell ref="B34:F34"/>
    <mergeCell ref="A47:C47"/>
    <mergeCell ref="D55:F55"/>
    <mergeCell ref="A48:C48"/>
    <mergeCell ref="A50:C50"/>
    <mergeCell ref="A54:C54"/>
    <mergeCell ref="A51:C51"/>
    <mergeCell ref="A49:C49"/>
    <mergeCell ref="A53:C53"/>
    <mergeCell ref="A52:C52"/>
  </mergeCells>
  <phoneticPr fontId="35" type="noConversion"/>
  <pageMargins left="0.75" right="0.77" top="0.73" bottom="0.75" header="0.52" footer="0.45"/>
  <pageSetup scale="93" orientation="portrait"/>
  <headerFooter alignWithMargins="0"/>
  <rowBreaks count="2" manualBreakCount="2">
    <brk id="27" max="5" man="1"/>
    <brk id="34" max="5" man="1"/>
  </rowBreak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1"/>
  </sheetPr>
  <dimension ref="A1:P28"/>
  <sheetViews>
    <sheetView showZeros="0" zoomScaleNormal="100" zoomScaleSheetLayoutView="100" workbookViewId="0">
      <selection activeCell="G25" sqref="G25"/>
    </sheetView>
  </sheetViews>
  <sheetFormatPr defaultColWidth="11" defaultRowHeight="16.5"/>
  <cols>
    <col min="1" max="1" width="11.375" style="113" customWidth="1"/>
    <col min="2" max="2" width="34.375" style="30" customWidth="1"/>
    <col min="3" max="3" width="8.625" style="30" customWidth="1"/>
    <col min="4" max="4" width="7.625" style="30" customWidth="1"/>
    <col min="5" max="5" width="13.625" style="30" customWidth="1"/>
    <col min="6" max="6" width="21.375" style="30" customWidth="1"/>
    <col min="7" max="7" width="17.625" style="100" customWidth="1"/>
    <col min="8" max="12" width="11" style="79" customWidth="1"/>
    <col min="13" max="13" width="11" style="225" customWidth="1"/>
    <col min="14" max="14" width="13.875" style="225" customWidth="1"/>
    <col min="15" max="15" width="13.625" style="225" customWidth="1"/>
    <col min="16" max="16" width="21.375" style="106" customWidth="1"/>
    <col min="17" max="16384" width="11" style="79"/>
  </cols>
  <sheetData>
    <row r="1" spans="1:16" ht="18" customHeight="1">
      <c r="A1" s="81" t="str">
        <f>Cover!B3</f>
        <v>Specification No. SRTCC/ Tele-contracts /AMC-LMC/Som-Mys/851-20</v>
      </c>
      <c r="B1" s="82"/>
      <c r="C1" s="82"/>
      <c r="D1" s="83"/>
      <c r="E1" s="83"/>
      <c r="F1" s="85" t="s">
        <v>233</v>
      </c>
    </row>
    <row r="2" spans="1:16" ht="18" customHeight="1">
      <c r="A2" s="67"/>
      <c r="B2" s="87"/>
      <c r="C2" s="87"/>
      <c r="D2" s="88"/>
      <c r="E2" s="88"/>
      <c r="F2" s="89"/>
    </row>
    <row r="3" spans="1:16" ht="55.5" customHeight="1">
      <c r="A3" s="957" t="str">
        <f>Cover!$B$2</f>
        <v>Annual Maintenance Contract (AMC) of Somanahalli-Mysore intercity &amp; Mysore intracity OFC network and LMC of various customer connectivities in Somanahalli-Mysore intercity route and Mysore intracity for a period of Three (3) Years.</v>
      </c>
      <c r="B3" s="957"/>
      <c r="C3" s="957"/>
      <c r="D3" s="957"/>
      <c r="E3" s="957"/>
      <c r="F3" s="957"/>
      <c r="M3" s="233" t="s">
        <v>167</v>
      </c>
      <c r="O3" s="234" t="e">
        <f>Discount!G15/('Sch-6'!D15+'Sch-6'!D17+'Sch-6'!D19)</f>
        <v>#VALUE!</v>
      </c>
    </row>
    <row r="4" spans="1:16" ht="22.35" customHeight="1">
      <c r="A4" s="789" t="s">
        <v>225</v>
      </c>
      <c r="B4" s="789"/>
      <c r="C4" s="789"/>
      <c r="D4" s="789"/>
      <c r="E4" s="789"/>
      <c r="F4" s="789"/>
      <c r="M4" s="233" t="s">
        <v>168</v>
      </c>
      <c r="O4" s="234">
        <f>Discount!G16</f>
        <v>0</v>
      </c>
    </row>
    <row r="5" spans="1:16" ht="18" customHeight="1">
      <c r="A5" s="72"/>
      <c r="B5" s="101"/>
      <c r="C5" s="101"/>
      <c r="D5" s="101"/>
      <c r="E5" s="101"/>
      <c r="F5" s="101"/>
      <c r="M5" s="233" t="s">
        <v>172</v>
      </c>
      <c r="O5" s="234" t="e">
        <f>Discount!G22/D21</f>
        <v>#DIV/0!</v>
      </c>
    </row>
    <row r="6" spans="1:16" ht="18" customHeight="1">
      <c r="A6" s="29" t="str">
        <f>'Sch-1'!A6</f>
        <v>Bidder's Name And Address</v>
      </c>
      <c r="B6" s="40"/>
      <c r="C6" s="40"/>
      <c r="D6" s="40"/>
      <c r="E6" s="63" t="s">
        <v>198</v>
      </c>
      <c r="G6" s="89"/>
      <c r="M6" s="233" t="s">
        <v>173</v>
      </c>
      <c r="O6" s="234">
        <f>Discount!G28</f>
        <v>0</v>
      </c>
    </row>
    <row r="7" spans="1:16" ht="18" customHeight="1">
      <c r="A7" s="238" t="str">
        <f>'Sch-1'!A7</f>
        <v>Bidder as Individual Bidder</v>
      </c>
      <c r="B7" s="40"/>
      <c r="C7" s="40"/>
      <c r="D7" s="40"/>
      <c r="E7" s="62" t="s">
        <v>200</v>
      </c>
      <c r="F7" s="32"/>
      <c r="G7" s="89"/>
      <c r="M7" s="233" t="s">
        <v>169</v>
      </c>
      <c r="O7" s="234" t="e">
        <f>Discount!G29/('Sch-6'!D15+'Sch-6'!D17+'Sch-6'!D19)</f>
        <v>#VALUE!</v>
      </c>
    </row>
    <row r="8" spans="1:16" ht="18" customHeight="1">
      <c r="A8" s="41" t="s">
        <v>215</v>
      </c>
      <c r="B8" s="905" t="str">
        <f>IF('Sch-1'!B8=0, "", 'Sch-1'!B8)</f>
        <v/>
      </c>
      <c r="C8" s="905"/>
      <c r="D8" s="905"/>
      <c r="E8" s="62" t="s">
        <v>202</v>
      </c>
      <c r="F8" s="32"/>
      <c r="G8" s="89"/>
      <c r="M8" s="233" t="s">
        <v>170</v>
      </c>
      <c r="O8" s="234">
        <f>Discount!G31</f>
        <v>0</v>
      </c>
    </row>
    <row r="9" spans="1:16" ht="18" customHeight="1">
      <c r="A9" s="41" t="s">
        <v>216</v>
      </c>
      <c r="B9" s="905" t="str">
        <f>IF('Sch-1'!B9=0, "", 'Sch-1'!B9)</f>
        <v/>
      </c>
      <c r="C9" s="905"/>
      <c r="D9" s="905"/>
      <c r="E9" s="62" t="s">
        <v>203</v>
      </c>
      <c r="F9" s="32"/>
      <c r="G9" s="89"/>
      <c r="M9" s="233" t="s">
        <v>171</v>
      </c>
      <c r="O9" s="234" t="e">
        <f>SUM(O3:O8)</f>
        <v>#VALUE!</v>
      </c>
    </row>
    <row r="10" spans="1:16" ht="18" customHeight="1">
      <c r="A10" s="42"/>
      <c r="B10" s="905" t="str">
        <f ca="1">IF('Sch-1'!B12=0, "", 'Sch-1'!B12)</f>
        <v/>
      </c>
      <c r="C10" s="905"/>
      <c r="D10" s="905"/>
      <c r="E10" s="62" t="s">
        <v>204</v>
      </c>
      <c r="F10" s="32"/>
      <c r="G10" s="89"/>
    </row>
    <row r="11" spans="1:16" ht="18" customHeight="1">
      <c r="A11" s="42"/>
      <c r="B11" s="905" t="e">
        <f>IF('Sch-1'!#REF!=0, "", 'Sch-1'!#REF!)</f>
        <v>#REF!</v>
      </c>
      <c r="C11" s="905"/>
      <c r="D11" s="905"/>
      <c r="E11" s="62" t="s">
        <v>205</v>
      </c>
      <c r="F11" s="32"/>
      <c r="G11" s="89"/>
    </row>
    <row r="12" spans="1:16" ht="18" customHeight="1">
      <c r="A12" s="73"/>
      <c r="B12" s="203"/>
      <c r="C12" s="203"/>
      <c r="D12" s="203"/>
      <c r="E12" s="102"/>
      <c r="F12" s="69"/>
      <c r="G12" s="89"/>
    </row>
    <row r="13" spans="1:16">
      <c r="P13" s="175"/>
    </row>
    <row r="14" spans="1:16" ht="33.75" customHeight="1">
      <c r="A14" s="103" t="s">
        <v>234</v>
      </c>
      <c r="B14" s="104" t="s">
        <v>181</v>
      </c>
      <c r="C14" s="260" t="s">
        <v>174</v>
      </c>
      <c r="D14" s="260" t="s">
        <v>158</v>
      </c>
      <c r="E14" s="260" t="s">
        <v>159</v>
      </c>
      <c r="F14" s="260" t="s">
        <v>160</v>
      </c>
      <c r="G14" s="250"/>
      <c r="N14" s="954" t="s">
        <v>182</v>
      </c>
      <c r="O14" s="954"/>
      <c r="P14" s="174"/>
    </row>
    <row r="15" spans="1:16" s="248" customFormat="1">
      <c r="A15" s="105">
        <v>1</v>
      </c>
      <c r="B15" s="105">
        <v>2</v>
      </c>
      <c r="C15" s="105">
        <v>3</v>
      </c>
      <c r="D15" s="105">
        <v>4</v>
      </c>
      <c r="E15" s="294">
        <v>5</v>
      </c>
      <c r="F15" s="294" t="s">
        <v>207</v>
      </c>
      <c r="G15" s="251"/>
      <c r="M15" s="249"/>
      <c r="N15" s="955">
        <v>3</v>
      </c>
      <c r="O15" s="955"/>
      <c r="P15" s="176"/>
    </row>
    <row r="16" spans="1:16" s="253" customFormat="1">
      <c r="A16" s="256" t="e">
        <f>#REF!</f>
        <v>#REF!</v>
      </c>
      <c r="B16" s="347" t="e">
        <f>#REF!</f>
        <v>#REF!</v>
      </c>
      <c r="C16" s="256" t="e">
        <f>#REF!</f>
        <v>#REF!</v>
      </c>
      <c r="D16" s="256" t="e">
        <f>#REF!</f>
        <v>#REF!</v>
      </c>
      <c r="E16" s="261"/>
      <c r="F16" s="295"/>
      <c r="G16" s="296"/>
      <c r="H16" s="241"/>
      <c r="I16" s="241"/>
      <c r="J16" s="241"/>
      <c r="K16" s="241"/>
      <c r="L16" s="241"/>
      <c r="M16" s="225"/>
      <c r="N16" s="956"/>
      <c r="O16" s="956"/>
      <c r="P16" s="252"/>
    </row>
    <row r="17" spans="1:16" s="253" customFormat="1" ht="35.1" customHeight="1">
      <c r="A17" s="256" t="e">
        <f>#REF!</f>
        <v>#REF!</v>
      </c>
      <c r="B17" s="347" t="e">
        <f>#REF!</f>
        <v>#REF!</v>
      </c>
      <c r="C17" s="256" t="e">
        <f>#REF!</f>
        <v>#REF!</v>
      </c>
      <c r="D17" s="256" t="e">
        <f>#REF!</f>
        <v>#REF!</v>
      </c>
      <c r="E17" s="344" t="e">
        <f>#REF!</f>
        <v>#REF!</v>
      </c>
      <c r="F17" s="332" t="e">
        <f>IF(E17=0, "Included", IF(ISERROR(D17*E17), E17, D17*E17))</f>
        <v>#REF!</v>
      </c>
      <c r="G17" s="254"/>
      <c r="M17" s="225"/>
      <c r="N17" s="948" t="e">
        <f>D17-(D17*$O$9)</f>
        <v>#REF!</v>
      </c>
      <c r="O17" s="948"/>
      <c r="P17" s="252"/>
    </row>
    <row r="18" spans="1:16" s="253" customFormat="1" ht="35.1" customHeight="1">
      <c r="A18" s="256" t="e">
        <f>#REF!</f>
        <v>#REF!</v>
      </c>
      <c r="B18" s="347" t="e">
        <f>#REF!</f>
        <v>#REF!</v>
      </c>
      <c r="C18" s="256" t="e">
        <f>#REF!</f>
        <v>#REF!</v>
      </c>
      <c r="D18" s="256" t="e">
        <f>#REF!</f>
        <v>#REF!</v>
      </c>
      <c r="E18" s="344" t="e">
        <f>#REF!</f>
        <v>#REF!</v>
      </c>
      <c r="F18" s="332" t="e">
        <f>IF(E18=0, "Included", IF(ISERROR(D18*E18), E18, D18*E18))</f>
        <v>#REF!</v>
      </c>
      <c r="G18" s="254"/>
      <c r="M18" s="225"/>
      <c r="N18" s="953"/>
      <c r="O18" s="953"/>
      <c r="P18" s="252"/>
    </row>
    <row r="19" spans="1:16" s="253" customFormat="1" ht="35.1" customHeight="1">
      <c r="A19" s="256" t="e">
        <f>#REF!</f>
        <v>#REF!</v>
      </c>
      <c r="B19" s="347" t="e">
        <f>#REF!</f>
        <v>#REF!</v>
      </c>
      <c r="C19" s="256" t="e">
        <f>#REF!</f>
        <v>#REF!</v>
      </c>
      <c r="D19" s="256" t="e">
        <f>#REF!</f>
        <v>#REF!</v>
      </c>
      <c r="E19" s="344" t="e">
        <f>#REF!</f>
        <v>#REF!</v>
      </c>
      <c r="F19" s="332" t="e">
        <f>IF(E19=0, "Included", IF(ISERROR(D19*E19), E19, D19*E19))</f>
        <v>#REF!</v>
      </c>
      <c r="G19" s="254"/>
      <c r="M19" s="225"/>
      <c r="N19" s="226"/>
      <c r="O19" s="226"/>
      <c r="P19" s="252"/>
    </row>
    <row r="20" spans="1:16" s="253" customFormat="1" ht="35.1" customHeight="1">
      <c r="A20" s="256" t="e">
        <f>#REF!</f>
        <v>#REF!</v>
      </c>
      <c r="B20" s="347" t="e">
        <f>#REF!</f>
        <v>#REF!</v>
      </c>
      <c r="C20" s="256" t="e">
        <f>#REF!</f>
        <v>#REF!</v>
      </c>
      <c r="D20" s="256" t="e">
        <f>#REF!</f>
        <v>#REF!</v>
      </c>
      <c r="E20" s="344" t="e">
        <f>#REF!</f>
        <v>#REF!</v>
      </c>
      <c r="F20" s="332" t="e">
        <f>IF(E20=0, "Included", IF(ISERROR(D20*E20), E20, D20*E20))</f>
        <v>#REF!</v>
      </c>
      <c r="G20" s="254"/>
      <c r="M20" s="225"/>
      <c r="N20" s="226"/>
      <c r="O20" s="226"/>
      <c r="P20" s="252"/>
    </row>
    <row r="21" spans="1:16" ht="19.5" customHeight="1">
      <c r="A21" s="107"/>
      <c r="B21" s="949" t="s">
        <v>235</v>
      </c>
      <c r="C21" s="950"/>
      <c r="D21" s="950"/>
      <c r="E21" s="257"/>
      <c r="F21" s="333" t="e">
        <f>SUM(F17:F20)</f>
        <v>#REF!</v>
      </c>
      <c r="N21" s="948" t="e">
        <f>ROUND((#REF!+#REF!+#REF!),0)</f>
        <v>#REF!</v>
      </c>
      <c r="O21" s="948"/>
      <c r="P21" s="99"/>
    </row>
    <row r="22" spans="1:16">
      <c r="A22" s="108"/>
      <c r="B22" s="109"/>
      <c r="C22" s="109"/>
      <c r="D22" s="110"/>
      <c r="E22" s="110"/>
      <c r="F22" s="110"/>
      <c r="N22" s="227" t="s">
        <v>133</v>
      </c>
      <c r="O22" s="228" t="e">
        <f>D21-N21</f>
        <v>#REF!</v>
      </c>
      <c r="P22" s="175"/>
    </row>
    <row r="23" spans="1:16" s="246" customFormat="1" ht="33.75" customHeight="1">
      <c r="A23" s="951" t="s">
        <v>161</v>
      </c>
      <c r="B23" s="951"/>
      <c r="C23" s="951"/>
      <c r="D23" s="951"/>
      <c r="E23" s="952"/>
      <c r="F23" s="952"/>
      <c r="G23" s="100"/>
      <c r="M23" s="247"/>
      <c r="N23" s="227"/>
      <c r="O23" s="258"/>
      <c r="P23" s="259"/>
    </row>
    <row r="24" spans="1:16">
      <c r="A24" s="108"/>
      <c r="B24" s="109"/>
      <c r="C24" s="109"/>
      <c r="D24" s="110"/>
      <c r="E24" s="110"/>
      <c r="F24" s="110"/>
      <c r="N24" s="227"/>
      <c r="O24" s="228"/>
      <c r="P24" s="175"/>
    </row>
    <row r="25" spans="1:16" ht="33" customHeight="1">
      <c r="A25" s="92" t="s">
        <v>208</v>
      </c>
      <c r="B25" s="125" t="e">
        <f>'Sch-1'!#REF!</f>
        <v>#REF!</v>
      </c>
      <c r="C25" s="125"/>
      <c r="D25" s="93"/>
      <c r="E25" s="94" t="s">
        <v>210</v>
      </c>
      <c r="F25" s="95"/>
      <c r="P25" s="175"/>
    </row>
    <row r="26" spans="1:16" ht="33" customHeight="1">
      <c r="A26" s="92" t="s">
        <v>209</v>
      </c>
      <c r="B26" s="111" t="e">
        <f>'Sch-1'!#REF!</f>
        <v>#REF!</v>
      </c>
      <c r="C26" s="111"/>
      <c r="D26" s="89"/>
      <c r="E26" s="94" t="s">
        <v>211</v>
      </c>
      <c r="F26" s="112" t="e">
        <f>'Sch-1'!#REF!</f>
        <v>#REF!</v>
      </c>
      <c r="P26" s="175"/>
    </row>
    <row r="27" spans="1:16" ht="33" customHeight="1">
      <c r="A27" s="88"/>
      <c r="B27" s="87"/>
      <c r="C27" s="87"/>
      <c r="D27" s="89"/>
      <c r="E27" s="94" t="s">
        <v>212</v>
      </c>
      <c r="F27" s="112" t="e">
        <f>'Sch-1'!#REF!</f>
        <v>#REF!</v>
      </c>
      <c r="P27" s="175"/>
    </row>
    <row r="28" spans="1:16" ht="33" customHeight="1">
      <c r="A28" s="88"/>
      <c r="B28" s="87"/>
      <c r="C28" s="87"/>
      <c r="D28" s="89"/>
      <c r="E28" s="94" t="s">
        <v>213</v>
      </c>
      <c r="F28" s="95"/>
    </row>
  </sheetData>
  <sheetProtection sheet="1" objects="1" scenarios="1" formatColumns="0" formatRows="0" selectLockedCells="1" selectUnlockedCells="1"/>
  <customSheetViews>
    <customSheetView guid="{9CA44E70-650F-49CD-967F-298619682CA2}"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C39F923C-6CD3-45D8-86F8-6C4D806DDD7E}"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B1277D53-29D6-4226-81E2-084FB62977B6}"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58D82F59-8CF6-455F-B9F4-081499FDF243}"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696D9240-6693-44E8-B9A4-2BFADD101EE2}"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B0EE7D76-5806-4718-BDAD-3A3EA691E5E4}"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E95B21C1-D936-4435-AF6F-90CF0B6A7506}"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08A645C4-A23F-4400-B0CE-1685BC312A6F}"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s>
  <mergeCells count="15">
    <mergeCell ref="N14:O14"/>
    <mergeCell ref="N15:O15"/>
    <mergeCell ref="N16:O16"/>
    <mergeCell ref="A3:F3"/>
    <mergeCell ref="A4:F4"/>
    <mergeCell ref="B8:D8"/>
    <mergeCell ref="B9:D9"/>
    <mergeCell ref="B10:D10"/>
    <mergeCell ref="B11:D11"/>
    <mergeCell ref="N17:O17"/>
    <mergeCell ref="B21:D21"/>
    <mergeCell ref="N21:O21"/>
    <mergeCell ref="A23:D23"/>
    <mergeCell ref="E23:F23"/>
    <mergeCell ref="N18:O18"/>
  </mergeCells>
  <phoneticPr fontId="31" type="noConversion"/>
  <printOptions horizontalCentered="1"/>
  <pageMargins left="0.78740157480314998" right="0.38" top="0.61" bottom="0.57999999999999996" header="0.34" footer="0.36"/>
  <pageSetup paperSize="9" orientation="portrait" horizontalDpi="300" verticalDpi="300"/>
  <headerFooter alignWithMargins="0">
    <oddFooter>&amp;R&amp;"Book Antiqua,Bold"&amp;10Schedule-7/ Page &amp;P of &amp;N</oddFooter>
  </headerFooter>
  <colBreaks count="1" manualBreakCount="1">
    <brk id="6" max="1048575" man="1"/>
  </colBreaks>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3"/>
  </sheetPr>
  <dimension ref="A1:H29"/>
  <sheetViews>
    <sheetView topLeftCell="A19" zoomScaleNormal="90" zoomScaleSheetLayoutView="100" workbookViewId="0">
      <selection activeCell="B11" sqref="B11:C11"/>
    </sheetView>
  </sheetViews>
  <sheetFormatPr defaultColWidth="10" defaultRowHeight="16.5"/>
  <cols>
    <col min="1" max="1" width="10.625" style="40" customWidth="1"/>
    <col min="2" max="2" width="27.5" style="40" customWidth="1"/>
    <col min="3" max="3" width="16.625" style="40" customWidth="1"/>
    <col min="4" max="4" width="39.625" style="40" customWidth="1"/>
    <col min="5" max="5" width="10" style="37"/>
    <col min="6" max="6" width="27" style="37" customWidth="1"/>
    <col min="7" max="7" width="10" style="37"/>
    <col min="8" max="8" width="17.5" style="37" customWidth="1"/>
    <col min="9" max="16384" width="10" style="37"/>
  </cols>
  <sheetData>
    <row r="1" spans="1:6" ht="18" customHeight="1">
      <c r="A1" s="59" t="str">
        <f>Cover!B3</f>
        <v>Specification No. SRTCC/ Tele-contracts /AMC-LMC/Som-Mys/851-20</v>
      </c>
      <c r="B1" s="60"/>
      <c r="C1" s="4"/>
      <c r="D1" s="5" t="s">
        <v>434</v>
      </c>
    </row>
    <row r="2" spans="1:6" ht="18" customHeight="1">
      <c r="A2" s="2"/>
      <c r="B2" s="7"/>
      <c r="C2" s="1"/>
      <c r="D2" s="1"/>
    </row>
    <row r="3" spans="1:6" ht="47.25" customHeight="1">
      <c r="A3" s="852" t="str">
        <f>Cover!$B$2</f>
        <v>Annual Maintenance Contract (AMC) of Somanahalli-Mysore intercity &amp; Mysore intracity OFC network and LMC of various customer connectivities in Somanahalli-Mysore intercity route and Mysore intracity for a period of Three (3) Years.</v>
      </c>
      <c r="B3" s="852"/>
      <c r="C3" s="852"/>
      <c r="D3" s="852"/>
      <c r="E3" s="58"/>
      <c r="F3" s="58"/>
    </row>
    <row r="4" spans="1:6" ht="22.35" customHeight="1">
      <c r="A4" s="853" t="s">
        <v>451</v>
      </c>
      <c r="B4" s="853"/>
      <c r="C4" s="853"/>
      <c r="D4" s="853"/>
    </row>
    <row r="5" spans="1:6" ht="18" customHeight="1">
      <c r="A5" s="39"/>
    </row>
    <row r="6" spans="1:6" ht="18" customHeight="1">
      <c r="A6" s="29" t="str">
        <f>'Sch-1'!A6</f>
        <v>Bidder's Name And Address</v>
      </c>
      <c r="D6" s="64" t="s">
        <v>198</v>
      </c>
    </row>
    <row r="7" spans="1:6" ht="18" customHeight="1">
      <c r="A7" s="201" t="str">
        <f>'Sch-1'!A7</f>
        <v>Bidder as Individual Bidder</v>
      </c>
      <c r="D7" s="506" t="s">
        <v>444</v>
      </c>
    </row>
    <row r="8" spans="1:6">
      <c r="A8" s="41" t="s">
        <v>215</v>
      </c>
      <c r="B8" s="926" t="str">
        <f>IF('Sch-1'!B8=0, "", 'Sch-1'!B8)</f>
        <v/>
      </c>
      <c r="C8" s="926"/>
      <c r="D8" s="506" t="s">
        <v>202</v>
      </c>
    </row>
    <row r="9" spans="1:6">
      <c r="A9" s="41" t="s">
        <v>216</v>
      </c>
      <c r="B9" s="926" t="str">
        <f>IF('Sch-1'!B9=0, "", 'Sch-1'!B9)</f>
        <v/>
      </c>
      <c r="C9" s="926"/>
      <c r="D9" s="506" t="s">
        <v>445</v>
      </c>
    </row>
    <row r="10" spans="1:6">
      <c r="A10" s="42"/>
      <c r="B10" s="926" t="str">
        <f ca="1">IF('Sch-1'!B12=0, "", 'Sch-1'!B12)</f>
        <v/>
      </c>
      <c r="C10" s="926"/>
      <c r="D10" s="506" t="s">
        <v>446</v>
      </c>
    </row>
    <row r="11" spans="1:6">
      <c r="A11" s="42"/>
      <c r="B11" s="926"/>
      <c r="C11" s="926"/>
      <c r="D11" s="447"/>
    </row>
    <row r="12" spans="1:6" ht="18" customHeight="1" thickBot="1">
      <c r="A12" s="203"/>
      <c r="B12" s="203"/>
      <c r="C12" s="203"/>
      <c r="D12" s="66"/>
    </row>
    <row r="13" spans="1:6" ht="34.5" customHeight="1" thickBot="1">
      <c r="A13" s="515" t="s">
        <v>184</v>
      </c>
      <c r="B13" s="865" t="s">
        <v>180</v>
      </c>
      <c r="C13" s="871"/>
      <c r="D13" s="529" t="s">
        <v>186</v>
      </c>
    </row>
    <row r="14" spans="1:6" ht="22.35" customHeight="1">
      <c r="A14" s="527" t="s">
        <v>187</v>
      </c>
      <c r="B14" s="917" t="s">
        <v>219</v>
      </c>
      <c r="C14" s="917"/>
      <c r="D14" s="528"/>
    </row>
    <row r="15" spans="1:6" ht="35.1" customHeight="1">
      <c r="A15" s="518"/>
      <c r="B15" s="913" t="s">
        <v>447</v>
      </c>
      <c r="C15" s="914"/>
      <c r="D15" s="519" t="e">
        <f>'Sch-6'!D15-Discount!G15-(Discount!G16*'Sch-6'!D15)</f>
        <v>#VALUE!</v>
      </c>
      <c r="F15" s="444"/>
    </row>
    <row r="16" spans="1:6" ht="22.35" customHeight="1">
      <c r="A16" s="509" t="s">
        <v>189</v>
      </c>
      <c r="B16" s="908" t="s">
        <v>220</v>
      </c>
      <c r="C16" s="908"/>
      <c r="D16" s="520"/>
      <c r="F16" s="444"/>
    </row>
    <row r="17" spans="1:8" ht="50.25" customHeight="1">
      <c r="A17" s="518"/>
      <c r="B17" s="913" t="s">
        <v>194</v>
      </c>
      <c r="C17" s="914"/>
      <c r="D17" s="519" t="e">
        <f>'Sch-2'!#REF!</f>
        <v>#REF!</v>
      </c>
    </row>
    <row r="18" spans="1:8" ht="22.35" customHeight="1">
      <c r="A18" s="509" t="s">
        <v>190</v>
      </c>
      <c r="B18" s="908" t="s">
        <v>221</v>
      </c>
      <c r="C18" s="908"/>
      <c r="D18" s="521"/>
    </row>
    <row r="19" spans="1:8" ht="36" customHeight="1">
      <c r="A19" s="522"/>
      <c r="B19" s="915" t="s">
        <v>450</v>
      </c>
      <c r="C19" s="916"/>
      <c r="D19" s="523" t="s">
        <v>411</v>
      </c>
    </row>
    <row r="20" spans="1:8" ht="22.35" customHeight="1">
      <c r="A20" s="509" t="s">
        <v>191</v>
      </c>
      <c r="B20" s="908" t="s">
        <v>222</v>
      </c>
      <c r="C20" s="908"/>
      <c r="D20" s="524"/>
    </row>
    <row r="21" spans="1:8" ht="43.5" customHeight="1">
      <c r="A21" s="522"/>
      <c r="B21" s="959" t="s">
        <v>412</v>
      </c>
      <c r="C21" s="960"/>
      <c r="D21" s="525">
        <f>'Sch-5'!D32:E32</f>
        <v>0</v>
      </c>
    </row>
    <row r="22" spans="1:8" ht="22.35" customHeight="1">
      <c r="A22" s="509">
        <v>5</v>
      </c>
      <c r="B22" s="908" t="s">
        <v>426</v>
      </c>
      <c r="C22" s="908"/>
      <c r="D22" s="524"/>
      <c r="H22" s="352"/>
    </row>
    <row r="23" spans="1:8" ht="42" customHeight="1" thickBot="1">
      <c r="A23" s="526"/>
      <c r="B23" s="909" t="s">
        <v>423</v>
      </c>
      <c r="C23" s="910"/>
      <c r="D23" s="523" t="s">
        <v>411</v>
      </c>
    </row>
    <row r="24" spans="1:8" ht="66" customHeight="1" thickBot="1">
      <c r="A24" s="511"/>
      <c r="B24" s="958" t="s">
        <v>403</v>
      </c>
      <c r="C24" s="958"/>
      <c r="D24" s="512" t="e">
        <f>D15+D17+D21</f>
        <v>#VALUE!</v>
      </c>
    </row>
    <row r="25" spans="1:8" ht="30" customHeight="1">
      <c r="A25" s="76"/>
      <c r="B25" s="77"/>
      <c r="C25" s="77"/>
      <c r="D25" s="78"/>
    </row>
    <row r="26" spans="1:8" ht="30" customHeight="1">
      <c r="A26" s="34" t="s">
        <v>208</v>
      </c>
      <c r="B26" s="123" t="e">
        <f>IF('Sch-1'!#REF!=0,"", 'Sch-1'!#REF!)</f>
        <v>#REF!</v>
      </c>
      <c r="C26" s="35"/>
      <c r="D26" s="440"/>
      <c r="F26" s="36"/>
    </row>
    <row r="27" spans="1:8" ht="30" customHeight="1">
      <c r="A27" s="34" t="s">
        <v>209</v>
      </c>
      <c r="B27" s="123" t="e">
        <f>IF('Sch-1'!#REF!=0,"", 'Sch-1'!#REF!)</f>
        <v>#REF!</v>
      </c>
      <c r="C27" s="35" t="s">
        <v>211</v>
      </c>
      <c r="D27" s="97" t="e">
        <f>IF('Sch-1'!#REF!=0,"",'Sch-1'!#REF!)</f>
        <v>#REF!</v>
      </c>
      <c r="F27" s="48"/>
    </row>
    <row r="28" spans="1:8" ht="30" customHeight="1">
      <c r="A28" s="3"/>
      <c r="B28" s="439"/>
      <c r="C28" s="35" t="s">
        <v>212</v>
      </c>
      <c r="D28" s="97" t="e">
        <f>IF('Sch-1'!#REF!=0,"",'Sch-1'!#REF!)</f>
        <v>#REF!</v>
      </c>
      <c r="F28" s="48"/>
    </row>
    <row r="29" spans="1:8" ht="30" customHeight="1">
      <c r="A29" s="3"/>
      <c r="B29" s="7"/>
      <c r="C29" s="35"/>
      <c r="D29" s="3"/>
      <c r="F29" s="36"/>
    </row>
  </sheetData>
  <sheetProtection formatColumns="0" formatRows="0" selectLockedCells="1" selectUnlockedCells="1"/>
  <mergeCells count="18">
    <mergeCell ref="A3:D3"/>
    <mergeCell ref="A4:D4"/>
    <mergeCell ref="B8:C8"/>
    <mergeCell ref="B9:C9"/>
    <mergeCell ref="B10:C10"/>
    <mergeCell ref="B11:C11"/>
    <mergeCell ref="B13:C13"/>
    <mergeCell ref="B14:C14"/>
    <mergeCell ref="B15:C15"/>
    <mergeCell ref="B16:C16"/>
    <mergeCell ref="B22:C22"/>
    <mergeCell ref="B23:C23"/>
    <mergeCell ref="B24:C24"/>
    <mergeCell ref="B17:C17"/>
    <mergeCell ref="B18:C18"/>
    <mergeCell ref="B19:C19"/>
    <mergeCell ref="B20:C20"/>
    <mergeCell ref="B21:C21"/>
  </mergeCells>
  <printOptions horizontalCentered="1"/>
  <pageMargins left="0.5" right="0.38" top="0.56999999999999995" bottom="0.48" header="0.38" footer="0.24"/>
  <pageSetup paperSize="9" fitToHeight="0" orientation="portrait"/>
  <headerFooter alignWithMargins="0">
    <oddFooter>&amp;R&amp;"Book Antiqua,Bold"&amp;10Schedule-5/ Page &amp;P of &amp;N</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1"/>
  </sheetPr>
  <dimension ref="A1:AR41"/>
  <sheetViews>
    <sheetView showZeros="0" topLeftCell="A16" zoomScale="95" zoomScaleNormal="95" zoomScaleSheetLayoutView="100" workbookViewId="0">
      <selection activeCell="P24" sqref="P24"/>
    </sheetView>
  </sheetViews>
  <sheetFormatPr defaultColWidth="11" defaultRowHeight="16.5"/>
  <cols>
    <col min="1" max="2" width="6.625" style="161" customWidth="1"/>
    <col min="3" max="3" width="21.625" style="161" customWidth="1"/>
    <col min="4" max="4" width="13.375" style="161" customWidth="1"/>
    <col min="5" max="5" width="23.625" style="161" customWidth="1"/>
    <col min="6" max="6" width="11.875" style="161" customWidth="1"/>
    <col min="7" max="7" width="14.875" style="161" customWidth="1"/>
    <col min="8" max="8" width="14.125" style="451" hidden="1" customWidth="1"/>
    <col min="9" max="9" width="14.125" style="452" hidden="1" customWidth="1"/>
    <col min="10" max="10" width="17.625" style="453" hidden="1" customWidth="1"/>
    <col min="11" max="13" width="14.125" style="453" hidden="1" customWidth="1"/>
    <col min="14" max="14" width="38.125" style="453" hidden="1" customWidth="1"/>
    <col min="15" max="15" width="21.125" style="453" hidden="1" customWidth="1"/>
    <col min="16" max="16" width="14.125" style="453" customWidth="1"/>
    <col min="17" max="17" width="14.125" style="338" customWidth="1"/>
    <col min="18" max="23" width="11" style="338" customWidth="1"/>
    <col min="24" max="16384" width="11" style="86"/>
  </cols>
  <sheetData>
    <row r="1" spans="1:23" s="147" customFormat="1" ht="40.35" customHeight="1">
      <c r="A1" s="981" t="s">
        <v>129</v>
      </c>
      <c r="B1" s="981"/>
      <c r="C1" s="981"/>
      <c r="D1" s="981"/>
      <c r="E1" s="981"/>
      <c r="F1" s="981"/>
      <c r="G1" s="981"/>
      <c r="H1" s="448"/>
      <c r="I1" s="449"/>
      <c r="J1" s="450"/>
      <c r="K1" s="450"/>
      <c r="L1" s="450"/>
      <c r="M1" s="450"/>
      <c r="N1" s="450"/>
      <c r="O1" s="450"/>
      <c r="P1" s="450"/>
      <c r="Q1" s="337"/>
      <c r="R1" s="337"/>
      <c r="S1" s="337"/>
      <c r="T1" s="337"/>
      <c r="U1" s="337"/>
      <c r="V1" s="337"/>
      <c r="W1" s="337"/>
    </row>
    <row r="2" spans="1:23" ht="18" customHeight="1">
      <c r="A2" s="81" t="str">
        <f>Cover!B3</f>
        <v>Specification No. SRTCC/ Tele-contracts /AMC-LMC/Som-Mys/851-20</v>
      </c>
      <c r="B2" s="81"/>
      <c r="C2" s="82"/>
      <c r="D2" s="83"/>
      <c r="E2" s="83"/>
      <c r="F2" s="83"/>
      <c r="G2" s="85" t="s">
        <v>128</v>
      </c>
    </row>
    <row r="3" spans="1:23" ht="18" customHeight="1">
      <c r="A3" s="153"/>
      <c r="B3" s="153"/>
      <c r="C3" s="154"/>
      <c r="D3" s="155"/>
      <c r="E3" s="155"/>
      <c r="F3" s="155"/>
      <c r="G3" s="156"/>
    </row>
    <row r="4" spans="1:23" ht="19.350000000000001" customHeight="1">
      <c r="A4" s="984" t="s">
        <v>123</v>
      </c>
      <c r="B4" s="984"/>
      <c r="C4" s="984"/>
      <c r="D4" s="984"/>
      <c r="E4" s="984"/>
      <c r="F4" s="984"/>
      <c r="G4" s="984"/>
    </row>
    <row r="5" spans="1:23" ht="21" customHeight="1">
      <c r="A5" s="157" t="s">
        <v>198</v>
      </c>
      <c r="B5" s="157"/>
      <c r="C5" s="148"/>
      <c r="D5" s="148"/>
      <c r="E5" s="148"/>
      <c r="F5" s="148"/>
      <c r="G5" s="148"/>
    </row>
    <row r="6" spans="1:23" ht="21" customHeight="1">
      <c r="A6" s="506" t="s">
        <v>444</v>
      </c>
      <c r="B6" s="158"/>
      <c r="C6" s="148"/>
      <c r="D6" s="148"/>
      <c r="E6" s="148"/>
      <c r="F6" s="148"/>
      <c r="G6" s="148"/>
    </row>
    <row r="7" spans="1:23" ht="21" customHeight="1">
      <c r="A7" s="506" t="s">
        <v>202</v>
      </c>
      <c r="B7" s="158"/>
      <c r="C7" s="148"/>
      <c r="D7" s="148"/>
      <c r="E7" s="148"/>
      <c r="F7" s="148"/>
      <c r="G7" s="148"/>
    </row>
    <row r="8" spans="1:23" ht="21" customHeight="1">
      <c r="A8" s="506" t="s">
        <v>445</v>
      </c>
      <c r="B8" s="158"/>
      <c r="C8" s="148"/>
      <c r="D8" s="148"/>
      <c r="E8" s="148"/>
      <c r="F8" s="148"/>
      <c r="G8" s="148"/>
    </row>
    <row r="9" spans="1:23" ht="21" customHeight="1">
      <c r="A9" s="506" t="s">
        <v>446</v>
      </c>
      <c r="B9" s="158"/>
      <c r="C9" s="148"/>
      <c r="D9" s="148"/>
      <c r="E9" s="148"/>
      <c r="F9" s="148"/>
      <c r="G9" s="148"/>
    </row>
    <row r="10" spans="1:23" ht="1.5" customHeight="1">
      <c r="A10" s="447"/>
      <c r="B10" s="158"/>
      <c r="C10" s="148"/>
      <c r="D10" s="148"/>
      <c r="E10" s="148"/>
      <c r="F10" s="148"/>
      <c r="G10" s="148"/>
    </row>
    <row r="11" spans="1:23" ht="21" customHeight="1">
      <c r="A11" s="148"/>
      <c r="B11" s="148"/>
      <c r="C11" s="148"/>
      <c r="D11" s="148"/>
      <c r="E11" s="148"/>
      <c r="F11" s="148"/>
      <c r="G11" s="148"/>
    </row>
    <row r="12" spans="1:23" ht="53.25" customHeight="1">
      <c r="A12" s="542" t="s">
        <v>124</v>
      </c>
      <c r="B12" s="542"/>
      <c r="C12" s="982" t="str">
        <f>Cover!$B$2</f>
        <v>Annual Maintenance Contract (AMC) of Somanahalli-Mysore intercity &amp; Mysore intracity OFC network and LMC of various customer connectivities in Somanahalli-Mysore intercity route and Mysore intracity for a period of Three (3) Years.</v>
      </c>
      <c r="D12" s="982"/>
      <c r="E12" s="982"/>
      <c r="F12" s="982"/>
      <c r="G12" s="982"/>
    </row>
    <row r="13" spans="1:23" ht="21" customHeight="1">
      <c r="A13" s="159" t="s">
        <v>122</v>
      </c>
      <c r="B13" s="159"/>
      <c r="C13" s="160"/>
      <c r="D13" s="159"/>
      <c r="E13" s="159"/>
      <c r="F13" s="159"/>
      <c r="G13" s="159"/>
    </row>
    <row r="14" spans="1:23" ht="55.5" customHeight="1">
      <c r="A14" s="983" t="s">
        <v>125</v>
      </c>
      <c r="B14" s="983"/>
      <c r="C14" s="983"/>
      <c r="D14" s="983"/>
      <c r="E14" s="983"/>
      <c r="F14" s="983"/>
      <c r="G14" s="983"/>
      <c r="J14" s="985" t="s">
        <v>292</v>
      </c>
      <c r="K14" s="985"/>
      <c r="L14" s="985"/>
      <c r="M14" s="985"/>
      <c r="N14" s="454" t="s">
        <v>293</v>
      </c>
    </row>
    <row r="15" spans="1:23" ht="70.349999999999994" customHeight="1">
      <c r="B15" s="167">
        <v>1</v>
      </c>
      <c r="C15" s="961" t="s">
        <v>399</v>
      </c>
      <c r="D15" s="962"/>
      <c r="E15" s="962"/>
      <c r="F15" s="963"/>
      <c r="G15" s="340"/>
      <c r="I15" s="455" t="e">
        <f>'Sch-1'!#REF!+'Sch-2'!#REF!+#REF!+#REF!</f>
        <v>#REF!</v>
      </c>
      <c r="J15" s="456" t="e">
        <f>IF(I15=0,0,G15/I15)</f>
        <v>#REF!</v>
      </c>
      <c r="K15" s="501"/>
      <c r="M15" s="500"/>
    </row>
    <row r="16" spans="1:23" ht="70.349999999999994" customHeight="1">
      <c r="B16" s="167">
        <v>2</v>
      </c>
      <c r="C16" s="961" t="s">
        <v>400</v>
      </c>
      <c r="D16" s="962"/>
      <c r="E16" s="962"/>
      <c r="F16" s="963"/>
      <c r="G16" s="173"/>
      <c r="I16" s="457" t="e">
        <f>'Sch-1'!#REF!+'Sch-2'!#REF!+#REF!+#REF!</f>
        <v>#REF!</v>
      </c>
      <c r="J16" s="458">
        <f>G16</f>
        <v>0</v>
      </c>
    </row>
    <row r="17" spans="1:44" s="150" customFormat="1" ht="55.35" customHeight="1">
      <c r="B17" s="168">
        <v>3</v>
      </c>
      <c r="C17" s="964" t="s">
        <v>148</v>
      </c>
      <c r="D17" s="965"/>
      <c r="E17" s="965"/>
      <c r="F17" s="966"/>
      <c r="G17" s="171"/>
      <c r="H17" s="451"/>
      <c r="I17" s="451"/>
      <c r="J17" s="459"/>
      <c r="K17" s="459"/>
      <c r="L17" s="459"/>
      <c r="M17" s="459"/>
      <c r="N17" s="459"/>
      <c r="O17" s="459"/>
      <c r="P17" s="459"/>
      <c r="Q17" s="339"/>
      <c r="R17" s="339"/>
      <c r="S17" s="339"/>
      <c r="T17" s="339"/>
      <c r="U17" s="339"/>
      <c r="V17" s="339"/>
      <c r="W17" s="339"/>
    </row>
    <row r="18" spans="1:44" s="150" customFormat="1" ht="21" customHeight="1">
      <c r="B18" s="165"/>
      <c r="C18" s="204" t="s">
        <v>139</v>
      </c>
      <c r="D18" s="163"/>
      <c r="E18" s="172"/>
      <c r="F18" s="206" t="s">
        <v>165</v>
      </c>
      <c r="G18" s="493"/>
      <c r="H18" s="451"/>
      <c r="I18" s="460" t="e">
        <f>'Sch-1'!#REF!</f>
        <v>#REF!</v>
      </c>
      <c r="J18" s="461" t="e">
        <f>IF(I18=0,0,G18/I18)</f>
        <v>#REF!</v>
      </c>
      <c r="K18" s="459"/>
      <c r="L18" s="459"/>
      <c r="M18" s="459"/>
      <c r="N18" s="462" t="s">
        <v>298</v>
      </c>
      <c r="O18" s="461" t="e">
        <f>J15+J16+J18+J24</f>
        <v>#REF!</v>
      </c>
      <c r="P18" s="459"/>
      <c r="Q18" s="339"/>
      <c r="R18" s="339"/>
      <c r="S18" s="339"/>
      <c r="T18" s="339"/>
      <c r="U18" s="339"/>
      <c r="V18" s="339"/>
      <c r="W18" s="339"/>
    </row>
    <row r="19" spans="1:44" s="150" customFormat="1">
      <c r="B19" s="496"/>
      <c r="C19" s="204" t="s">
        <v>140</v>
      </c>
      <c r="D19" s="163"/>
      <c r="E19" s="497"/>
      <c r="F19" s="498" t="s">
        <v>165</v>
      </c>
      <c r="G19" s="493"/>
      <c r="H19" s="451"/>
      <c r="I19" s="460" t="e">
        <f>'Sch-1'!#REF!</f>
        <v>#REF!</v>
      </c>
      <c r="J19" s="461" t="e">
        <f>IF(I19=0,0,G19/I19)</f>
        <v>#REF!</v>
      </c>
      <c r="K19" s="459"/>
      <c r="L19" s="459"/>
      <c r="M19" s="459"/>
      <c r="N19" s="462" t="s">
        <v>299</v>
      </c>
      <c r="O19" s="461" t="e">
        <f>J15+J16+J19+J25</f>
        <v>#REF!</v>
      </c>
      <c r="P19" s="459"/>
      <c r="Q19" s="339"/>
      <c r="R19" s="339"/>
      <c r="S19" s="339"/>
      <c r="T19" s="339"/>
      <c r="U19" s="339"/>
      <c r="V19" s="339"/>
      <c r="W19" s="339"/>
    </row>
    <row r="20" spans="1:44" s="495" customFormat="1">
      <c r="B20" s="496"/>
      <c r="C20" s="491" t="s">
        <v>126</v>
      </c>
      <c r="D20" s="163"/>
      <c r="E20" s="497"/>
      <c r="F20" s="498" t="s">
        <v>165</v>
      </c>
      <c r="G20" s="493"/>
      <c r="H20" s="451"/>
      <c r="I20" s="460" t="e">
        <f>'Sch-2'!#REF!</f>
        <v>#REF!</v>
      </c>
      <c r="J20" s="461" t="e">
        <f>IF(I20=0,0,G20/I20)</f>
        <v>#REF!</v>
      </c>
      <c r="K20" s="459"/>
      <c r="L20" s="459"/>
      <c r="M20" s="459"/>
      <c r="N20" s="462" t="s">
        <v>126</v>
      </c>
      <c r="O20" s="461" t="e">
        <f>J15+J16+J20+J26</f>
        <v>#REF!</v>
      </c>
      <c r="P20" s="459"/>
      <c r="Q20" s="339"/>
      <c r="R20" s="339"/>
      <c r="S20" s="339"/>
      <c r="T20" s="339"/>
      <c r="U20" s="339"/>
      <c r="V20" s="339"/>
      <c r="W20" s="339"/>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44" s="150" customFormat="1" ht="21" hidden="1" customHeight="1">
      <c r="B21" s="165"/>
      <c r="C21" s="491" t="s">
        <v>398</v>
      </c>
      <c r="D21" s="163"/>
      <c r="E21" s="172"/>
      <c r="F21" s="206" t="s">
        <v>165</v>
      </c>
      <c r="G21" s="341"/>
      <c r="H21" s="451"/>
      <c r="I21" s="460" t="e">
        <f>#REF!</f>
        <v>#REF!</v>
      </c>
      <c r="J21" s="461" t="e">
        <f>IF(I21=0,0,G21/I21)</f>
        <v>#REF!</v>
      </c>
      <c r="K21" s="459"/>
      <c r="L21" s="459"/>
      <c r="M21" s="459"/>
      <c r="N21" s="492" t="s">
        <v>397</v>
      </c>
      <c r="O21" s="461" t="e">
        <f>J15+J16+J21+J27</f>
        <v>#REF!</v>
      </c>
      <c r="P21" s="459"/>
      <c r="Q21" s="339"/>
      <c r="R21" s="339"/>
      <c r="S21" s="339"/>
      <c r="T21" s="339"/>
      <c r="U21" s="339"/>
      <c r="V21" s="339"/>
      <c r="W21" s="339"/>
    </row>
    <row r="22" spans="1:44" s="150" customFormat="1" ht="21" hidden="1" customHeight="1">
      <c r="B22" s="166"/>
      <c r="C22" s="336" t="s">
        <v>401</v>
      </c>
      <c r="D22" s="164"/>
      <c r="E22" s="172"/>
      <c r="F22" s="207" t="s">
        <v>165</v>
      </c>
      <c r="G22" s="342"/>
      <c r="H22" s="451"/>
      <c r="I22" s="460" t="e">
        <f>#REF!</f>
        <v>#REF!</v>
      </c>
      <c r="J22" s="461" t="e">
        <f>IF(I22=0,0,G22/I22)</f>
        <v>#REF!</v>
      </c>
      <c r="K22" s="459"/>
      <c r="L22" s="459"/>
      <c r="M22" s="459"/>
      <c r="N22" s="499" t="s">
        <v>401</v>
      </c>
      <c r="O22" s="461" t="e">
        <f>J15+J16+J22+J28</f>
        <v>#REF!</v>
      </c>
      <c r="P22" s="459"/>
      <c r="Q22" s="339"/>
      <c r="R22" s="339"/>
      <c r="S22" s="339"/>
      <c r="T22" s="339"/>
      <c r="U22" s="339"/>
      <c r="V22" s="339"/>
      <c r="W22" s="339"/>
    </row>
    <row r="23" spans="1:44" s="150" customFormat="1" ht="55.35" customHeight="1">
      <c r="B23" s="168">
        <v>4</v>
      </c>
      <c r="C23" s="967" t="s">
        <v>402</v>
      </c>
      <c r="D23" s="968"/>
      <c r="E23" s="968"/>
      <c r="F23" s="969"/>
      <c r="G23" s="171"/>
      <c r="H23" s="451"/>
      <c r="I23" s="451"/>
      <c r="J23" s="459"/>
      <c r="K23" s="459"/>
      <c r="L23" s="459"/>
      <c r="M23" s="459"/>
      <c r="N23" s="459"/>
      <c r="O23" s="459"/>
      <c r="P23" s="459"/>
      <c r="Q23" s="339"/>
      <c r="R23" s="339"/>
      <c r="S23" s="339"/>
      <c r="T23" s="339"/>
      <c r="U23" s="339"/>
      <c r="V23" s="339"/>
      <c r="W23" s="339"/>
    </row>
    <row r="24" spans="1:44" s="150" customFormat="1" ht="21" customHeight="1">
      <c r="A24" s="149"/>
      <c r="B24" s="165"/>
      <c r="C24" s="204" t="s">
        <v>139</v>
      </c>
      <c r="D24" s="163"/>
      <c r="E24" s="205"/>
      <c r="F24" s="206" t="s">
        <v>166</v>
      </c>
      <c r="G24" s="213"/>
      <c r="H24" s="451"/>
      <c r="I24" s="460" t="e">
        <f>'Sch-1'!#REF!</f>
        <v>#REF!</v>
      </c>
      <c r="J24" s="463">
        <f>G24</f>
        <v>0</v>
      </c>
      <c r="K24" s="459"/>
      <c r="L24" s="459"/>
      <c r="M24" s="459"/>
      <c r="N24" s="459"/>
      <c r="O24" s="459"/>
      <c r="P24" s="459"/>
      <c r="Q24" s="339"/>
      <c r="R24" s="339"/>
      <c r="S24" s="339"/>
      <c r="T24" s="339"/>
      <c r="U24" s="339"/>
      <c r="V24" s="339"/>
      <c r="W24" s="339"/>
    </row>
    <row r="25" spans="1:44" s="150" customFormat="1" ht="21" customHeight="1">
      <c r="A25" s="149"/>
      <c r="B25" s="165"/>
      <c r="C25" s="204" t="s">
        <v>140</v>
      </c>
      <c r="D25" s="163"/>
      <c r="E25" s="205"/>
      <c r="F25" s="206" t="s">
        <v>166</v>
      </c>
      <c r="G25" s="213"/>
      <c r="H25" s="451"/>
      <c r="I25" s="460" t="e">
        <f>'Sch-1'!#REF!</f>
        <v>#REF!</v>
      </c>
      <c r="J25" s="463">
        <f>G25</f>
        <v>0</v>
      </c>
      <c r="K25" s="459"/>
      <c r="L25" s="459"/>
      <c r="M25" s="459"/>
      <c r="N25" s="459"/>
      <c r="O25" s="459"/>
      <c r="P25" s="459"/>
      <c r="Q25" s="339"/>
      <c r="R25" s="339"/>
      <c r="S25" s="339"/>
      <c r="T25" s="339"/>
      <c r="U25" s="339"/>
      <c r="V25" s="339"/>
      <c r="W25" s="339"/>
    </row>
    <row r="26" spans="1:44" s="150" customFormat="1" ht="21" customHeight="1">
      <c r="A26" s="149"/>
      <c r="B26" s="165"/>
      <c r="C26" s="491" t="s">
        <v>126</v>
      </c>
      <c r="D26" s="163"/>
      <c r="E26" s="205"/>
      <c r="F26" s="206" t="s">
        <v>166</v>
      </c>
      <c r="G26" s="213"/>
      <c r="H26" s="451"/>
      <c r="I26" s="460" t="e">
        <f>'Sch-2'!#REF!</f>
        <v>#REF!</v>
      </c>
      <c r="J26" s="463">
        <f>G26</f>
        <v>0</v>
      </c>
      <c r="K26" s="459"/>
      <c r="L26" s="459"/>
      <c r="M26" s="459"/>
      <c r="N26" s="459"/>
      <c r="O26" s="459"/>
      <c r="P26" s="459"/>
      <c r="Q26" s="339"/>
      <c r="R26" s="339"/>
      <c r="S26" s="339"/>
      <c r="T26" s="339"/>
      <c r="U26" s="339"/>
      <c r="V26" s="339"/>
      <c r="W26" s="339"/>
    </row>
    <row r="27" spans="1:44" s="150" customFormat="1" ht="21" hidden="1" customHeight="1">
      <c r="A27" s="149"/>
      <c r="B27" s="165"/>
      <c r="C27" s="491" t="s">
        <v>398</v>
      </c>
      <c r="D27" s="163"/>
      <c r="E27" s="205"/>
      <c r="F27" s="206" t="s">
        <v>166</v>
      </c>
      <c r="G27" s="213"/>
      <c r="H27" s="451"/>
      <c r="I27" s="460" t="e">
        <f>#REF!</f>
        <v>#REF!</v>
      </c>
      <c r="J27" s="463">
        <f>G27</f>
        <v>0</v>
      </c>
      <c r="K27" s="459"/>
      <c r="L27" s="459"/>
      <c r="M27" s="459"/>
      <c r="N27" s="459"/>
      <c r="O27" s="459"/>
      <c r="P27" s="459"/>
      <c r="Q27" s="339"/>
      <c r="R27" s="339"/>
      <c r="S27" s="339"/>
      <c r="T27" s="339"/>
      <c r="U27" s="339"/>
      <c r="V27" s="339"/>
      <c r="W27" s="339"/>
    </row>
    <row r="28" spans="1:44" s="150" customFormat="1" ht="21" hidden="1" customHeight="1">
      <c r="A28" s="149"/>
      <c r="B28" s="166"/>
      <c r="C28" s="336" t="s">
        <v>401</v>
      </c>
      <c r="D28" s="164"/>
      <c r="E28" s="208"/>
      <c r="F28" s="207" t="s">
        <v>166</v>
      </c>
      <c r="G28" s="214"/>
      <c r="H28" s="451"/>
      <c r="I28" s="460" t="e">
        <f>#REF!</f>
        <v>#REF!</v>
      </c>
      <c r="J28" s="463">
        <f>G28</f>
        <v>0</v>
      </c>
      <c r="K28" s="459"/>
      <c r="L28" s="459"/>
      <c r="M28" s="459"/>
      <c r="N28" s="459"/>
      <c r="O28" s="459"/>
      <c r="P28" s="459"/>
      <c r="Q28" s="339"/>
      <c r="R28" s="339"/>
      <c r="S28" s="339"/>
      <c r="T28" s="339"/>
      <c r="U28" s="339"/>
      <c r="V28" s="339"/>
      <c r="W28" s="339"/>
    </row>
    <row r="29" spans="1:44" s="150" customFormat="1" ht="41.25" customHeight="1">
      <c r="A29" s="149"/>
      <c r="B29" s="973" t="s">
        <v>366</v>
      </c>
      <c r="C29" s="974"/>
      <c r="D29" s="974"/>
      <c r="E29" s="974"/>
      <c r="F29" s="974"/>
      <c r="G29" s="974"/>
      <c r="H29" s="451"/>
      <c r="I29" s="460" t="e">
        <f>'Sch-1'!#REF!+'Sch-2'!#REF!+#REF!</f>
        <v>#REF!</v>
      </c>
      <c r="J29" s="461" t="e">
        <f>IF(I29=0,0,G29/I29)</f>
        <v>#REF!</v>
      </c>
      <c r="K29" s="459"/>
      <c r="L29" s="459"/>
      <c r="M29" s="459"/>
      <c r="N29" s="459"/>
      <c r="O29" s="459"/>
      <c r="P29" s="459"/>
      <c r="Q29" s="339"/>
      <c r="R29" s="339"/>
      <c r="S29" s="339"/>
      <c r="T29" s="339"/>
      <c r="U29" s="339"/>
      <c r="V29" s="339"/>
      <c r="W29" s="339"/>
    </row>
    <row r="30" spans="1:44" s="150" customFormat="1" ht="24.75" hidden="1" customHeight="1">
      <c r="A30" s="149"/>
      <c r="B30" s="442">
        <v>5</v>
      </c>
      <c r="C30" s="975" t="s">
        <v>367</v>
      </c>
      <c r="D30" s="976"/>
      <c r="E30" s="976"/>
      <c r="F30" s="976"/>
      <c r="G30" s="977"/>
      <c r="H30" s="451"/>
      <c r="I30" s="460"/>
      <c r="J30" s="461"/>
      <c r="K30" s="459"/>
      <c r="L30" s="459"/>
      <c r="M30" s="459"/>
      <c r="N30" s="459"/>
      <c r="O30" s="459"/>
      <c r="P30" s="459"/>
      <c r="Q30" s="339"/>
      <c r="R30" s="339"/>
      <c r="S30" s="339"/>
      <c r="T30" s="339"/>
      <c r="U30" s="339"/>
      <c r="V30" s="339"/>
      <c r="W30" s="339"/>
    </row>
    <row r="31" spans="1:44" s="150" customFormat="1" ht="61.5" hidden="1" customHeight="1">
      <c r="A31" s="149"/>
      <c r="B31" s="978"/>
      <c r="C31" s="979"/>
      <c r="D31" s="979"/>
      <c r="E31" s="979"/>
      <c r="F31" s="979"/>
      <c r="G31" s="980"/>
      <c r="H31" s="451"/>
      <c r="I31" s="460" t="e">
        <f>'Sch-1'!#REF!+'Sch-2'!#REF!+#REF!</f>
        <v>#REF!</v>
      </c>
      <c r="J31" s="463">
        <f>G31</f>
        <v>0</v>
      </c>
      <c r="K31" s="459"/>
      <c r="L31" s="459"/>
      <c r="M31" s="459"/>
      <c r="N31" s="459"/>
      <c r="O31" s="459"/>
      <c r="P31" s="459"/>
      <c r="Q31" s="339"/>
      <c r="R31" s="339"/>
      <c r="S31" s="339"/>
      <c r="T31" s="339"/>
      <c r="U31" s="339"/>
      <c r="V31" s="339"/>
      <c r="W31" s="339"/>
    </row>
    <row r="32" spans="1:44" s="150" customFormat="1" ht="7.5" customHeight="1">
      <c r="A32" s="149"/>
      <c r="B32" s="970"/>
      <c r="C32" s="971"/>
      <c r="D32" s="971"/>
      <c r="E32" s="971"/>
      <c r="F32" s="971"/>
      <c r="G32" s="971"/>
      <c r="H32" s="451"/>
      <c r="I32" s="451"/>
      <c r="J32" s="459"/>
      <c r="K32" s="459"/>
      <c r="L32" s="459"/>
      <c r="M32" s="459"/>
      <c r="N32" s="459"/>
      <c r="O32" s="459"/>
      <c r="P32" s="459"/>
      <c r="Q32" s="339"/>
      <c r="R32" s="339"/>
      <c r="S32" s="339"/>
      <c r="T32" s="339"/>
      <c r="U32" s="339"/>
      <c r="V32" s="339"/>
      <c r="W32" s="339"/>
    </row>
    <row r="33" spans="1:23" s="150" customFormat="1" ht="33" customHeight="1">
      <c r="A33" s="152" t="s">
        <v>127</v>
      </c>
      <c r="B33" s="169"/>
      <c r="C33" s="162"/>
      <c r="E33" s="170"/>
      <c r="F33" s="170"/>
      <c r="G33" s="151"/>
      <c r="H33" s="451"/>
      <c r="I33" s="451"/>
      <c r="J33" s="459"/>
      <c r="K33" s="459"/>
      <c r="L33" s="459"/>
      <c r="M33" s="459"/>
      <c r="N33" s="459"/>
      <c r="O33" s="459"/>
      <c r="P33" s="459"/>
      <c r="Q33" s="339"/>
      <c r="R33" s="339"/>
      <c r="S33" s="339"/>
      <c r="T33" s="339"/>
      <c r="U33" s="339"/>
      <c r="V33" s="339"/>
      <c r="W33" s="339"/>
    </row>
    <row r="34" spans="1:23" s="150" customFormat="1" ht="33" customHeight="1">
      <c r="A34" s="80" t="s">
        <v>258</v>
      </c>
      <c r="B34" s="169"/>
      <c r="C34" s="162"/>
      <c r="E34" s="170"/>
      <c r="F34" s="170"/>
      <c r="G34" s="151"/>
      <c r="H34" s="451"/>
      <c r="I34" s="451"/>
      <c r="J34" s="459"/>
      <c r="K34" s="459"/>
      <c r="L34" s="459"/>
      <c r="M34" s="459"/>
      <c r="N34" s="459"/>
      <c r="O34" s="459"/>
      <c r="P34" s="459"/>
      <c r="Q34" s="339"/>
      <c r="R34" s="339"/>
      <c r="S34" s="339"/>
      <c r="T34" s="339"/>
      <c r="U34" s="339"/>
      <c r="V34" s="339"/>
      <c r="W34" s="339"/>
    </row>
    <row r="35" spans="1:23" s="150" customFormat="1" ht="33" customHeight="1">
      <c r="B35" s="80"/>
      <c r="D35" s="79"/>
      <c r="E35" s="120"/>
      <c r="F35" s="120"/>
      <c r="G35" s="120"/>
      <c r="H35" s="464"/>
      <c r="I35" s="451"/>
      <c r="J35" s="459"/>
      <c r="K35" s="459"/>
      <c r="L35" s="459"/>
      <c r="M35" s="459"/>
      <c r="N35" s="459"/>
      <c r="O35" s="459"/>
      <c r="P35" s="459"/>
      <c r="Q35" s="339"/>
      <c r="R35" s="339"/>
      <c r="S35" s="339"/>
      <c r="T35" s="339"/>
      <c r="U35" s="339"/>
      <c r="V35" s="339"/>
      <c r="W35" s="339"/>
    </row>
    <row r="36" spans="1:23" ht="33" customHeight="1">
      <c r="A36" s="115"/>
      <c r="B36" s="115"/>
      <c r="C36" s="121"/>
      <c r="D36" s="120"/>
      <c r="E36" s="80"/>
      <c r="F36" s="80"/>
      <c r="G36" s="122" t="s">
        <v>259</v>
      </c>
      <c r="H36" s="453"/>
    </row>
    <row r="37" spans="1:23" ht="33" customHeight="1">
      <c r="A37" s="115"/>
      <c r="B37" s="115"/>
      <c r="C37" s="121"/>
      <c r="D37" s="120"/>
      <c r="E37" s="80"/>
      <c r="F37" s="80"/>
      <c r="G37" s="122" t="str">
        <f>"For and on behalf of " &amp; 'Sch-1'!B8</f>
        <v>For and on behalf of 0</v>
      </c>
      <c r="H37" s="453"/>
    </row>
    <row r="38" spans="1:23" ht="33" customHeight="1">
      <c r="A38" s="114"/>
      <c r="B38" s="114"/>
      <c r="C38" s="114"/>
      <c r="D38" s="126"/>
      <c r="E38" s="118"/>
      <c r="F38" s="118"/>
      <c r="G38" s="86"/>
      <c r="H38" s="465"/>
    </row>
    <row r="39" spans="1:23" ht="33" customHeight="1">
      <c r="A39" s="146" t="s">
        <v>120</v>
      </c>
      <c r="B39" s="146"/>
      <c r="C39" s="126" t="e">
        <f>'Sch-1'!#REF!</f>
        <v>#REF!</v>
      </c>
      <c r="D39" s="126"/>
      <c r="E39" s="118" t="s">
        <v>260</v>
      </c>
      <c r="F39" s="972" t="e">
        <f>'Sch-1'!#REF!</f>
        <v>#REF!</v>
      </c>
      <c r="G39" s="972"/>
      <c r="H39" s="453"/>
    </row>
    <row r="40" spans="1:23" ht="33" customHeight="1">
      <c r="A40" s="146" t="s">
        <v>121</v>
      </c>
      <c r="B40" s="146"/>
      <c r="C40" s="127" t="e">
        <f>'Sch-1'!#REF!</f>
        <v>#REF!</v>
      </c>
      <c r="D40" s="128"/>
      <c r="E40" s="118" t="s">
        <v>261</v>
      </c>
      <c r="F40" s="972" t="e">
        <f>'Sch-1'!#REF!</f>
        <v>#REF!</v>
      </c>
      <c r="G40" s="972"/>
      <c r="H40" s="453"/>
    </row>
    <row r="41" spans="1:23" ht="33" customHeight="1">
      <c r="A41" s="115"/>
      <c r="B41" s="115"/>
      <c r="C41" s="115"/>
      <c r="D41" s="115"/>
      <c r="E41" s="118"/>
      <c r="F41" s="118"/>
      <c r="G41" s="441"/>
      <c r="H41" s="466"/>
    </row>
  </sheetData>
  <sheetProtection formatColumns="0" formatRows="0" selectLockedCells="1"/>
  <customSheetViews>
    <customSheetView guid="{9CA44E70-650F-49CD-967F-298619682CA2}" zeroValues="0" hiddenRows="1" hiddenColumns="1" topLeftCell="A17">
      <selection activeCell="G28" sqref="G28"/>
      <pageMargins left="0.72" right="0.49" top="0.62" bottom="0.52" header="0.32" footer="0.27"/>
      <pageSetup scale="96" orientation="portrait"/>
      <headerFooter alignWithMargins="0">
        <oddFooter>&amp;R&amp;"Book Antiqua,Bold"&amp;10Letter of Discount  / Page &amp;P of &amp;N</oddFooter>
      </headerFooter>
    </customSheetView>
    <customSheetView guid="{C39F923C-6CD3-45D8-86F8-6C4D806DDD7E}" zeroValues="0" hiddenRows="1" hiddenColumns="1" topLeftCell="A13">
      <selection activeCell="G15" sqref="G15"/>
      <pageMargins left="0.72" right="0.49" top="0.62" bottom="0.52" header="0.32" footer="0.27"/>
      <pageSetup scale="96" orientation="portrait"/>
      <headerFooter alignWithMargins="0">
        <oddFooter>&amp;R&amp;"Book Antiqua,Bold"&amp;10Letter of Discount  / Page &amp;P of &amp;N</oddFooter>
      </headerFooter>
    </customSheetView>
    <customSheetView guid="{B1277D53-29D6-4226-81E2-084FB62977B6}" zeroValues="0" hiddenRows="1" hiddenColumns="1" topLeftCell="A15">
      <selection activeCell="G15" sqref="G15"/>
      <pageMargins left="0.72" right="0.49" top="0.62" bottom="0.52" header="0.32" footer="0.27"/>
      <pageSetup scale="96" orientation="portrait"/>
      <headerFooter alignWithMargins="0">
        <oddFooter>&amp;R&amp;"Book Antiqua,Bold"&amp;10Letter of Discount  / Page &amp;P of &amp;N</oddFooter>
      </headerFooter>
    </customSheetView>
    <customSheetView guid="{58D82F59-8CF6-455F-B9F4-081499FDF243}" zeroValues="0" hiddenRows="1" hiddenColumns="1">
      <selection activeCell="G24" sqref="G24"/>
      <pageMargins left="0.72" right="0.49" top="0.62" bottom="0.52" header="0.32" footer="0.27"/>
      <pageSetup scale="96" orientation="portrait"/>
      <headerFooter alignWithMargins="0">
        <oddFooter>&amp;R&amp;"Book Antiqua,Bold"&amp;10Letter of Discount  / Page &amp;P of &amp;N</oddFooter>
      </headerFooter>
    </customSheetView>
    <customSheetView guid="{696D9240-6693-44E8-B9A4-2BFADD101EE2}" zeroValues="0" hiddenRows="1" hiddenColumns="1" topLeftCell="A4">
      <selection activeCell="G15" sqref="G15"/>
      <pageMargins left="0.72" right="0.49" top="0.62" bottom="0.52" header="0.32" footer="0.27"/>
      <pageSetup scale="96" orientation="portrait"/>
      <headerFooter alignWithMargins="0">
        <oddFooter>&amp;R&amp;"Book Antiqua,Bold"&amp;10Letter of Discount  / Page &amp;P of &amp;N</oddFooter>
      </headerFooter>
    </customSheetView>
    <customSheetView guid="{B0EE7D76-5806-4718-BDAD-3A3EA691E5E4}" zeroValues="0" hiddenRows="1" hiddenColumns="1">
      <selection activeCell="G24" sqref="G24"/>
      <pageMargins left="0.72" right="0.49" top="0.62" bottom="0.52" header="0.32" footer="0.27"/>
      <pageSetup scale="96" orientation="portrait"/>
      <headerFooter alignWithMargins="0">
        <oddFooter>&amp;R&amp;"Book Antiqua,Bold"&amp;10Letter of Discount  / Page &amp;P of &amp;N</oddFooter>
      </headerFooter>
    </customSheetView>
    <customSheetView guid="{E95B21C1-D936-4435-AF6F-90CF0B6A7506}" zeroValues="0" hiddenRows="1" hiddenColumns="1" topLeftCell="A15">
      <selection activeCell="G15" sqref="G15"/>
      <pageMargins left="0.72" right="0.49" top="0.62" bottom="0.52" header="0.32" footer="0.27"/>
      <pageSetup scale="96" orientation="portrait"/>
      <headerFooter alignWithMargins="0">
        <oddFooter>&amp;R&amp;"Book Antiqua,Bold"&amp;10Letter of Discount  / Page &amp;P of &amp;N</oddFooter>
      </headerFooter>
    </customSheetView>
    <customSheetView guid="{08A645C4-A23F-4400-B0CE-1685BC312A6F}" scale="95" zeroValues="0" printArea="1" hiddenRows="1" hiddenColumns="1" topLeftCell="A13">
      <selection activeCell="G24" sqref="G24:G26"/>
      <pageMargins left="0.72" right="0.49" top="0.62" bottom="0.52" header="0.32" footer="0.27"/>
      <pageSetup scale="96" orientation="portrait"/>
      <headerFooter alignWithMargins="0">
        <oddFooter>&amp;R&amp;"Book Antiqua,Bold"&amp;10Letter of Discount  / Page &amp;P of &amp;N</oddFooter>
      </headerFooter>
    </customSheetView>
  </customSheetViews>
  <mergeCells count="15">
    <mergeCell ref="A1:G1"/>
    <mergeCell ref="C12:G12"/>
    <mergeCell ref="A14:G14"/>
    <mergeCell ref="A4:G4"/>
    <mergeCell ref="J14:M14"/>
    <mergeCell ref="F39:G39"/>
    <mergeCell ref="B29:G29"/>
    <mergeCell ref="C30:G30"/>
    <mergeCell ref="B31:G31"/>
    <mergeCell ref="F40:G40"/>
    <mergeCell ref="C15:F15"/>
    <mergeCell ref="C16:F16"/>
    <mergeCell ref="C17:F17"/>
    <mergeCell ref="C23:F23"/>
    <mergeCell ref="B32:G32"/>
  </mergeCells>
  <phoneticPr fontId="4" type="noConversion"/>
  <dataValidations count="2">
    <dataValidation type="decimal" allowBlank="1" showInputMessage="1" showErrorMessage="1" error="Enter in percent only." sqref="G24:G28">
      <formula1>0</formula1>
      <formula2>1</formula2>
    </dataValidation>
    <dataValidation operator="greaterThanOrEqual" allowBlank="1" showInputMessage="1" showErrorMessage="1" error="Enter numeric figures only." sqref="G18:G22"/>
  </dataValidations>
  <pageMargins left="0.70866141732283472" right="0.47244094488188981" top="0.62992125984251968" bottom="0.51181102362204722" header="0.31496062992125984" footer="0.27559055118110237"/>
  <pageSetup scale="96" orientation="portrait"/>
  <headerFooter alignWithMargins="0">
    <oddFooter>&amp;R&amp;"Book Antiqua,Bold"&amp;10Letter of Discount  / Page &amp;P of &amp;N</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35"/>
  </sheetPr>
  <dimension ref="A1:F21"/>
  <sheetViews>
    <sheetView topLeftCell="A10" zoomScaleNormal="100" zoomScaleSheetLayoutView="100" workbookViewId="0">
      <selection activeCell="C6" sqref="C6:D6"/>
    </sheetView>
  </sheetViews>
  <sheetFormatPr defaultColWidth="11" defaultRowHeight="16.5"/>
  <cols>
    <col min="1" max="1" width="11" style="318" customWidth="1"/>
    <col min="2" max="2" width="26.875" style="100" customWidth="1"/>
    <col min="3" max="3" width="22.875" style="100" customWidth="1"/>
    <col min="4" max="5" width="15.625" style="100" customWidth="1"/>
    <col min="6" max="16384" width="11" style="79"/>
  </cols>
  <sheetData>
    <row r="1" spans="1:6">
      <c r="A1" s="306"/>
      <c r="B1" s="307"/>
      <c r="C1" s="307"/>
      <c r="D1" s="307"/>
      <c r="E1" s="307"/>
    </row>
    <row r="2" spans="1:6" ht="22.35" customHeight="1">
      <c r="A2" s="986" t="s">
        <v>269</v>
      </c>
      <c r="B2" s="986"/>
      <c r="C2" s="986"/>
      <c r="D2" s="986"/>
      <c r="E2" s="79"/>
    </row>
    <row r="3" spans="1:6">
      <c r="A3" s="306"/>
      <c r="B3" s="307"/>
      <c r="C3" s="307"/>
      <c r="D3" s="307"/>
      <c r="E3" s="307"/>
    </row>
    <row r="4" spans="1:6" ht="30">
      <c r="A4" s="104" t="s">
        <v>270</v>
      </c>
      <c r="B4" s="308" t="s">
        <v>271</v>
      </c>
      <c r="C4" s="104" t="s">
        <v>272</v>
      </c>
      <c r="D4" s="104" t="s">
        <v>273</v>
      </c>
      <c r="E4" s="104" t="s">
        <v>274</v>
      </c>
    </row>
    <row r="5" spans="1:6" ht="18" customHeight="1">
      <c r="A5" s="309" t="s">
        <v>275</v>
      </c>
      <c r="B5" s="309" t="s">
        <v>276</v>
      </c>
      <c r="C5" s="309" t="s">
        <v>277</v>
      </c>
      <c r="D5" s="309" t="s">
        <v>278</v>
      </c>
      <c r="E5" s="309" t="s">
        <v>279</v>
      </c>
    </row>
    <row r="6" spans="1:6" ht="45" customHeight="1">
      <c r="A6" s="310">
        <v>1</v>
      </c>
      <c r="B6" s="311"/>
      <c r="C6" s="312"/>
      <c r="D6" s="313"/>
      <c r="E6" s="314">
        <f t="shared" ref="E6:E15" si="0">C6*D6</f>
        <v>0</v>
      </c>
    </row>
    <row r="7" spans="1:6" ht="45" customHeight="1">
      <c r="A7" s="310">
        <v>2</v>
      </c>
      <c r="B7" s="311"/>
      <c r="C7" s="312"/>
      <c r="D7" s="313"/>
      <c r="E7" s="314">
        <f t="shared" si="0"/>
        <v>0</v>
      </c>
    </row>
    <row r="8" spans="1:6" ht="45" customHeight="1">
      <c r="A8" s="310">
        <v>3</v>
      </c>
      <c r="B8" s="311"/>
      <c r="C8" s="312"/>
      <c r="D8" s="313"/>
      <c r="E8" s="314">
        <f t="shared" si="0"/>
        <v>0</v>
      </c>
    </row>
    <row r="9" spans="1:6" ht="45" customHeight="1">
      <c r="A9" s="310">
        <v>4</v>
      </c>
      <c r="B9" s="311"/>
      <c r="C9" s="312"/>
      <c r="D9" s="313"/>
      <c r="E9" s="314">
        <f t="shared" si="0"/>
        <v>0</v>
      </c>
    </row>
    <row r="10" spans="1:6" ht="45" customHeight="1">
      <c r="A10" s="310">
        <v>5</v>
      </c>
      <c r="B10" s="311"/>
      <c r="C10" s="312"/>
      <c r="D10" s="313"/>
      <c r="E10" s="314">
        <f t="shared" si="0"/>
        <v>0</v>
      </c>
    </row>
    <row r="11" spans="1:6" ht="45" customHeight="1">
      <c r="A11" s="310">
        <v>6</v>
      </c>
      <c r="B11" s="311"/>
      <c r="C11" s="312"/>
      <c r="D11" s="313"/>
      <c r="E11" s="314">
        <f t="shared" si="0"/>
        <v>0</v>
      </c>
    </row>
    <row r="12" spans="1:6" ht="45" customHeight="1">
      <c r="A12" s="310">
        <v>7</v>
      </c>
      <c r="B12" s="311"/>
      <c r="C12" s="312"/>
      <c r="D12" s="313"/>
      <c r="E12" s="314">
        <f t="shared" si="0"/>
        <v>0</v>
      </c>
    </row>
    <row r="13" spans="1:6" ht="45" customHeight="1">
      <c r="A13" s="310">
        <v>8</v>
      </c>
      <c r="B13" s="311"/>
      <c r="C13" s="312"/>
      <c r="D13" s="313"/>
      <c r="E13" s="314">
        <f t="shared" si="0"/>
        <v>0</v>
      </c>
    </row>
    <row r="14" spans="1:6" ht="45" customHeight="1">
      <c r="A14" s="310">
        <v>9</v>
      </c>
      <c r="B14" s="311"/>
      <c r="C14" s="312"/>
      <c r="D14" s="313"/>
      <c r="E14" s="314">
        <f t="shared" si="0"/>
        <v>0</v>
      </c>
    </row>
    <row r="15" spans="1:6" ht="45" customHeight="1">
      <c r="A15" s="310">
        <v>10</v>
      </c>
      <c r="B15" s="311"/>
      <c r="C15" s="312"/>
      <c r="D15" s="313"/>
      <c r="E15" s="314">
        <f t="shared" si="0"/>
        <v>0</v>
      </c>
    </row>
    <row r="16" spans="1:6" ht="45" customHeight="1">
      <c r="A16" s="315"/>
      <c r="B16" s="316" t="s">
        <v>280</v>
      </c>
      <c r="C16" s="316"/>
      <c r="D16" s="316"/>
      <c r="E16" s="316">
        <f>SUM(E6:E15)</f>
        <v>0</v>
      </c>
      <c r="F16" s="317"/>
    </row>
    <row r="17" ht="30" customHeight="1"/>
    <row r="18" ht="30" customHeight="1"/>
    <row r="19" ht="30" customHeight="1"/>
    <row r="20" ht="30" customHeight="1"/>
    <row r="21" ht="30" customHeight="1"/>
  </sheetData>
  <sheetProtection sheet="1" formatColumns="0" formatRows="0" selectLockedCells="1"/>
  <customSheetViews>
    <customSheetView guid="{9CA44E70-650F-49CD-967F-298619682CA2}" topLeftCell="A4">
      <selection activeCell="B6" sqref="B6"/>
      <pageMargins left="0.75" right="0.75" top="0.65" bottom="1" header="0.5" footer="0.5"/>
      <pageSetup orientation="portrait"/>
      <headerFooter alignWithMargins="0"/>
    </customSheetView>
    <customSheetView guid="{C39F923C-6CD3-45D8-86F8-6C4D806DDD7E}" showPageBreaks="1" printArea="1" view="pageBreakPreview">
      <selection activeCell="F45" sqref="F45"/>
      <pageMargins left="0.75" right="0.75" top="0.65" bottom="1" header="0.5" footer="0.5"/>
      <pageSetup orientation="portrait"/>
      <headerFooter alignWithMargins="0"/>
    </customSheetView>
    <customSheetView guid="{B1277D53-29D6-4226-81E2-084FB62977B6}" showPageBreaks="1" printArea="1" view="pageBreakPreview" topLeftCell="A8">
      <selection activeCell="B8" sqref="B8"/>
      <pageMargins left="0.75" right="0.75" top="0.65" bottom="1" header="0.5" footer="0.5"/>
      <pageSetup orientation="portrait"/>
      <headerFooter alignWithMargins="0"/>
    </customSheetView>
    <customSheetView guid="{58D82F59-8CF6-455F-B9F4-081499FDF243}" scale="70">
      <selection activeCell="C6" sqref="C6:D6"/>
      <pageMargins left="0.75" right="0.75" top="0.65" bottom="1" header="0.5" footer="0.5"/>
      <pageSetup orientation="portrait"/>
      <headerFooter alignWithMargins="0"/>
    </customSheetView>
    <customSheetView guid="{696D9240-6693-44E8-B9A4-2BFADD101EE2}" scale="70">
      <selection activeCell="C6" sqref="C6:D6"/>
      <pageMargins left="0.75" right="0.75" top="0.65" bottom="1" header="0.5" footer="0.5"/>
      <pageSetup orientation="portrait"/>
      <headerFooter alignWithMargins="0"/>
    </customSheetView>
    <customSheetView guid="{B0EE7D76-5806-4718-BDAD-3A3EA691E5E4}" scale="70">
      <selection activeCell="C6" sqref="C6:D6"/>
      <pageMargins left="0.75" right="0.75" top="0.65" bottom="1" header="0.5" footer="0.5"/>
      <pageSetup orientation="portrait"/>
      <headerFooter alignWithMargins="0"/>
    </customSheetView>
    <customSheetView guid="{E95B21C1-D936-4435-AF6F-90CF0B6A7506}" showPageBreaks="1" printArea="1" view="pageBreakPreview" topLeftCell="A8">
      <selection activeCell="B8" sqref="B8"/>
      <pageMargins left="0.75" right="0.75" top="0.65" bottom="1" header="0.5" footer="0.5"/>
      <pageSetup orientation="portrait"/>
      <headerFooter alignWithMargins="0"/>
    </customSheetView>
    <customSheetView guid="{08A645C4-A23F-4400-B0CE-1685BC312A6F}">
      <selection activeCell="B6" sqref="B6"/>
      <pageMargins left="0.75" right="0.75" top="0.65" bottom="1" header="0.5" footer="0.5"/>
      <pageSetup orientation="portrait"/>
      <headerFooter alignWithMargins="0"/>
    </customSheetView>
  </customSheetViews>
  <mergeCells count="1">
    <mergeCell ref="A2:D2"/>
  </mergeCells>
  <phoneticPr fontId="31" type="noConversion"/>
  <pageMargins left="0.75" right="0.75" top="0.65" bottom="1" header="0.5" footer="0.5"/>
  <pageSetup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37"/>
  </sheetPr>
  <dimension ref="A1:J19"/>
  <sheetViews>
    <sheetView showGridLines="0" topLeftCell="B1" zoomScale="112" zoomScaleNormal="112" zoomScaleSheetLayoutView="100" workbookViewId="0">
      <selection activeCell="H4" sqref="H4"/>
    </sheetView>
  </sheetViews>
  <sheetFormatPr defaultColWidth="8" defaultRowHeight="13.5"/>
  <cols>
    <col min="1" max="1" width="8.625" style="28" customWidth="1"/>
    <col min="2" max="2" width="11.125" style="28" customWidth="1"/>
    <col min="3" max="3" width="38.625" style="28" customWidth="1"/>
    <col min="4" max="4" width="36.375" style="28" customWidth="1"/>
    <col min="5" max="5" width="19.5" style="28" customWidth="1"/>
    <col min="6" max="6" width="8.625" style="20" customWidth="1"/>
    <col min="7" max="9" width="8" style="20" customWidth="1"/>
    <col min="10" max="16384" width="8" style="13"/>
  </cols>
  <sheetData>
    <row r="1" spans="1:10" ht="30.75" customHeight="1">
      <c r="A1" s="8"/>
      <c r="B1" s="737" t="s">
        <v>453</v>
      </c>
      <c r="C1" s="738"/>
      <c r="D1" s="738"/>
      <c r="E1" s="739"/>
      <c r="F1" s="9"/>
      <c r="G1" s="10"/>
      <c r="H1" s="11"/>
      <c r="I1" s="11"/>
      <c r="J1" s="12"/>
    </row>
    <row r="2" spans="1:10" ht="99" customHeight="1">
      <c r="A2" s="14"/>
      <c r="B2" s="740" t="s">
        <v>671</v>
      </c>
      <c r="C2" s="741"/>
      <c r="D2" s="741"/>
      <c r="E2" s="742"/>
      <c r="F2" s="10"/>
      <c r="G2" s="10"/>
      <c r="H2" s="11"/>
      <c r="I2" s="11"/>
      <c r="J2" s="12"/>
    </row>
    <row r="3" spans="1:10" ht="23.25" customHeight="1">
      <c r="A3" s="14"/>
      <c r="B3" s="743" t="s">
        <v>642</v>
      </c>
      <c r="C3" s="744"/>
      <c r="D3" s="744"/>
      <c r="E3" s="745"/>
      <c r="F3" s="10"/>
      <c r="G3" s="10"/>
      <c r="H3" s="11"/>
      <c r="I3" s="11"/>
      <c r="J3" s="12"/>
    </row>
    <row r="4" spans="1:10" ht="30" customHeight="1">
      <c r="A4" s="14"/>
      <c r="B4" s="209">
        <v>1</v>
      </c>
      <c r="C4" s="735" t="s">
        <v>544</v>
      </c>
      <c r="D4" s="735"/>
      <c r="E4" s="736"/>
      <c r="F4" s="10"/>
      <c r="G4" s="17"/>
      <c r="H4" s="17"/>
      <c r="I4" s="11"/>
      <c r="J4" s="12"/>
    </row>
    <row r="5" spans="1:10" ht="38.25" customHeight="1">
      <c r="A5" s="14"/>
      <c r="B5" s="209">
        <v>2</v>
      </c>
      <c r="C5" s="735" t="s">
        <v>572</v>
      </c>
      <c r="D5" s="735"/>
      <c r="E5" s="736"/>
      <c r="F5" s="10"/>
      <c r="G5" s="10"/>
      <c r="H5" s="11"/>
      <c r="I5" s="11"/>
      <c r="J5" s="12"/>
    </row>
    <row r="6" spans="1:10" ht="28.5" customHeight="1">
      <c r="A6" s="14"/>
      <c r="B6" s="209">
        <v>3</v>
      </c>
      <c r="C6" s="530" t="s">
        <v>540</v>
      </c>
      <c r="D6" s="530"/>
      <c r="E6" s="531"/>
      <c r="F6" s="10"/>
      <c r="G6" s="10"/>
      <c r="H6" s="11"/>
      <c r="I6" s="11"/>
      <c r="J6" s="12"/>
    </row>
    <row r="7" spans="1:10" ht="38.25" hidden="1" customHeight="1">
      <c r="A7" s="14"/>
      <c r="B7" s="209">
        <v>4</v>
      </c>
      <c r="C7" s="530" t="s">
        <v>432</v>
      </c>
      <c r="D7" s="537" t="s">
        <v>431</v>
      </c>
      <c r="E7" s="536" t="s">
        <v>433</v>
      </c>
      <c r="F7" s="10"/>
      <c r="G7" s="10"/>
      <c r="H7" s="11"/>
      <c r="I7" s="11"/>
      <c r="J7" s="12"/>
    </row>
    <row r="8" spans="1:10" s="20" customFormat="1" ht="24.75" customHeight="1">
      <c r="A8" s="14"/>
      <c r="B8" s="209">
        <v>4</v>
      </c>
      <c r="C8" s="735" t="s">
        <v>141</v>
      </c>
      <c r="D8" s="735"/>
      <c r="E8" s="736"/>
      <c r="F8" s="10"/>
      <c r="G8" s="10"/>
      <c r="H8" s="11"/>
      <c r="I8" s="11"/>
      <c r="J8" s="11"/>
    </row>
    <row r="9" spans="1:10" ht="52.5" hidden="1" customHeight="1">
      <c r="A9" s="14"/>
      <c r="B9" s="210">
        <v>4</v>
      </c>
      <c r="C9" s="735" t="s">
        <v>224</v>
      </c>
      <c r="D9" s="735"/>
      <c r="E9" s="736"/>
      <c r="F9" s="10"/>
      <c r="G9" s="10"/>
      <c r="H9" s="11"/>
      <c r="I9" s="11"/>
      <c r="J9" s="12"/>
    </row>
    <row r="10" spans="1:10" ht="12" customHeight="1">
      <c r="A10" s="14"/>
      <c r="B10" s="15"/>
      <c r="C10" s="14"/>
      <c r="D10" s="14"/>
      <c r="E10" s="16"/>
      <c r="F10" s="10"/>
      <c r="G10" s="10"/>
      <c r="H10" s="11"/>
      <c r="I10" s="11"/>
      <c r="J10" s="12"/>
    </row>
    <row r="11" spans="1:10" ht="20.25" customHeight="1">
      <c r="A11" s="14"/>
      <c r="B11" s="746"/>
      <c r="C11" s="747"/>
      <c r="D11" s="747"/>
      <c r="E11" s="748"/>
      <c r="F11" s="10"/>
      <c r="G11" s="10"/>
      <c r="H11" s="11"/>
      <c r="I11" s="11"/>
      <c r="J11" s="12"/>
    </row>
    <row r="12" spans="1:10" ht="33.75" hidden="1" customHeight="1">
      <c r="A12" s="14"/>
      <c r="B12" s="15"/>
      <c r="C12" s="14"/>
      <c r="D12" s="14"/>
      <c r="E12" s="18"/>
      <c r="F12" s="10"/>
      <c r="G12" s="10"/>
      <c r="H12" s="11"/>
      <c r="I12" s="11"/>
      <c r="J12" s="12"/>
    </row>
    <row r="13" spans="1:10" ht="24" customHeight="1">
      <c r="A13" s="8"/>
      <c r="B13" s="751"/>
      <c r="C13" s="752"/>
      <c r="D13" s="752"/>
      <c r="E13" s="19"/>
    </row>
    <row r="14" spans="1:10" ht="16.350000000000001" customHeight="1">
      <c r="A14" s="8"/>
      <c r="B14" s="749"/>
      <c r="C14" s="750"/>
      <c r="D14" s="750"/>
      <c r="E14" s="21"/>
      <c r="F14" s="22"/>
      <c r="G14" s="10"/>
      <c r="H14" s="11"/>
      <c r="I14" s="11"/>
      <c r="J14" s="12"/>
    </row>
    <row r="15" spans="1:10" ht="24" customHeight="1">
      <c r="A15" s="8"/>
      <c r="B15" s="751"/>
      <c r="C15" s="752"/>
      <c r="D15" s="752"/>
      <c r="E15" s="19"/>
      <c r="F15" s="23"/>
      <c r="G15" s="24"/>
      <c r="H15" s="24"/>
      <c r="I15" s="24"/>
      <c r="J15" s="24"/>
    </row>
    <row r="16" spans="1:10" ht="16.350000000000001" customHeight="1">
      <c r="A16" s="8"/>
      <c r="B16" s="753"/>
      <c r="C16" s="754"/>
      <c r="D16" s="754"/>
      <c r="E16" s="25"/>
      <c r="F16" s="23"/>
      <c r="G16" s="24"/>
      <c r="H16" s="24"/>
      <c r="I16" s="24"/>
      <c r="J16" s="24"/>
    </row>
    <row r="17" spans="1:10" ht="15.75">
      <c r="A17" s="26"/>
      <c r="B17" s="27"/>
      <c r="C17" s="27"/>
      <c r="D17" s="27"/>
      <c r="E17" s="27"/>
      <c r="F17" s="11"/>
      <c r="G17" s="11"/>
      <c r="H17" s="11"/>
      <c r="I17" s="11"/>
      <c r="J17" s="12"/>
    </row>
    <row r="18" spans="1:10" ht="15.75">
      <c r="A18" s="26"/>
      <c r="B18" s="14"/>
      <c r="C18" s="14"/>
      <c r="D18" s="14"/>
      <c r="E18" s="14"/>
      <c r="F18" s="11"/>
      <c r="G18" s="11"/>
      <c r="H18" s="11"/>
      <c r="I18" s="11"/>
      <c r="J18" s="12"/>
    </row>
    <row r="19" spans="1:10" ht="15.75">
      <c r="A19" s="26"/>
      <c r="B19" s="26"/>
      <c r="C19" s="26"/>
      <c r="D19" s="26"/>
      <c r="E19" s="26"/>
      <c r="F19" s="11"/>
      <c r="G19" s="11"/>
      <c r="H19" s="11"/>
      <c r="I19" s="11"/>
      <c r="J19" s="12"/>
    </row>
  </sheetData>
  <sheetProtection password="C962" sheet="1" objects="1" scenarios="1" formatColumns="0" formatRows="0" selectLockedCells="1"/>
  <customSheetViews>
    <customSheetView guid="{9CA44E70-650F-49CD-967F-298619682CA2}" showPageBreaks="1" showGridLines="0" printArea="1" hiddenRows="1">
      <selection activeCell="F45" sqref="F45"/>
      <pageMargins left="0.15748031496062992" right="0.23622047244094491" top="0.78740157480314965" bottom="0.98425196850393704" header="0.35433070866141736" footer="0.51181102362204722"/>
      <printOptions horizontalCentered="1"/>
      <pageSetup paperSize="9" orientation="landscape"/>
      <headerFooter alignWithMargins="0"/>
    </customSheetView>
    <customSheetView guid="{C39F923C-6CD3-45D8-86F8-6C4D806DDD7E}" showGridLines="0" hiddenRows="1">
      <selection activeCell="F45" sqref="F45"/>
      <pageMargins left="0.15748031496062992" right="0.23622047244094491" top="0.78740157480314965" bottom="0.98425196850393704" header="0.35433070866141736" footer="0.51181102362204722"/>
      <printOptions horizontalCentered="1"/>
      <pageSetup paperSize="9" orientation="landscape"/>
      <headerFooter alignWithMargins="0"/>
    </customSheetView>
    <customSheetView guid="{B1277D53-29D6-4226-81E2-084FB62977B6}"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headerFooter alignWithMargins="0"/>
    </customSheetView>
    <customSheetView guid="{58D82F59-8CF6-455F-B9F4-081499FDF243}"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headerFooter alignWithMargins="0"/>
    </customSheetView>
    <customSheetView guid="{4F65FF32-EC61-4022-A399-2986D7B6B8B3}" showGridLines="0" showRuler="0">
      <selection activeCell="B2" sqref="B2:E2"/>
      <pageMargins left="0.15748031496062992" right="0.23622047244094491" top="0.51181102362204722" bottom="0.98425196850393704" header="0.35433070866141736" footer="0.51181102362204722"/>
      <pageSetup paperSize="9" orientation="landscape"/>
      <headerFooter alignWithMargins="0"/>
    </customSheetView>
    <customSheetView guid="{696D9240-6693-44E8-B9A4-2BFADD101EE2}"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headerFooter alignWithMargins="0"/>
    </customSheetView>
    <customSheetView guid="{B0EE7D76-5806-4718-BDAD-3A3EA691E5E4}"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headerFooter alignWithMargins="0"/>
    </customSheetView>
    <customSheetView guid="{E95B21C1-D936-4435-AF6F-90CF0B6A7506}" showPageBreaks="1" showGridLines="0" printArea="1" hiddenRows="1">
      <selection activeCell="F4" sqref="F4"/>
      <pageMargins left="0.15748031496062992" right="0.23622047244094491" top="0.78740157480314965" bottom="0.98425196850393704" header="0.35433070866141736" footer="0.51181102362204722"/>
      <printOptions horizontalCentered="1"/>
      <pageSetup paperSize="9" orientation="landscape"/>
      <headerFooter alignWithMargins="0"/>
    </customSheetView>
    <customSheetView guid="{08A645C4-A23F-4400-B0CE-1685BC312A6F}" showGridLines="0" hiddenRows="1">
      <selection activeCell="B14" sqref="B14:D14"/>
      <pageMargins left="0.15748031496062992" right="0.23622047244094491" top="0.78740157480314965" bottom="0.98425196850393704" header="0.35433070866141736" footer="0.51181102362204722"/>
      <printOptions horizontalCentered="1"/>
      <pageSetup paperSize="9" orientation="landscape"/>
      <headerFooter alignWithMargins="0"/>
    </customSheetView>
  </customSheetViews>
  <mergeCells count="12">
    <mergeCell ref="B11:E11"/>
    <mergeCell ref="C9:E9"/>
    <mergeCell ref="B14:D14"/>
    <mergeCell ref="B15:D15"/>
    <mergeCell ref="B16:D16"/>
    <mergeCell ref="B13:D13"/>
    <mergeCell ref="C8:E8"/>
    <mergeCell ref="B1:E1"/>
    <mergeCell ref="C4:E4"/>
    <mergeCell ref="C5:E5"/>
    <mergeCell ref="B2:E2"/>
    <mergeCell ref="B3:E3"/>
  </mergeCells>
  <phoneticPr fontId="4" type="noConversion"/>
  <hyperlinks>
    <hyperlink ref="D7" location="'BOQ_Kolkata '!A1" display="'BOQ_Kolkata '!A1"/>
    <hyperlink ref="E7" location="'BOQ_Guwahati '!A1" display="'BOQ_Guwahati '!A1"/>
  </hyperlinks>
  <printOptions horizontalCentered="1"/>
  <pageMargins left="0.15748031496062992" right="0.23622047244094491" top="0.78740157480314965" bottom="0.98425196850393704" header="0.35433070866141736" footer="0.51181102362204722"/>
  <pageSetup paperSize="9" orientation="landscape"/>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7"/>
  </sheetPr>
  <dimension ref="A1:F21"/>
  <sheetViews>
    <sheetView zoomScaleNormal="100" workbookViewId="0">
      <selection activeCell="C6" sqref="C6:D6"/>
    </sheetView>
  </sheetViews>
  <sheetFormatPr defaultColWidth="11" defaultRowHeight="16.5"/>
  <cols>
    <col min="1" max="1" width="11" style="318" customWidth="1"/>
    <col min="2" max="2" width="26.875" style="100" customWidth="1"/>
    <col min="3" max="3" width="22.875" style="100" customWidth="1"/>
    <col min="4" max="5" width="15.625" style="100" customWidth="1"/>
    <col min="6" max="16384" width="11" style="79"/>
  </cols>
  <sheetData>
    <row r="1" spans="1:6">
      <c r="A1" s="306"/>
      <c r="B1" s="307"/>
      <c r="C1" s="307"/>
      <c r="D1" s="307"/>
      <c r="E1" s="307"/>
    </row>
    <row r="2" spans="1:6" ht="22.35" customHeight="1">
      <c r="A2" s="986" t="s">
        <v>281</v>
      </c>
      <c r="B2" s="986"/>
      <c r="C2" s="986"/>
      <c r="D2" s="987"/>
      <c r="E2"/>
    </row>
    <row r="3" spans="1:6">
      <c r="A3" s="306"/>
      <c r="B3" s="307"/>
      <c r="C3" s="307"/>
      <c r="D3" s="307"/>
      <c r="E3" s="307"/>
    </row>
    <row r="4" spans="1:6" ht="30">
      <c r="A4" s="104" t="s">
        <v>270</v>
      </c>
      <c r="B4" s="308" t="s">
        <v>271</v>
      </c>
      <c r="C4" s="104" t="s">
        <v>282</v>
      </c>
      <c r="D4" s="104" t="s">
        <v>283</v>
      </c>
      <c r="E4" s="104" t="s">
        <v>240</v>
      </c>
    </row>
    <row r="5" spans="1:6" ht="18" customHeight="1">
      <c r="A5" s="309" t="s">
        <v>275</v>
      </c>
      <c r="B5" s="309" t="s">
        <v>276</v>
      </c>
      <c r="C5" s="309" t="s">
        <v>277</v>
      </c>
      <c r="D5" s="309" t="s">
        <v>278</v>
      </c>
      <c r="E5" s="309" t="s">
        <v>279</v>
      </c>
    </row>
    <row r="6" spans="1:6" ht="45" customHeight="1">
      <c r="A6" s="310">
        <v>1</v>
      </c>
      <c r="B6" s="311"/>
      <c r="C6" s="312"/>
      <c r="D6" s="313"/>
      <c r="E6" s="314">
        <f>C6*D6</f>
        <v>0</v>
      </c>
    </row>
    <row r="7" spans="1:6" ht="45" customHeight="1">
      <c r="A7" s="310">
        <v>2</v>
      </c>
      <c r="B7" s="311"/>
      <c r="C7" s="312"/>
      <c r="D7" s="313"/>
      <c r="E7" s="314">
        <f t="shared" ref="E7:E15" si="0">C7*D7</f>
        <v>0</v>
      </c>
    </row>
    <row r="8" spans="1:6" ht="45" customHeight="1">
      <c r="A8" s="310">
        <v>3</v>
      </c>
      <c r="B8" s="311"/>
      <c r="C8" s="312"/>
      <c r="D8" s="313"/>
      <c r="E8" s="314">
        <f t="shared" si="0"/>
        <v>0</v>
      </c>
    </row>
    <row r="9" spans="1:6" ht="45" customHeight="1">
      <c r="A9" s="310">
        <v>4</v>
      </c>
      <c r="B9" s="311"/>
      <c r="C9" s="312"/>
      <c r="D9" s="313"/>
      <c r="E9" s="314">
        <f t="shared" si="0"/>
        <v>0</v>
      </c>
    </row>
    <row r="10" spans="1:6" ht="45" customHeight="1">
      <c r="A10" s="310">
        <v>5</v>
      </c>
      <c r="B10" s="311"/>
      <c r="C10" s="312"/>
      <c r="D10" s="313"/>
      <c r="E10" s="314">
        <f t="shared" si="0"/>
        <v>0</v>
      </c>
    </row>
    <row r="11" spans="1:6" ht="45" customHeight="1">
      <c r="A11" s="310">
        <v>6</v>
      </c>
      <c r="B11" s="311"/>
      <c r="C11" s="312"/>
      <c r="D11" s="313"/>
      <c r="E11" s="314">
        <f t="shared" si="0"/>
        <v>0</v>
      </c>
    </row>
    <row r="12" spans="1:6" ht="45" customHeight="1">
      <c r="A12" s="310">
        <v>7</v>
      </c>
      <c r="B12" s="311"/>
      <c r="C12" s="312"/>
      <c r="D12" s="313"/>
      <c r="E12" s="314">
        <f t="shared" si="0"/>
        <v>0</v>
      </c>
    </row>
    <row r="13" spans="1:6" ht="45" customHeight="1">
      <c r="A13" s="310">
        <v>8</v>
      </c>
      <c r="B13" s="311"/>
      <c r="C13" s="312"/>
      <c r="D13" s="313"/>
      <c r="E13" s="314">
        <f t="shared" si="0"/>
        <v>0</v>
      </c>
    </row>
    <row r="14" spans="1:6" ht="45" customHeight="1">
      <c r="A14" s="310">
        <v>9</v>
      </c>
      <c r="B14" s="311"/>
      <c r="C14" s="312"/>
      <c r="D14" s="313"/>
      <c r="E14" s="314">
        <f t="shared" si="0"/>
        <v>0</v>
      </c>
    </row>
    <row r="15" spans="1:6" ht="45" customHeight="1">
      <c r="A15" s="310">
        <v>10</v>
      </c>
      <c r="B15" s="311"/>
      <c r="C15" s="312"/>
      <c r="D15" s="313"/>
      <c r="E15" s="314">
        <f t="shared" si="0"/>
        <v>0</v>
      </c>
    </row>
    <row r="16" spans="1:6" ht="45" customHeight="1">
      <c r="A16" s="315"/>
      <c r="B16" s="316" t="s">
        <v>280</v>
      </c>
      <c r="C16" s="316"/>
      <c r="D16" s="316"/>
      <c r="E16" s="316">
        <f>SUM(E6:E15)</f>
        <v>0</v>
      </c>
      <c r="F16" s="317"/>
    </row>
    <row r="17" ht="30" customHeight="1"/>
    <row r="18" ht="30" customHeight="1"/>
    <row r="19" ht="30" customHeight="1"/>
    <row r="20" ht="30" customHeight="1"/>
    <row r="21" ht="30" customHeight="1"/>
  </sheetData>
  <sheetProtection sheet="1" formatColumns="0" formatRows="0" selectLockedCells="1"/>
  <customSheetViews>
    <customSheetView guid="{9CA44E70-650F-49CD-967F-298619682CA2}" topLeftCell="A6">
      <selection activeCell="B6" sqref="B6"/>
      <pageMargins left="0.75" right="0.75" top="0.65" bottom="1" header="0.5" footer="0.5"/>
      <pageSetup orientation="portrait"/>
      <headerFooter alignWithMargins="0"/>
    </customSheetView>
    <customSheetView guid="{C39F923C-6CD3-45D8-86F8-6C4D806DDD7E}" scale="60" showPageBreaks="1" printArea="1" view="pageBreakPreview">
      <selection activeCell="F45" sqref="F45"/>
      <pageMargins left="0.75" right="0.75" top="0.65" bottom="1" header="0.5" footer="0.5"/>
      <pageSetup orientation="portrait"/>
      <headerFooter alignWithMargins="0"/>
    </customSheetView>
    <customSheetView guid="{B1277D53-29D6-4226-81E2-084FB62977B6}" scale="60" showPageBreaks="1" printArea="1" view="pageBreakPreview" topLeftCell="A7">
      <selection activeCell="C8" sqref="C8"/>
      <pageMargins left="0.75" right="0.75" top="0.65" bottom="1" header="0.5" footer="0.5"/>
      <pageSetup orientation="portrait"/>
      <headerFooter alignWithMargins="0"/>
    </customSheetView>
    <customSheetView guid="{58D82F59-8CF6-455F-B9F4-081499FDF243}" scale="90">
      <selection activeCell="C8" sqref="C8"/>
      <pageMargins left="0.75" right="0.75" top="0.65" bottom="1" header="0.5" footer="0.5"/>
      <pageSetup orientation="portrait"/>
      <headerFooter alignWithMargins="0"/>
    </customSheetView>
    <customSheetView guid="{696D9240-6693-44E8-B9A4-2BFADD101EE2}" scale="90">
      <selection activeCell="C8" sqref="C8"/>
      <pageMargins left="0.75" right="0.75" top="0.65" bottom="1" header="0.5" footer="0.5"/>
      <pageSetup orientation="portrait"/>
      <headerFooter alignWithMargins="0"/>
    </customSheetView>
    <customSheetView guid="{B0EE7D76-5806-4718-BDAD-3A3EA691E5E4}" scale="90">
      <selection activeCell="C8" sqref="C8"/>
      <pageMargins left="0.75" right="0.75" top="0.65" bottom="1" header="0.5" footer="0.5"/>
      <pageSetup orientation="portrait"/>
      <headerFooter alignWithMargins="0"/>
    </customSheetView>
    <customSheetView guid="{E95B21C1-D936-4435-AF6F-90CF0B6A7506}" scale="60" showPageBreaks="1" printArea="1" view="pageBreakPreview" topLeftCell="A7">
      <selection activeCell="C8" sqref="C8"/>
      <pageMargins left="0.75" right="0.75" top="0.65" bottom="1" header="0.5" footer="0.5"/>
      <pageSetup orientation="portrait"/>
      <headerFooter alignWithMargins="0"/>
    </customSheetView>
    <customSheetView guid="{08A645C4-A23F-4400-B0CE-1685BC312A6F}">
      <selection activeCell="B6" sqref="B6"/>
      <pageMargins left="0.75" right="0.75" top="0.65" bottom="1" header="0.5" footer="0.5"/>
      <pageSetup orientation="portrait"/>
      <headerFooter alignWithMargins="0"/>
    </customSheetView>
  </customSheetViews>
  <mergeCells count="1">
    <mergeCell ref="A2:D2"/>
  </mergeCells>
  <phoneticPr fontId="31" type="noConversion"/>
  <pageMargins left="0.75" right="0.75" top="0.65" bottom="1" header="0.5" footer="0.5"/>
  <pageSetup orientation="portrait"/>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6" tint="-0.249977111117893"/>
  </sheetPr>
  <dimension ref="A1:F21"/>
  <sheetViews>
    <sheetView zoomScaleNormal="100" workbookViewId="0">
      <selection activeCell="C6" sqref="C6:D6"/>
    </sheetView>
  </sheetViews>
  <sheetFormatPr defaultColWidth="11" defaultRowHeight="16.5"/>
  <cols>
    <col min="1" max="1" width="11" style="318" customWidth="1"/>
    <col min="2" max="2" width="26.875" style="100" customWidth="1"/>
    <col min="3" max="3" width="22.875" style="100" customWidth="1"/>
    <col min="4" max="5" width="15.625" style="100" customWidth="1"/>
    <col min="6" max="16384" width="11" style="79"/>
  </cols>
  <sheetData>
    <row r="1" spans="1:6">
      <c r="A1" s="306"/>
      <c r="B1" s="307"/>
      <c r="C1" s="307"/>
      <c r="D1" s="307"/>
      <c r="E1" s="307"/>
    </row>
    <row r="2" spans="1:6" ht="22.35" customHeight="1">
      <c r="A2" s="986" t="s">
        <v>281</v>
      </c>
      <c r="B2" s="986"/>
      <c r="C2" s="986"/>
      <c r="D2" s="987"/>
      <c r="E2"/>
    </row>
    <row r="3" spans="1:6">
      <c r="A3" s="306"/>
      <c r="B3" s="307"/>
      <c r="C3" s="307"/>
      <c r="D3" s="307"/>
      <c r="E3" s="307"/>
    </row>
    <row r="4" spans="1:6" ht="30">
      <c r="A4" s="104" t="s">
        <v>270</v>
      </c>
      <c r="B4" s="308" t="s">
        <v>271</v>
      </c>
      <c r="C4" s="104" t="s">
        <v>282</v>
      </c>
      <c r="D4" s="104" t="s">
        <v>283</v>
      </c>
      <c r="E4" s="104" t="s">
        <v>240</v>
      </c>
    </row>
    <row r="5" spans="1:6" ht="18" customHeight="1">
      <c r="A5" s="309" t="s">
        <v>275</v>
      </c>
      <c r="B5" s="309" t="s">
        <v>276</v>
      </c>
      <c r="C5" s="309" t="s">
        <v>277</v>
      </c>
      <c r="D5" s="309" t="s">
        <v>278</v>
      </c>
      <c r="E5" s="309" t="s">
        <v>279</v>
      </c>
    </row>
    <row r="6" spans="1:6" ht="45" customHeight="1">
      <c r="A6" s="310">
        <v>1</v>
      </c>
      <c r="B6" s="311"/>
      <c r="C6" s="312"/>
      <c r="D6" s="313"/>
      <c r="E6" s="314">
        <f>C6*D6</f>
        <v>0</v>
      </c>
    </row>
    <row r="7" spans="1:6" ht="45" customHeight="1">
      <c r="A7" s="310">
        <v>2</v>
      </c>
      <c r="B7" s="311"/>
      <c r="C7" s="312"/>
      <c r="D7" s="313"/>
      <c r="E7" s="314">
        <f t="shared" ref="E7:E15" si="0">C7*D7</f>
        <v>0</v>
      </c>
    </row>
    <row r="8" spans="1:6" ht="45" customHeight="1">
      <c r="A8" s="310">
        <v>3</v>
      </c>
      <c r="B8" s="311"/>
      <c r="C8" s="312"/>
      <c r="D8" s="313"/>
      <c r="E8" s="314">
        <f t="shared" si="0"/>
        <v>0</v>
      </c>
    </row>
    <row r="9" spans="1:6" ht="45" customHeight="1">
      <c r="A9" s="310">
        <v>4</v>
      </c>
      <c r="B9" s="311"/>
      <c r="C9" s="312"/>
      <c r="D9" s="313"/>
      <c r="E9" s="314">
        <f t="shared" si="0"/>
        <v>0</v>
      </c>
    </row>
    <row r="10" spans="1:6" ht="45" customHeight="1">
      <c r="A10" s="310">
        <v>5</v>
      </c>
      <c r="B10" s="311"/>
      <c r="C10" s="312"/>
      <c r="D10" s="313"/>
      <c r="E10" s="314">
        <f t="shared" si="0"/>
        <v>0</v>
      </c>
    </row>
    <row r="11" spans="1:6" ht="45" customHeight="1">
      <c r="A11" s="310">
        <v>6</v>
      </c>
      <c r="B11" s="311"/>
      <c r="C11" s="312"/>
      <c r="D11" s="313"/>
      <c r="E11" s="314">
        <f t="shared" si="0"/>
        <v>0</v>
      </c>
    </row>
    <row r="12" spans="1:6" ht="45" customHeight="1">
      <c r="A12" s="310">
        <v>7</v>
      </c>
      <c r="B12" s="311"/>
      <c r="C12" s="312"/>
      <c r="D12" s="313"/>
      <c r="E12" s="314">
        <f t="shared" si="0"/>
        <v>0</v>
      </c>
    </row>
    <row r="13" spans="1:6" ht="45" customHeight="1">
      <c r="A13" s="310">
        <v>8</v>
      </c>
      <c r="B13" s="311"/>
      <c r="C13" s="312"/>
      <c r="D13" s="313"/>
      <c r="E13" s="314">
        <f t="shared" si="0"/>
        <v>0</v>
      </c>
    </row>
    <row r="14" spans="1:6" ht="45" customHeight="1">
      <c r="A14" s="310">
        <v>9</v>
      </c>
      <c r="B14" s="311"/>
      <c r="C14" s="312"/>
      <c r="D14" s="313"/>
      <c r="E14" s="314">
        <f t="shared" si="0"/>
        <v>0</v>
      </c>
    </row>
    <row r="15" spans="1:6" ht="45" customHeight="1">
      <c r="A15" s="310">
        <v>10</v>
      </c>
      <c r="B15" s="311"/>
      <c r="C15" s="312"/>
      <c r="D15" s="313"/>
      <c r="E15" s="314">
        <f t="shared" si="0"/>
        <v>0</v>
      </c>
    </row>
    <row r="16" spans="1:6" ht="45" customHeight="1">
      <c r="A16" s="315"/>
      <c r="B16" s="316" t="s">
        <v>280</v>
      </c>
      <c r="C16" s="316"/>
      <c r="D16" s="316"/>
      <c r="E16" s="316">
        <f>SUM(E6:E15)</f>
        <v>0</v>
      </c>
      <c r="F16" s="317"/>
    </row>
    <row r="17" ht="30" customHeight="1"/>
    <row r="18" ht="30" customHeight="1"/>
    <row r="19" ht="30" customHeight="1"/>
    <row r="20" ht="30" customHeight="1"/>
    <row r="21" ht="30" customHeight="1"/>
  </sheetData>
  <sheetProtection sheet="1" formatColumns="0" formatRows="0" selectLockedCells="1"/>
  <mergeCells count="1">
    <mergeCell ref="A2:D2"/>
  </mergeCells>
  <pageMargins left="0.75" right="0.75" top="0.65" bottom="1" header="0.5" footer="0.5"/>
  <pageSetup orientation="portrait"/>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46"/>
  <sheetViews>
    <sheetView view="pageBreakPreview" topLeftCell="A28" zoomScaleNormal="100" zoomScaleSheetLayoutView="100" workbookViewId="0">
      <selection activeCell="D33" sqref="D33"/>
    </sheetView>
  </sheetViews>
  <sheetFormatPr defaultColWidth="8" defaultRowHeight="16.5"/>
  <cols>
    <col min="1" max="1" width="7.5" style="418" customWidth="1"/>
    <col min="2" max="2" width="46.875" style="418" customWidth="1"/>
    <col min="3" max="3" width="2.125" style="418" customWidth="1"/>
    <col min="4" max="4" width="17.625" style="419" customWidth="1"/>
    <col min="5" max="5" width="4.125" style="419" customWidth="1"/>
    <col min="6" max="6" width="17.625" style="419" customWidth="1"/>
    <col min="7" max="7" width="29.625" style="357" customWidth="1"/>
    <col min="8" max="8" width="15.125" style="357" customWidth="1"/>
    <col min="9" max="9" width="8.875" style="357" bestFit="1" customWidth="1"/>
    <col min="10" max="11" width="8" style="357"/>
    <col min="12" max="12" width="14" style="357" customWidth="1"/>
    <col min="13" max="16384" width="8" style="357"/>
  </cols>
  <sheetData>
    <row r="1" spans="1:8" ht="16.350000000000001" customHeight="1">
      <c r="A1" s="354"/>
      <c r="B1" s="998" t="s">
        <v>301</v>
      </c>
      <c r="C1" s="999"/>
      <c r="D1" s="999"/>
      <c r="E1" s="999"/>
      <c r="F1" s="999"/>
    </row>
    <row r="2" spans="1:8" ht="16.350000000000001" customHeight="1">
      <c r="A2" s="354"/>
      <c r="B2" s="355"/>
      <c r="C2" s="356"/>
      <c r="D2" s="358"/>
      <c r="E2" s="358"/>
      <c r="F2" s="358"/>
    </row>
    <row r="3" spans="1:8" s="359" customFormat="1" ht="16.350000000000001" customHeight="1">
      <c r="A3" s="354"/>
      <c r="B3" s="354"/>
      <c r="C3" s="354"/>
      <c r="D3" s="1000" t="s">
        <v>302</v>
      </c>
      <c r="E3" s="1000"/>
      <c r="F3" s="1000"/>
    </row>
    <row r="4" spans="1:8" s="359" customFormat="1" ht="20.25" customHeight="1">
      <c r="A4" s="1001" t="s">
        <v>303</v>
      </c>
      <c r="B4" s="1001"/>
      <c r="C4" s="1001"/>
      <c r="D4" s="1002">
        <f>'Sch-1'!B8</f>
        <v>0</v>
      </c>
      <c r="E4" s="1002"/>
      <c r="F4" s="1002"/>
    </row>
    <row r="5" spans="1:8" s="365" customFormat="1" ht="21" customHeight="1">
      <c r="A5" s="361" t="s">
        <v>184</v>
      </c>
      <c r="B5" s="1005" t="s">
        <v>304</v>
      </c>
      <c r="C5" s="1006"/>
      <c r="D5" s="362" t="s">
        <v>305</v>
      </c>
      <c r="E5" s="1007" t="s">
        <v>306</v>
      </c>
      <c r="F5" s="1008"/>
    </row>
    <row r="6" spans="1:8" s="359" customFormat="1" ht="36" customHeight="1">
      <c r="A6" s="366">
        <v>1</v>
      </c>
      <c r="B6" s="367" t="s">
        <v>307</v>
      </c>
      <c r="C6" s="368"/>
      <c r="D6" s="369" t="str">
        <f>'Sch-6'!D15</f>
        <v>NOT APPLICABLE</v>
      </c>
      <c r="E6" s="370" t="s">
        <v>308</v>
      </c>
      <c r="F6" s="371" t="str">
        <f>D6</f>
        <v>NOT APPLICABLE</v>
      </c>
      <c r="G6" s="372"/>
    </row>
    <row r="7" spans="1:8" s="359" customFormat="1" ht="34.5" customHeight="1">
      <c r="A7" s="366">
        <v>2</v>
      </c>
      <c r="B7" s="367" t="s">
        <v>309</v>
      </c>
      <c r="C7" s="368"/>
      <c r="D7" s="369" t="str">
        <f>'Sch-6'!D17</f>
        <v>NOT APPLICABLE</v>
      </c>
      <c r="E7" s="370"/>
      <c r="F7" s="371" t="str">
        <f>D7</f>
        <v>NOT APPLICABLE</v>
      </c>
      <c r="G7" s="372"/>
    </row>
    <row r="8" spans="1:8" s="359" customFormat="1" ht="39" customHeight="1">
      <c r="A8" s="366">
        <v>3</v>
      </c>
      <c r="B8" s="367" t="s">
        <v>396</v>
      </c>
      <c r="C8" s="368"/>
      <c r="D8" s="373">
        <f>'Sch-6'!D19</f>
        <v>0</v>
      </c>
      <c r="E8" s="363"/>
      <c r="F8" s="364">
        <f>D8</f>
        <v>0</v>
      </c>
      <c r="G8" s="372"/>
    </row>
    <row r="9" spans="1:8" s="359" customFormat="1" ht="21" customHeight="1">
      <c r="A9" s="366">
        <v>4</v>
      </c>
      <c r="B9" s="367" t="s">
        <v>310</v>
      </c>
      <c r="C9" s="368"/>
      <c r="D9" s="374" t="s">
        <v>236</v>
      </c>
      <c r="E9" s="370"/>
      <c r="F9" s="364" t="str">
        <f>D9</f>
        <v>Not Applicable</v>
      </c>
    </row>
    <row r="10" spans="1:8" s="359" customFormat="1" ht="21" customHeight="1">
      <c r="A10" s="366">
        <v>5</v>
      </c>
      <c r="B10" s="367" t="s">
        <v>311</v>
      </c>
      <c r="C10" s="368"/>
      <c r="D10" s="375">
        <f>SUM(D6,D7,D8)</f>
        <v>0</v>
      </c>
      <c r="E10" s="370"/>
      <c r="F10" s="376">
        <f>SUM(F6,F7,F8)</f>
        <v>0</v>
      </c>
    </row>
    <row r="11" spans="1:8" s="359" customFormat="1" ht="21" customHeight="1">
      <c r="A11" s="366">
        <v>6</v>
      </c>
      <c r="B11" s="377" t="s">
        <v>312</v>
      </c>
      <c r="C11" s="378" t="s">
        <v>308</v>
      </c>
      <c r="D11" s="379" t="e">
        <f>H11</f>
        <v>#REF!</v>
      </c>
      <c r="E11" s="380" t="s">
        <v>308</v>
      </c>
      <c r="F11" s="371" t="e">
        <f>D11</f>
        <v>#REF!</v>
      </c>
      <c r="H11" s="381" t="e">
        <f>ROUND(('Sch-1'!#REF!-'Sch-1 Dis'!G23)+('Sch-2'!#REF!-'Sch-2 Dis'!G17),0)</f>
        <v>#REF!</v>
      </c>
    </row>
    <row r="12" spans="1:8" s="359" customFormat="1" ht="22.35" customHeight="1">
      <c r="A12" s="366">
        <v>7</v>
      </c>
      <c r="B12" s="377" t="s">
        <v>313</v>
      </c>
      <c r="C12" s="368"/>
      <c r="D12" s="362" t="e">
        <f>D10-D11</f>
        <v>#REF!</v>
      </c>
      <c r="E12" s="370"/>
      <c r="F12" s="376" t="e">
        <f>F10-F11</f>
        <v>#REF!</v>
      </c>
      <c r="G12" s="382"/>
    </row>
    <row r="13" spans="1:8" s="359" customFormat="1" ht="22.35" customHeight="1">
      <c r="A13" s="366">
        <v>8</v>
      </c>
      <c r="B13" s="367" t="s">
        <v>314</v>
      </c>
      <c r="C13" s="368"/>
      <c r="D13" s="379"/>
      <c r="E13" s="370"/>
      <c r="F13" s="371"/>
    </row>
    <row r="14" spans="1:8" s="359" customFormat="1" ht="22.35" customHeight="1">
      <c r="A14" s="366" t="s">
        <v>308</v>
      </c>
      <c r="B14" s="367" t="s">
        <v>315</v>
      </c>
      <c r="C14" s="383"/>
      <c r="D14" s="384" t="e">
        <f>'Sch-4 Dis'!D14:E14</f>
        <v>#REF!</v>
      </c>
      <c r="E14" s="385"/>
      <c r="F14" s="364" t="e">
        <f>F32</f>
        <v>#REF!</v>
      </c>
      <c r="G14" s="372"/>
    </row>
    <row r="15" spans="1:8" s="359" customFormat="1" ht="22.35" customHeight="1">
      <c r="A15" s="366"/>
      <c r="B15" s="367" t="s">
        <v>316</v>
      </c>
      <c r="C15" s="368"/>
      <c r="D15" s="384" t="e">
        <f>'Sch-4 Dis'!D17:E17</f>
        <v>#REF!</v>
      </c>
      <c r="E15" s="386"/>
      <c r="F15" s="364" t="e">
        <f>F34</f>
        <v>#REF!</v>
      </c>
      <c r="G15" s="372"/>
    </row>
    <row r="16" spans="1:8" s="359" customFormat="1" ht="22.35" customHeight="1">
      <c r="A16" s="366"/>
      <c r="B16" s="367" t="s">
        <v>317</v>
      </c>
      <c r="C16" s="368"/>
      <c r="D16" s="384" t="e">
        <f>'Sch-4 Dis'!D22:E22</f>
        <v>#REF!</v>
      </c>
      <c r="E16" s="386"/>
      <c r="F16" s="364" t="e">
        <f>F35</f>
        <v>#REF!</v>
      </c>
      <c r="G16" s="372"/>
    </row>
    <row r="17" spans="1:12" s="359" customFormat="1" ht="22.35" customHeight="1">
      <c r="A17" s="366"/>
      <c r="B17" s="367" t="s">
        <v>318</v>
      </c>
      <c r="C17" s="368"/>
      <c r="D17" s="384">
        <f>SUM('Sch-4 Dis'!D27:E27,'Sch-4 Dis'!D30:E30)</f>
        <v>0</v>
      </c>
      <c r="E17" s="386"/>
      <c r="F17" s="364" t="e">
        <f>F38</f>
        <v>#REF!</v>
      </c>
      <c r="G17" s="372"/>
    </row>
    <row r="18" spans="1:12" s="359" customFormat="1" ht="22.35" customHeight="1">
      <c r="A18" s="366"/>
      <c r="B18" s="367" t="s">
        <v>319</v>
      </c>
      <c r="C18" s="368"/>
      <c r="D18" s="373">
        <f>'Sch-5'!D27</f>
        <v>0</v>
      </c>
      <c r="E18" s="363"/>
      <c r="F18" s="364" t="str">
        <f>F36</f>
        <v/>
      </c>
    </row>
    <row r="19" spans="1:12" s="359" customFormat="1" ht="27" customHeight="1">
      <c r="A19" s="366"/>
      <c r="B19" s="367" t="s">
        <v>320</v>
      </c>
      <c r="C19" s="387"/>
      <c r="D19" s="388" t="e">
        <f>SUM(D14,D15,D16,D17,D18)</f>
        <v>#REF!</v>
      </c>
      <c r="E19" s="389"/>
      <c r="F19" s="387" t="e">
        <f>SUM(F14:F18)</f>
        <v>#REF!</v>
      </c>
      <c r="G19" s="372"/>
    </row>
    <row r="20" spans="1:12" s="359" customFormat="1" ht="33.75" customHeight="1">
      <c r="A20" s="366">
        <v>8</v>
      </c>
      <c r="B20" s="367" t="s">
        <v>321</v>
      </c>
      <c r="C20" s="368"/>
      <c r="D20" s="362" t="e">
        <f>D10+D19</f>
        <v>#REF!</v>
      </c>
      <c r="E20" s="390" t="s">
        <v>308</v>
      </c>
      <c r="F20" s="391" t="e">
        <f>F10+F19</f>
        <v>#REF!</v>
      </c>
      <c r="G20" s="372"/>
    </row>
    <row r="21" spans="1:12" s="359" customFormat="1" ht="51" customHeight="1">
      <c r="A21" s="366">
        <v>9</v>
      </c>
      <c r="B21" s="367" t="s">
        <v>322</v>
      </c>
      <c r="C21" s="368"/>
      <c r="D21" s="379" t="e">
        <f>'Sch-1'!#REF!</f>
        <v>#REF!</v>
      </c>
      <c r="E21" s="370"/>
      <c r="F21" s="371" t="e">
        <f>D21</f>
        <v>#REF!</v>
      </c>
    </row>
    <row r="22" spans="1:12" s="397" customFormat="1" ht="23.25" customHeight="1">
      <c r="A22" s="392" t="s">
        <v>308</v>
      </c>
      <c r="B22" s="393" t="s">
        <v>308</v>
      </c>
      <c r="C22" s="393"/>
      <c r="D22" s="394"/>
      <c r="E22" s="395"/>
      <c r="F22" s="396"/>
    </row>
    <row r="23" spans="1:12" s="359" customFormat="1" ht="18.75" customHeight="1">
      <c r="A23" s="398" t="s">
        <v>323</v>
      </c>
      <c r="B23" s="988" t="s">
        <v>324</v>
      </c>
      <c r="C23" s="988"/>
      <c r="D23" s="988"/>
      <c r="E23" s="988"/>
      <c r="F23" s="1009"/>
    </row>
    <row r="24" spans="1:12" s="359" customFormat="1" ht="18.75" customHeight="1">
      <c r="A24" s="398"/>
      <c r="B24" s="992" t="e">
        <f>H24&amp;" "&amp;G24&amp;" "&amp;I24&amp;" "&amp;J24&amp;"%"&amp; " as"&amp;" "&amp;K24&amp; " "&amp;L24</f>
        <v>#REF!</v>
      </c>
      <c r="C24" s="993"/>
      <c r="D24" s="993"/>
      <c r="E24" s="993"/>
      <c r="F24" s="994"/>
      <c r="G24" s="400" t="str">
        <f>IF('Sch-5'!D15=0,"",'Sch-5'!D15)</f>
        <v/>
      </c>
      <c r="H24" s="401" t="s">
        <v>325</v>
      </c>
      <c r="I24" s="401" t="e">
        <f>IF(J24="","","@")</f>
        <v>#REF!</v>
      </c>
      <c r="J24" s="402" t="e">
        <f>IF('Sch-5'!#REF!*100=0,"",'Sch-5'!#REF!*100)</f>
        <v>#REF!</v>
      </c>
      <c r="K24" s="403" t="e">
        <f>IF(OR(L24=0,L24=""),"","Rs.")</f>
        <v>#REF!</v>
      </c>
      <c r="L24" s="404" t="e">
        <f>IF(D14=0,"",D14)</f>
        <v>#REF!</v>
      </c>
    </row>
    <row r="25" spans="1:12" s="359" customFormat="1" ht="19.5" customHeight="1">
      <c r="B25" s="992" t="e">
        <f>H25&amp;" "&amp;G25&amp;" "&amp;I25&amp;" "&amp;J25&amp;"%"&amp; " as"&amp;" "&amp;K25&amp; " "&amp;L25</f>
        <v>#REF!</v>
      </c>
      <c r="C25" s="993"/>
      <c r="D25" s="993"/>
      <c r="E25" s="993"/>
      <c r="F25" s="994"/>
      <c r="G25" s="400" t="str">
        <f>IF('Sch-5'!D18=0,"",'Sch-5'!D18)</f>
        <v/>
      </c>
      <c r="H25" s="401" t="s">
        <v>326</v>
      </c>
      <c r="I25" s="401" t="e">
        <f>IF(J25="","","@")</f>
        <v>#REF!</v>
      </c>
      <c r="J25" s="402" t="e">
        <f>IF('Sch-5'!#REF!*100=0,"",'Sch-5'!#REF!*100)</f>
        <v>#REF!</v>
      </c>
      <c r="K25" s="403" t="e">
        <f>IF(OR(L25=0,L25=""),"","Rs.")</f>
        <v>#REF!</v>
      </c>
      <c r="L25" s="404" t="e">
        <f>IF(D15=0,"",D15)</f>
        <v>#REF!</v>
      </c>
    </row>
    <row r="26" spans="1:12" s="359" customFormat="1" ht="19.5" customHeight="1">
      <c r="B26" s="992" t="e">
        <f>H26&amp;" "&amp;G26&amp;" "&amp;I26&amp;" "&amp;J26&amp;"%"&amp; " as"&amp;" "&amp;K26&amp; " "&amp;L26</f>
        <v>#REF!</v>
      </c>
      <c r="C26" s="993"/>
      <c r="D26" s="993"/>
      <c r="E26" s="993"/>
      <c r="F26" s="994"/>
      <c r="G26" s="400" t="str">
        <f>IF('Sch-5'!D20=0,"",'Sch-5'!D20)</f>
        <v/>
      </c>
      <c r="H26" s="401" t="s">
        <v>327</v>
      </c>
      <c r="I26" s="401" t="e">
        <f>IF(J26="","","@")</f>
        <v>#REF!</v>
      </c>
      <c r="J26" s="402" t="e">
        <f>IF('Sch-5'!#REF!*100=0,"",'Sch-5'!#REF!*100)</f>
        <v>#REF!</v>
      </c>
      <c r="K26" s="403" t="e">
        <f>IF(OR(L26=0,L26=""),"","Rs.")</f>
        <v>#REF!</v>
      </c>
      <c r="L26" s="404" t="e">
        <f>IF(D16=0,"",D16)</f>
        <v>#REF!</v>
      </c>
    </row>
    <row r="27" spans="1:12" s="359" customFormat="1" ht="19.5" customHeight="1">
      <c r="B27" s="992" t="str">
        <f>H27&amp;" "&amp;G27&amp;" "&amp;I27&amp;" "&amp;J27&amp; " as"&amp;" "&amp;K27&amp; " "&amp;L27</f>
        <v xml:space="preserve">Entry Tax/ Octroi    as  </v>
      </c>
      <c r="C27" s="993"/>
      <c r="D27" s="993"/>
      <c r="E27" s="993"/>
      <c r="F27" s="994"/>
      <c r="G27" s="400" t="str">
        <f>IF('Sch-5'!D24=0,"",'Sch-5'!D24)</f>
        <v/>
      </c>
      <c r="H27" s="401" t="s">
        <v>328</v>
      </c>
      <c r="I27" s="401"/>
      <c r="J27" s="405"/>
      <c r="K27" s="403" t="str">
        <f>IF(OR(L27=0,L27=""),"","Rs.")</f>
        <v/>
      </c>
      <c r="L27" s="404" t="str">
        <f>IF(D17=0,"",D17)</f>
        <v/>
      </c>
    </row>
    <row r="28" spans="1:12" s="359" customFormat="1" ht="19.5" customHeight="1">
      <c r="B28" s="992" t="str">
        <f>H28&amp;" "&amp;G28&amp;" "&amp;I28&amp;" "&amp;J28&amp; " as"&amp;" "&amp;K28&amp; " "&amp;L28</f>
        <v xml:space="preserve">Others     as  </v>
      </c>
      <c r="C28" s="993"/>
      <c r="D28" s="993"/>
      <c r="E28" s="993"/>
      <c r="F28" s="994"/>
      <c r="G28" s="400" t="str">
        <f>IF('Sch-5'!D28=0,"",'Sch-5'!D28)</f>
        <v/>
      </c>
      <c r="H28" s="399" t="s">
        <v>329</v>
      </c>
      <c r="I28" s="399"/>
      <c r="J28" s="399"/>
      <c r="K28" s="399" t="str">
        <f>IF(OR(L28=0,L28=""),"","Rs.")</f>
        <v/>
      </c>
      <c r="L28" s="406" t="str">
        <f>IF(D18=0,"",D18)</f>
        <v/>
      </c>
    </row>
    <row r="29" spans="1:12" s="359" customFormat="1" ht="19.5" customHeight="1">
      <c r="B29" s="1003"/>
      <c r="C29" s="1003"/>
      <c r="D29" s="1003"/>
      <c r="E29" s="1003"/>
      <c r="F29" s="1004"/>
    </row>
    <row r="30" spans="1:12" s="408" customFormat="1" ht="59.25" customHeight="1">
      <c r="A30" s="407" t="s">
        <v>330</v>
      </c>
      <c r="B30" s="995" t="s">
        <v>331</v>
      </c>
      <c r="C30" s="996"/>
      <c r="D30" s="996"/>
      <c r="E30" s="996"/>
      <c r="F30" s="997"/>
    </row>
    <row r="31" spans="1:12" s="359" customFormat="1" ht="19.5" customHeight="1">
      <c r="A31" s="409" t="s">
        <v>332</v>
      </c>
      <c r="B31" s="988" t="s">
        <v>333</v>
      </c>
      <c r="C31" s="988"/>
      <c r="D31" s="988"/>
      <c r="E31" s="399" t="s">
        <v>334</v>
      </c>
      <c r="F31" s="404" t="e">
        <f>'Sch-1'!#REF!</f>
        <v>#REF!</v>
      </c>
    </row>
    <row r="32" spans="1:12" s="359" customFormat="1" ht="19.5" customHeight="1">
      <c r="A32" s="409" t="s">
        <v>335</v>
      </c>
      <c r="B32" s="401" t="s">
        <v>336</v>
      </c>
      <c r="C32" s="410"/>
      <c r="D32" s="411">
        <v>0.1236</v>
      </c>
      <c r="E32" s="399" t="s">
        <v>334</v>
      </c>
      <c r="F32" s="404" t="e">
        <f>ROUND(D32*F31,0)</f>
        <v>#REF!</v>
      </c>
      <c r="H32" s="988"/>
      <c r="I32" s="988"/>
      <c r="J32" s="988"/>
    </row>
    <row r="33" spans="1:10" s="359" customFormat="1" ht="19.5" customHeight="1">
      <c r="A33" s="412" t="s">
        <v>337</v>
      </c>
      <c r="B33" s="401" t="s">
        <v>296</v>
      </c>
      <c r="C33" s="410"/>
      <c r="D33" s="413" t="e">
        <f>'Sch-4 Dis'!C19</f>
        <v>#REF!</v>
      </c>
      <c r="E33" s="399"/>
      <c r="F33" s="404" t="e">
        <f>D33</f>
        <v>#REF!</v>
      </c>
      <c r="H33" s="399"/>
      <c r="I33" s="399"/>
      <c r="J33" s="399"/>
    </row>
    <row r="34" spans="1:10" s="359" customFormat="1" ht="19.5" customHeight="1">
      <c r="A34" s="412" t="s">
        <v>338</v>
      </c>
      <c r="B34" s="401" t="s">
        <v>339</v>
      </c>
      <c r="D34" s="411">
        <v>0</v>
      </c>
      <c r="E34" s="399" t="s">
        <v>334</v>
      </c>
      <c r="F34" s="404" t="e">
        <f>ROUND((F33+(F33*D32))*D34,0)</f>
        <v>#REF!</v>
      </c>
    </row>
    <row r="35" spans="1:10" s="359" customFormat="1" ht="19.5" customHeight="1">
      <c r="A35" s="412" t="s">
        <v>340</v>
      </c>
      <c r="B35" s="401" t="s">
        <v>341</v>
      </c>
      <c r="C35" s="399"/>
      <c r="D35" s="411">
        <v>0</v>
      </c>
      <c r="E35" s="399"/>
      <c r="F35" s="404" t="e">
        <f>ROUND(((F31-F33)+((F31-F33)*D32))*D35,0)</f>
        <v>#REF!</v>
      </c>
    </row>
    <row r="36" spans="1:10" s="359" customFormat="1" ht="19.5" customHeight="1">
      <c r="A36" s="412" t="s">
        <v>342</v>
      </c>
      <c r="B36" s="403" t="s">
        <v>343</v>
      </c>
      <c r="C36" s="399"/>
      <c r="D36" s="399"/>
      <c r="E36" s="399" t="s">
        <v>334</v>
      </c>
      <c r="F36" s="414" t="str">
        <f>L28</f>
        <v/>
      </c>
    </row>
    <row r="37" spans="1:10" s="359" customFormat="1" ht="19.5" customHeight="1">
      <c r="A37" s="412" t="s">
        <v>344</v>
      </c>
      <c r="B37" s="988" t="s">
        <v>345</v>
      </c>
      <c r="C37" s="988"/>
      <c r="D37" s="988"/>
      <c r="E37" s="399" t="s">
        <v>334</v>
      </c>
      <c r="F37" s="415" t="e">
        <f>SUM(F31,F32,F34,F35,F36)</f>
        <v>#REF!</v>
      </c>
    </row>
    <row r="38" spans="1:10" s="359" customFormat="1" ht="19.5" customHeight="1">
      <c r="A38" s="412" t="s">
        <v>346</v>
      </c>
      <c r="B38" s="403" t="s">
        <v>347</v>
      </c>
      <c r="C38" s="399"/>
      <c r="D38" s="411"/>
      <c r="E38" s="399" t="s">
        <v>334</v>
      </c>
      <c r="F38" s="414" t="e">
        <f>ROUND(D38*F37,0)</f>
        <v>#REF!</v>
      </c>
    </row>
    <row r="39" spans="1:10" s="359" customFormat="1" ht="19.5" customHeight="1">
      <c r="A39" s="409"/>
      <c r="B39" s="399"/>
      <c r="C39" s="399"/>
      <c r="D39" s="399"/>
      <c r="E39" s="399"/>
      <c r="F39" s="416"/>
    </row>
    <row r="40" spans="1:10" s="359" customFormat="1" ht="15" customHeight="1">
      <c r="A40" s="409"/>
      <c r="B40" s="399"/>
      <c r="C40" s="399"/>
      <c r="D40" s="399"/>
      <c r="E40" s="399"/>
      <c r="F40" s="416"/>
    </row>
    <row r="41" spans="1:10" s="359" customFormat="1" ht="15" customHeight="1">
      <c r="A41" s="409"/>
      <c r="B41" s="399"/>
      <c r="C41" s="399"/>
      <c r="D41" s="399"/>
      <c r="E41" s="399"/>
      <c r="F41" s="416"/>
    </row>
    <row r="42" spans="1:10" s="359" customFormat="1" ht="19.5" customHeight="1">
      <c r="A42" s="409"/>
      <c r="B42" s="399"/>
      <c r="C42" s="399"/>
      <c r="D42" s="399"/>
      <c r="E42" s="399"/>
      <c r="F42" s="416"/>
    </row>
    <row r="43" spans="1:10" ht="49.5" customHeight="1">
      <c r="A43" s="989" t="str">
        <f>Cover!B2</f>
        <v>Annual Maintenance Contract (AMC) of Somanahalli-Mysore intercity &amp; Mysore intracity OFC network and LMC of various customer connectivities in Somanahalli-Mysore intercity route and Mysore intracity for a period of Three (3) Years.</v>
      </c>
      <c r="B43" s="989"/>
      <c r="C43" s="989"/>
      <c r="D43" s="990" t="s">
        <v>348</v>
      </c>
      <c r="E43" s="991"/>
      <c r="F43" s="360" t="s">
        <v>349</v>
      </c>
    </row>
    <row r="46" spans="1:10">
      <c r="A46" s="417"/>
    </row>
  </sheetData>
  <sheetProtection selectLockedCells="1" selectUnlockedCells="1"/>
  <customSheetViews>
    <customSheetView guid="{9CA44E70-650F-49CD-967F-298619682CA2}" showPageBreaks="1" printArea="1" state="hidden" view="pageBreakPreview" topLeftCell="A25">
      <selection activeCell="F21" sqref="F21"/>
      <pageMargins left="0.79" right="0.37" top="0.65" bottom="0.45" header="0.38" footer="0"/>
      <printOptions horizontalCentered="1"/>
      <pageSetup paperSize="9" scale="87" fitToHeight="0" orientation="portrait" horizontalDpi="1200" verticalDpi="1200"/>
      <headerFooter alignWithMargins="0">
        <oddFooter xml:space="preserve">&amp;R
</oddFooter>
      </headerFooter>
    </customSheetView>
    <customSheetView guid="{C39F923C-6CD3-45D8-86F8-6C4D806DDD7E}" showPageBreaks="1" printArea="1" state="hidden" view="pageBreakPreview" topLeftCell="A25">
      <selection activeCell="F21" sqref="F21"/>
      <pageMargins left="0.79" right="0.37" top="0.65" bottom="0.45" header="0.38" footer="0"/>
      <printOptions horizontalCentered="1"/>
      <pageSetup paperSize="9" scale="87" fitToHeight="0" orientation="portrait" horizontalDpi="1200" verticalDpi="1200"/>
      <headerFooter alignWithMargins="0">
        <oddFooter xml:space="preserve">&amp;R
</oddFooter>
      </headerFooter>
    </customSheetView>
    <customSheetView guid="{B1277D53-29D6-4226-81E2-084FB62977B6}" showPageBreaks="1" printArea="1" state="hidden" view="pageBreakPreview" topLeftCell="A25">
      <selection activeCell="F21" sqref="F21"/>
      <pageMargins left="0.79" right="0.37" top="0.65" bottom="0.45" header="0.38" footer="0"/>
      <printOptions horizontalCentered="1"/>
      <pageSetup paperSize="9" scale="87" fitToHeight="0" orientation="portrait" horizontalDpi="1200" verticalDpi="1200"/>
      <headerFooter alignWithMargins="0">
        <oddFooter xml:space="preserve">&amp;R
</oddFooter>
      </headerFooter>
    </customSheetView>
    <customSheetView guid="{E95B21C1-D936-4435-AF6F-90CF0B6A7506}" showPageBreaks="1" printArea="1" state="hidden" view="pageBreakPreview" topLeftCell="A25">
      <selection activeCell="F21" sqref="F21"/>
      <pageMargins left="0.79" right="0.37" top="0.65" bottom="0.45" header="0.38" footer="0"/>
      <printOptions horizontalCentered="1"/>
      <pageSetup paperSize="9" scale="87" fitToHeight="0" orientation="portrait" horizontalDpi="1200" verticalDpi="1200"/>
      <headerFooter alignWithMargins="0">
        <oddFooter xml:space="preserve">&amp;R
</oddFooter>
      </headerFooter>
    </customSheetView>
    <customSheetView guid="{08A645C4-A23F-4400-B0CE-1685BC312A6F}" showPageBreaks="1" printArea="1" state="hidden" view="pageBreakPreview" topLeftCell="A25">
      <selection activeCell="F21" sqref="F21"/>
      <pageMargins left="0.79" right="0.37" top="0.65" bottom="0.45" header="0.38" footer="0"/>
      <printOptions horizontalCentered="1"/>
      <pageSetup paperSize="9" scale="87" fitToHeight="0" orientation="portrait" horizontalDpi="1200" verticalDpi="1200"/>
      <headerFooter alignWithMargins="0">
        <oddFooter xml:space="preserve">&amp;R
</oddFooter>
      </headerFooter>
    </customSheetView>
  </customSheetViews>
  <mergeCells count="19">
    <mergeCell ref="B1:F1"/>
    <mergeCell ref="D3:F3"/>
    <mergeCell ref="A4:C4"/>
    <mergeCell ref="D4:F4"/>
    <mergeCell ref="H32:J32"/>
    <mergeCell ref="B29:F29"/>
    <mergeCell ref="B5:C5"/>
    <mergeCell ref="E5:F5"/>
    <mergeCell ref="B23:F23"/>
    <mergeCell ref="B24:F24"/>
    <mergeCell ref="B25:F25"/>
    <mergeCell ref="B37:D37"/>
    <mergeCell ref="A43:C43"/>
    <mergeCell ref="D43:E43"/>
    <mergeCell ref="B26:F26"/>
    <mergeCell ref="B27:F27"/>
    <mergeCell ref="B28:F28"/>
    <mergeCell ref="B30:F30"/>
    <mergeCell ref="B31:D31"/>
  </mergeCells>
  <phoneticPr fontId="31" type="noConversion"/>
  <printOptions horizontalCentered="1"/>
  <pageMargins left="0.79" right="0.37" top="0.65" bottom="0.45" header="0.38" footer="0"/>
  <pageSetup paperSize="9" scale="87" fitToHeight="0" orientation="portrait" horizontalDpi="1200" verticalDpi="1200" r:id="rId1"/>
  <headerFooter alignWithMargins="0">
    <oddFooter xml:space="preserve">&amp;R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L26"/>
  <sheetViews>
    <sheetView view="pageBreakPreview" topLeftCell="B1" zoomScale="80" zoomScaleNormal="100" zoomScaleSheetLayoutView="80" workbookViewId="0">
      <selection activeCell="C10" sqref="C10"/>
    </sheetView>
  </sheetViews>
  <sheetFormatPr defaultColWidth="8.875" defaultRowHeight="16.5"/>
  <cols>
    <col min="1" max="1" width="7.5" customWidth="1"/>
    <col min="2" max="2" width="13" customWidth="1"/>
    <col min="3" max="3" width="44.625" style="420" customWidth="1"/>
    <col min="4" max="4" width="34.625" customWidth="1"/>
    <col min="5" max="5" width="26.5" customWidth="1"/>
    <col min="6" max="6" width="8.875" customWidth="1"/>
    <col min="7" max="7" width="15.125" customWidth="1"/>
    <col min="8" max="11" width="8.875" customWidth="1"/>
    <col min="12" max="12" width="18.125" customWidth="1"/>
  </cols>
  <sheetData>
    <row r="1" spans="1:12" ht="33">
      <c r="G1" s="421" t="str">
        <f>'Q &amp; C'!G24</f>
        <v/>
      </c>
      <c r="H1" s="401" t="str">
        <f>'Q &amp; C'!H24</f>
        <v xml:space="preserve">Excise Duty </v>
      </c>
      <c r="I1" s="401" t="e">
        <f>'Q &amp; C'!I24</f>
        <v>#REF!</v>
      </c>
      <c r="J1" s="405" t="e">
        <f>'Q &amp; C'!J24</f>
        <v>#REF!</v>
      </c>
      <c r="K1" s="399" t="e">
        <f>'Q &amp; C'!K24</f>
        <v>#REF!</v>
      </c>
      <c r="L1" s="404" t="e">
        <f>'Q &amp; C'!L24</f>
        <v>#REF!</v>
      </c>
    </row>
    <row r="2" spans="1:12">
      <c r="A2" s="422" t="s">
        <v>184</v>
      </c>
      <c r="B2" s="422" t="s">
        <v>350</v>
      </c>
      <c r="C2" s="423" t="s">
        <v>351</v>
      </c>
      <c r="D2" s="422" t="s">
        <v>352</v>
      </c>
      <c r="E2" s="422" t="s">
        <v>353</v>
      </c>
      <c r="G2" s="424" t="str">
        <f>'Q &amp; C'!G25</f>
        <v/>
      </c>
      <c r="H2" s="424" t="str">
        <f>'Q &amp; C'!H25</f>
        <v xml:space="preserve">CST </v>
      </c>
      <c r="I2" s="424" t="e">
        <f>'Q &amp; C'!I25</f>
        <v>#REF!</v>
      </c>
      <c r="J2" s="424" t="e">
        <f>'Q &amp; C'!J25</f>
        <v>#REF!</v>
      </c>
      <c r="K2" s="424" t="e">
        <f>'Q &amp; C'!K25</f>
        <v>#REF!</v>
      </c>
      <c r="L2" s="424" t="e">
        <f>'Q &amp; C'!L25</f>
        <v>#REF!</v>
      </c>
    </row>
    <row r="3" spans="1:12" ht="23.25" customHeight="1">
      <c r="A3" s="425">
        <v>1</v>
      </c>
      <c r="B3" s="426" t="s">
        <v>354</v>
      </c>
      <c r="C3" s="427" t="s">
        <v>355</v>
      </c>
      <c r="D3" s="428"/>
      <c r="E3" s="428"/>
      <c r="G3" s="424" t="str">
        <f>'Q &amp; C'!G26</f>
        <v/>
      </c>
      <c r="H3" s="424" t="str">
        <f>'Q &amp; C'!H26</f>
        <v xml:space="preserve">VAT </v>
      </c>
      <c r="I3" s="424" t="e">
        <f>'Q &amp; C'!I26</f>
        <v>#REF!</v>
      </c>
      <c r="J3" s="424" t="e">
        <f>'Q &amp; C'!J26</f>
        <v>#REF!</v>
      </c>
      <c r="K3" s="424" t="e">
        <f>'Q &amp; C'!K26</f>
        <v>#REF!</v>
      </c>
      <c r="L3" s="424" t="e">
        <f>'Q &amp; C'!L26</f>
        <v>#REF!</v>
      </c>
    </row>
    <row r="4" spans="1:12" ht="30" customHeight="1">
      <c r="A4" s="428"/>
      <c r="B4" s="428"/>
      <c r="C4" s="429" t="s">
        <v>356</v>
      </c>
      <c r="D4" s="426" t="e">
        <f>H1&amp;" "&amp;G1&amp;" "&amp;I1&amp;" "&amp;J1&amp;"%"&amp; " as"&amp;" "&amp;K1&amp; " "&amp;L1</f>
        <v>#REF!</v>
      </c>
      <c r="E4" s="426"/>
      <c r="G4" s="424" t="str">
        <f>'Q &amp; C'!G27</f>
        <v/>
      </c>
      <c r="H4" s="424" t="str">
        <f>'Q &amp; C'!H27</f>
        <v>Entry Tax/ Octroi</v>
      </c>
      <c r="I4" s="430"/>
      <c r="J4" s="430"/>
      <c r="K4" s="424" t="str">
        <f>'Q &amp; C'!K27</f>
        <v/>
      </c>
      <c r="L4" s="424" t="str">
        <f>'Q &amp; C'!L27</f>
        <v/>
      </c>
    </row>
    <row r="5" spans="1:12" ht="40.5" customHeight="1">
      <c r="A5" s="428"/>
      <c r="B5" s="428"/>
      <c r="C5" s="429" t="s">
        <v>357</v>
      </c>
      <c r="D5" s="426" t="e">
        <f>H2&amp;" "&amp;G2&amp;" "&amp;I2&amp;" "&amp;J2&amp;"%"&amp; " as"&amp;" "&amp;K2&amp; " "&amp;L2</f>
        <v>#REF!</v>
      </c>
      <c r="E5" s="426"/>
      <c r="G5" s="424" t="str">
        <f>'Q &amp; C'!G28</f>
        <v/>
      </c>
      <c r="H5" s="424" t="str">
        <f>'Q &amp; C'!H28</f>
        <v xml:space="preserve">Others </v>
      </c>
      <c r="I5" s="430"/>
      <c r="J5" s="430"/>
      <c r="K5" s="424" t="str">
        <f>'Q &amp; C'!K28</f>
        <v/>
      </c>
      <c r="L5" s="424" t="str">
        <f>'Q &amp; C'!L28</f>
        <v/>
      </c>
    </row>
    <row r="6" spans="1:12" ht="42" customHeight="1">
      <c r="A6" s="428"/>
      <c r="B6" s="428"/>
      <c r="C6" s="429" t="s">
        <v>358</v>
      </c>
      <c r="D6" s="426" t="e">
        <f>H3&amp;" "&amp;G3&amp;" "&amp;I3&amp;" "&amp;J3&amp;"%"&amp; " as"&amp;" "&amp;K3&amp; " "&amp;L3</f>
        <v>#REF!</v>
      </c>
      <c r="E6" s="426"/>
      <c r="G6" s="424"/>
      <c r="H6" s="424"/>
      <c r="I6" s="424"/>
      <c r="J6" s="424"/>
      <c r="K6" s="424"/>
      <c r="L6" s="424"/>
    </row>
    <row r="7" spans="1:12" ht="59.25" customHeight="1">
      <c r="A7" s="428"/>
      <c r="B7" s="428"/>
      <c r="C7" s="429" t="s">
        <v>359</v>
      </c>
      <c r="D7" s="426" t="str">
        <f>H4&amp;" "&amp;G4&amp;" "&amp;I4&amp;" "&amp;J4&amp; " as"&amp;" "&amp;K4&amp; " "&amp;L4</f>
        <v xml:space="preserve">Entry Tax/ Octroi    as  </v>
      </c>
      <c r="E7" s="426"/>
    </row>
    <row r="8" spans="1:12" ht="27">
      <c r="A8" s="428"/>
      <c r="B8" s="428"/>
      <c r="C8" s="429" t="s">
        <v>360</v>
      </c>
      <c r="D8" s="426" t="str">
        <f>H5&amp;" "&amp;G5&amp;" "&amp;I5&amp;" "&amp;J5&amp; " as"&amp;" "&amp;K5&amp; " "&amp;L5</f>
        <v xml:space="preserve">Others     as  </v>
      </c>
      <c r="E8" s="426"/>
    </row>
    <row r="9" spans="1:12" ht="40.5">
      <c r="A9" s="428"/>
      <c r="B9" s="428"/>
      <c r="C9" s="429" t="s">
        <v>361</v>
      </c>
      <c r="D9" s="426"/>
      <c r="E9" s="426"/>
    </row>
    <row r="10" spans="1:12" ht="94.5">
      <c r="A10" s="428"/>
      <c r="B10" s="428"/>
      <c r="C10" s="429" t="s">
        <v>362</v>
      </c>
      <c r="D10" s="426"/>
      <c r="E10" s="426"/>
    </row>
    <row r="11" spans="1:12" ht="67.5">
      <c r="A11" s="428"/>
      <c r="B11" s="428"/>
      <c r="C11" s="429" t="s">
        <v>363</v>
      </c>
      <c r="D11" s="426"/>
      <c r="E11" s="426"/>
    </row>
    <row r="12" spans="1:12" ht="99">
      <c r="A12" s="431">
        <v>2</v>
      </c>
      <c r="B12" s="432" t="s">
        <v>364</v>
      </c>
      <c r="C12" s="433" t="s">
        <v>365</v>
      </c>
      <c r="D12" s="432"/>
      <c r="E12" s="432"/>
    </row>
    <row r="13" spans="1:12">
      <c r="C13" s="434"/>
      <c r="D13" s="434"/>
      <c r="E13" s="434"/>
    </row>
    <row r="14" spans="1:12">
      <c r="C14" s="434"/>
      <c r="D14" s="434"/>
      <c r="E14" s="434"/>
    </row>
    <row r="15" spans="1:12">
      <c r="C15" s="434"/>
      <c r="D15" s="434"/>
      <c r="E15" s="434"/>
    </row>
    <row r="16" spans="1:12">
      <c r="C16" s="434"/>
      <c r="D16" s="434"/>
      <c r="E16" s="434"/>
    </row>
    <row r="17" spans="3:5">
      <c r="C17" s="434"/>
      <c r="D17" s="434"/>
      <c r="E17" s="435"/>
    </row>
    <row r="18" spans="3:5">
      <c r="C18" s="434"/>
      <c r="D18" s="434"/>
      <c r="E18" s="434"/>
    </row>
    <row r="19" spans="3:5">
      <c r="C19" s="434"/>
      <c r="D19" s="434"/>
      <c r="E19" s="434"/>
    </row>
    <row r="20" spans="3:5">
      <c r="C20" s="434"/>
      <c r="D20" s="434"/>
      <c r="E20" s="434"/>
    </row>
    <row r="21" spans="3:5">
      <c r="C21" s="434"/>
      <c r="D21" s="434"/>
      <c r="E21" s="434"/>
    </row>
    <row r="22" spans="3:5">
      <c r="C22" s="434"/>
      <c r="D22" s="434"/>
      <c r="E22" s="434"/>
    </row>
    <row r="23" spans="3:5">
      <c r="C23" s="434"/>
      <c r="D23" s="434"/>
      <c r="E23" s="434"/>
    </row>
    <row r="24" spans="3:5">
      <c r="C24" s="434"/>
      <c r="D24" s="434"/>
      <c r="E24" s="434"/>
    </row>
    <row r="25" spans="3:5">
      <c r="C25" s="434"/>
      <c r="D25" s="434"/>
      <c r="E25" s="434"/>
    </row>
    <row r="26" spans="3:5">
      <c r="C26" s="434"/>
      <c r="D26" s="434"/>
      <c r="E26" s="434"/>
    </row>
  </sheetData>
  <customSheetViews>
    <customSheetView guid="{9CA44E70-650F-49CD-967F-298619682CA2}" scale="80" showPageBreaks="1" printArea="1" state="hidden" view="pageBreakPreview" topLeftCell="B7">
      <selection activeCell="I10" sqref="I10"/>
      <pageMargins left="0.7" right="0.7" top="0.75" bottom="0.75" header="0.3" footer="0.3"/>
      <pageSetup scale="99" orientation="landscape"/>
    </customSheetView>
    <customSheetView guid="{C39F923C-6CD3-45D8-86F8-6C4D806DDD7E}" scale="80" showPageBreaks="1" printArea="1" state="hidden" view="pageBreakPreview" topLeftCell="B7">
      <selection activeCell="I10" sqref="I10"/>
      <pageMargins left="0.7" right="0.7" top="0.75" bottom="0.75" header="0.3" footer="0.3"/>
      <pageSetup scale="99" orientation="landscape"/>
    </customSheetView>
    <customSheetView guid="{B1277D53-29D6-4226-81E2-084FB62977B6}" scale="80" showPageBreaks="1" printArea="1" state="hidden" view="pageBreakPreview" topLeftCell="B7">
      <selection activeCell="I10" sqref="I10"/>
      <pageMargins left="0.7" right="0.7" top="0.75" bottom="0.75" header="0.3" footer="0.3"/>
      <pageSetup scale="99" orientation="landscape"/>
    </customSheetView>
    <customSheetView guid="{E95B21C1-D936-4435-AF6F-90CF0B6A7506}" scale="80" showPageBreaks="1" printArea="1" state="hidden" view="pageBreakPreview" topLeftCell="B7">
      <selection activeCell="I10" sqref="I10"/>
      <pageMargins left="0.7" right="0.7" top="0.75" bottom="0.75" header="0.3" footer="0.3"/>
      <pageSetup scale="99" orientation="landscape"/>
    </customSheetView>
    <customSheetView guid="{08A645C4-A23F-4400-B0CE-1685BC312A6F}" scale="80" showPageBreaks="1" printArea="1" state="hidden" view="pageBreakPreview" topLeftCell="B7">
      <selection activeCell="I10" sqref="I10"/>
      <pageMargins left="0.7" right="0.7" top="0.75" bottom="0.75" header="0.3" footer="0.3"/>
      <pageSetup scale="99" orientation="landscape"/>
    </customSheetView>
  </customSheetViews>
  <phoneticPr fontId="31" type="noConversion"/>
  <pageMargins left="0.7" right="0.7" top="0.75" bottom="0.75" header="0.3" footer="0.3"/>
  <pageSetup paperSize="9" scale="9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8"/>
  </sheetPr>
  <dimension ref="A1:D112"/>
  <sheetViews>
    <sheetView workbookViewId="0">
      <selection activeCell="E8" sqref="E8"/>
    </sheetView>
  </sheetViews>
  <sheetFormatPr defaultColWidth="8" defaultRowHeight="12.75"/>
  <cols>
    <col min="1" max="1" width="11.625" style="133" customWidth="1"/>
    <col min="2" max="2" width="10.375" style="133" customWidth="1"/>
    <col min="3" max="16384" width="8" style="133"/>
  </cols>
  <sheetData>
    <row r="1" spans="1:4" s="131" customFormat="1" ht="30" customHeight="1">
      <c r="A1" s="1010">
        <f>'Bid Form 2nd Envelope'!AB16</f>
        <v>0</v>
      </c>
      <c r="B1" s="1010"/>
    </row>
    <row r="2" spans="1:4" s="131" customFormat="1" ht="30" customHeight="1">
      <c r="A2" s="132"/>
    </row>
    <row r="3" spans="1:4">
      <c r="A3" s="132"/>
    </row>
    <row r="4" spans="1:4">
      <c r="A4" s="130" t="str">
        <f>IF(OR((A1&gt;9999999999),(A1&lt;0)),"Invalid Entry - More than 1000 crore OR -ve value",IF(A1=0, "Rs. Zero Only ",+CONCATENATE("Rs. ", B11,D11,B10,D10,B9,D9,B8,D8,B7,D7,B6," Only")))</f>
        <v xml:space="preserve">Rs. Zero Only </v>
      </c>
    </row>
    <row r="5" spans="1:4">
      <c r="A5" s="132"/>
    </row>
    <row r="6" spans="1:4">
      <c r="A6" s="129">
        <f>-INT(A1/100)*100+ROUND(A1,0)</f>
        <v>0</v>
      </c>
      <c r="B6" s="133" t="str">
        <f t="shared" ref="B6:B11" si="0">IF(A6=0,"",LOOKUP(A6,$A$13:$A$112,$B$13:$B$112))</f>
        <v/>
      </c>
      <c r="D6" s="130"/>
    </row>
    <row r="7" spans="1:4">
      <c r="A7" s="129">
        <f>-INT(A1/1000)*10+INT(A1/100)</f>
        <v>0</v>
      </c>
      <c r="B7" s="133" t="str">
        <f t="shared" si="0"/>
        <v/>
      </c>
      <c r="D7" s="130" t="str">
        <f>+IF(B7="",""," Hundred ")</f>
        <v/>
      </c>
    </row>
    <row r="8" spans="1:4">
      <c r="A8" s="129">
        <f>-INT(A1/100000)*100+INT(A1/1000)</f>
        <v>0</v>
      </c>
      <c r="B8" s="133" t="str">
        <f t="shared" si="0"/>
        <v/>
      </c>
      <c r="D8" s="130" t="str">
        <f>IF((B8=""),IF(C8="",""," Thousand ")," Thousand ")</f>
        <v/>
      </c>
    </row>
    <row r="9" spans="1:4">
      <c r="A9" s="129">
        <f>-INT(A1/10000000)*100+INT(A1/100000)</f>
        <v>0</v>
      </c>
      <c r="B9" s="133" t="str">
        <f t="shared" si="0"/>
        <v/>
      </c>
      <c r="D9" s="130" t="str">
        <f>IF((B9=""),IF(C9="",""," Lac ")," Lac ")</f>
        <v/>
      </c>
    </row>
    <row r="10" spans="1:4">
      <c r="A10" s="129">
        <f>-INT(A1/1000000000)*100+INT(A1/10000000)</f>
        <v>0</v>
      </c>
      <c r="B10" s="134" t="str">
        <f t="shared" si="0"/>
        <v/>
      </c>
      <c r="D10" s="130" t="str">
        <f>IF((B10=""),IF(C10="",""," Crore ")," Crore ")</f>
        <v/>
      </c>
    </row>
    <row r="11" spans="1:4">
      <c r="A11" s="135">
        <f>-INT(A1/10000000000)*1000+INT(A1/1000000000)</f>
        <v>0</v>
      </c>
      <c r="B11" s="134" t="str">
        <f t="shared" si="0"/>
        <v/>
      </c>
      <c r="D11" s="130" t="str">
        <f>IF((B11=""),IF(C11="",""," Hundred ")," Hundred ")</f>
        <v/>
      </c>
    </row>
    <row r="13" spans="1:4">
      <c r="A13" s="136">
        <v>1</v>
      </c>
      <c r="B13" s="137" t="s">
        <v>17</v>
      </c>
    </row>
    <row r="14" spans="1:4">
      <c r="A14" s="136">
        <v>2</v>
      </c>
      <c r="B14" s="137" t="s">
        <v>18</v>
      </c>
    </row>
    <row r="15" spans="1:4">
      <c r="A15" s="136">
        <v>3</v>
      </c>
      <c r="B15" s="137" t="s">
        <v>19</v>
      </c>
    </row>
    <row r="16" spans="1:4">
      <c r="A16" s="136">
        <v>4</v>
      </c>
      <c r="B16" s="137" t="s">
        <v>20</v>
      </c>
    </row>
    <row r="17" spans="1:2">
      <c r="A17" s="136">
        <v>5</v>
      </c>
      <c r="B17" s="137" t="s">
        <v>21</v>
      </c>
    </row>
    <row r="18" spans="1:2">
      <c r="A18" s="136">
        <v>6</v>
      </c>
      <c r="B18" s="137" t="s">
        <v>22</v>
      </c>
    </row>
    <row r="19" spans="1:2">
      <c r="A19" s="136">
        <v>7</v>
      </c>
      <c r="B19" s="137" t="s">
        <v>23</v>
      </c>
    </row>
    <row r="20" spans="1:2">
      <c r="A20" s="136">
        <v>8</v>
      </c>
      <c r="B20" s="137" t="s">
        <v>24</v>
      </c>
    </row>
    <row r="21" spans="1:2">
      <c r="A21" s="136">
        <v>9</v>
      </c>
      <c r="B21" s="137" t="s">
        <v>25</v>
      </c>
    </row>
    <row r="22" spans="1:2">
      <c r="A22" s="136">
        <v>10</v>
      </c>
      <c r="B22" s="137" t="s">
        <v>26</v>
      </c>
    </row>
    <row r="23" spans="1:2">
      <c r="A23" s="136">
        <v>11</v>
      </c>
      <c r="B23" s="137" t="s">
        <v>27</v>
      </c>
    </row>
    <row r="24" spans="1:2">
      <c r="A24" s="136">
        <v>12</v>
      </c>
      <c r="B24" s="137" t="s">
        <v>28</v>
      </c>
    </row>
    <row r="25" spans="1:2">
      <c r="A25" s="136">
        <v>13</v>
      </c>
      <c r="B25" s="137" t="s">
        <v>29</v>
      </c>
    </row>
    <row r="26" spans="1:2">
      <c r="A26" s="136">
        <v>14</v>
      </c>
      <c r="B26" s="137" t="s">
        <v>30</v>
      </c>
    </row>
    <row r="27" spans="1:2">
      <c r="A27" s="136">
        <v>15</v>
      </c>
      <c r="B27" s="137" t="s">
        <v>31</v>
      </c>
    </row>
    <row r="28" spans="1:2">
      <c r="A28" s="136">
        <v>16</v>
      </c>
      <c r="B28" s="137" t="s">
        <v>32</v>
      </c>
    </row>
    <row r="29" spans="1:2">
      <c r="A29" s="136">
        <v>17</v>
      </c>
      <c r="B29" s="137" t="s">
        <v>33</v>
      </c>
    </row>
    <row r="30" spans="1:2">
      <c r="A30" s="136">
        <v>18</v>
      </c>
      <c r="B30" s="137" t="s">
        <v>34</v>
      </c>
    </row>
    <row r="31" spans="1:2">
      <c r="A31" s="136">
        <v>19</v>
      </c>
      <c r="B31" s="137" t="s">
        <v>35</v>
      </c>
    </row>
    <row r="32" spans="1:2">
      <c r="A32" s="136">
        <v>20</v>
      </c>
      <c r="B32" s="137" t="s">
        <v>36</v>
      </c>
    </row>
    <row r="33" spans="1:2">
      <c r="A33" s="136">
        <v>21</v>
      </c>
      <c r="B33" s="137" t="s">
        <v>38</v>
      </c>
    </row>
    <row r="34" spans="1:2">
      <c r="A34" s="136">
        <v>22</v>
      </c>
      <c r="B34" s="137" t="s">
        <v>37</v>
      </c>
    </row>
    <row r="35" spans="1:2">
      <c r="A35" s="136">
        <v>23</v>
      </c>
      <c r="B35" s="137" t="s">
        <v>39</v>
      </c>
    </row>
    <row r="36" spans="1:2">
      <c r="A36" s="136">
        <v>24</v>
      </c>
      <c r="B36" s="137" t="s">
        <v>40</v>
      </c>
    </row>
    <row r="37" spans="1:2">
      <c r="A37" s="136">
        <v>25</v>
      </c>
      <c r="B37" s="137" t="s">
        <v>42</v>
      </c>
    </row>
    <row r="38" spans="1:2">
      <c r="A38" s="136">
        <v>26</v>
      </c>
      <c r="B38" s="137" t="s">
        <v>41</v>
      </c>
    </row>
    <row r="39" spans="1:2">
      <c r="A39" s="136">
        <v>27</v>
      </c>
      <c r="B39" s="137" t="s">
        <v>43</v>
      </c>
    </row>
    <row r="40" spans="1:2">
      <c r="A40" s="136">
        <v>28</v>
      </c>
      <c r="B40" s="137" t="s">
        <v>44</v>
      </c>
    </row>
    <row r="41" spans="1:2">
      <c r="A41" s="136">
        <v>29</v>
      </c>
      <c r="B41" s="137" t="s">
        <v>45</v>
      </c>
    </row>
    <row r="42" spans="1:2">
      <c r="A42" s="136">
        <v>30</v>
      </c>
      <c r="B42" s="137" t="s">
        <v>46</v>
      </c>
    </row>
    <row r="43" spans="1:2">
      <c r="A43" s="136">
        <v>31</v>
      </c>
      <c r="B43" s="137" t="s">
        <v>47</v>
      </c>
    </row>
    <row r="44" spans="1:2">
      <c r="A44" s="136">
        <v>32</v>
      </c>
      <c r="B44" s="137" t="s">
        <v>48</v>
      </c>
    </row>
    <row r="45" spans="1:2">
      <c r="A45" s="136">
        <v>33</v>
      </c>
      <c r="B45" s="137" t="s">
        <v>49</v>
      </c>
    </row>
    <row r="46" spans="1:2">
      <c r="A46" s="136">
        <v>34</v>
      </c>
      <c r="B46" s="137" t="s">
        <v>50</v>
      </c>
    </row>
    <row r="47" spans="1:2">
      <c r="A47" s="136">
        <v>35</v>
      </c>
      <c r="B47" s="137" t="s">
        <v>51</v>
      </c>
    </row>
    <row r="48" spans="1:2">
      <c r="A48" s="136">
        <v>36</v>
      </c>
      <c r="B48" s="137" t="s">
        <v>52</v>
      </c>
    </row>
    <row r="49" spans="1:2">
      <c r="A49" s="136">
        <v>37</v>
      </c>
      <c r="B49" s="137" t="s">
        <v>53</v>
      </c>
    </row>
    <row r="50" spans="1:2">
      <c r="A50" s="136">
        <v>38</v>
      </c>
      <c r="B50" s="137" t="s">
        <v>54</v>
      </c>
    </row>
    <row r="51" spans="1:2">
      <c r="A51" s="136">
        <v>39</v>
      </c>
      <c r="B51" s="137" t="s">
        <v>55</v>
      </c>
    </row>
    <row r="52" spans="1:2">
      <c r="A52" s="136">
        <v>40</v>
      </c>
      <c r="B52" s="137" t="s">
        <v>56</v>
      </c>
    </row>
    <row r="53" spans="1:2">
      <c r="A53" s="136">
        <v>41</v>
      </c>
      <c r="B53" s="137" t="s">
        <v>57</v>
      </c>
    </row>
    <row r="54" spans="1:2">
      <c r="A54" s="136">
        <v>42</v>
      </c>
      <c r="B54" s="137" t="s">
        <v>58</v>
      </c>
    </row>
    <row r="55" spans="1:2">
      <c r="A55" s="136">
        <v>43</v>
      </c>
      <c r="B55" s="137" t="s">
        <v>59</v>
      </c>
    </row>
    <row r="56" spans="1:2">
      <c r="A56" s="136">
        <v>44</v>
      </c>
      <c r="B56" s="137" t="s">
        <v>60</v>
      </c>
    </row>
    <row r="57" spans="1:2">
      <c r="A57" s="136">
        <v>45</v>
      </c>
      <c r="B57" s="137" t="s">
        <v>61</v>
      </c>
    </row>
    <row r="58" spans="1:2">
      <c r="A58" s="136">
        <v>46</v>
      </c>
      <c r="B58" s="137" t="s">
        <v>62</v>
      </c>
    </row>
    <row r="59" spans="1:2">
      <c r="A59" s="136">
        <v>47</v>
      </c>
      <c r="B59" s="137" t="s">
        <v>63</v>
      </c>
    </row>
    <row r="60" spans="1:2">
      <c r="A60" s="136">
        <v>48</v>
      </c>
      <c r="B60" s="137" t="s">
        <v>64</v>
      </c>
    </row>
    <row r="61" spans="1:2">
      <c r="A61" s="136">
        <v>49</v>
      </c>
      <c r="B61" s="137" t="s">
        <v>65</v>
      </c>
    </row>
    <row r="62" spans="1:2">
      <c r="A62" s="136">
        <v>50</v>
      </c>
      <c r="B62" s="137" t="s">
        <v>66</v>
      </c>
    </row>
    <row r="63" spans="1:2">
      <c r="A63" s="136">
        <v>51</v>
      </c>
      <c r="B63" s="137" t="s">
        <v>67</v>
      </c>
    </row>
    <row r="64" spans="1:2">
      <c r="A64" s="136">
        <v>52</v>
      </c>
      <c r="B64" s="137" t="s">
        <v>68</v>
      </c>
    </row>
    <row r="65" spans="1:2">
      <c r="A65" s="136">
        <v>53</v>
      </c>
      <c r="B65" s="137" t="s">
        <v>69</v>
      </c>
    </row>
    <row r="66" spans="1:2">
      <c r="A66" s="136">
        <v>54</v>
      </c>
      <c r="B66" s="137" t="s">
        <v>70</v>
      </c>
    </row>
    <row r="67" spans="1:2">
      <c r="A67" s="136">
        <v>55</v>
      </c>
      <c r="B67" s="137" t="s">
        <v>71</v>
      </c>
    </row>
    <row r="68" spans="1:2">
      <c r="A68" s="136">
        <v>56</v>
      </c>
      <c r="B68" s="137" t="s">
        <v>72</v>
      </c>
    </row>
    <row r="69" spans="1:2">
      <c r="A69" s="136">
        <v>57</v>
      </c>
      <c r="B69" s="137" t="s">
        <v>73</v>
      </c>
    </row>
    <row r="70" spans="1:2">
      <c r="A70" s="136">
        <v>58</v>
      </c>
      <c r="B70" s="137" t="s">
        <v>74</v>
      </c>
    </row>
    <row r="71" spans="1:2">
      <c r="A71" s="136">
        <v>59</v>
      </c>
      <c r="B71" s="137" t="s">
        <v>75</v>
      </c>
    </row>
    <row r="72" spans="1:2">
      <c r="A72" s="136">
        <v>60</v>
      </c>
      <c r="B72" s="137" t="s">
        <v>76</v>
      </c>
    </row>
    <row r="73" spans="1:2">
      <c r="A73" s="136">
        <v>61</v>
      </c>
      <c r="B73" s="137" t="s">
        <v>77</v>
      </c>
    </row>
    <row r="74" spans="1:2">
      <c r="A74" s="136">
        <v>62</v>
      </c>
      <c r="B74" s="137" t="s">
        <v>78</v>
      </c>
    </row>
    <row r="75" spans="1:2">
      <c r="A75" s="136">
        <v>63</v>
      </c>
      <c r="B75" s="138" t="s">
        <v>79</v>
      </c>
    </row>
    <row r="76" spans="1:2">
      <c r="A76" s="136">
        <v>64</v>
      </c>
      <c r="B76" s="138" t="s">
        <v>80</v>
      </c>
    </row>
    <row r="77" spans="1:2">
      <c r="A77" s="136">
        <v>65</v>
      </c>
      <c r="B77" s="138" t="s">
        <v>81</v>
      </c>
    </row>
    <row r="78" spans="1:2">
      <c r="A78" s="136">
        <v>66</v>
      </c>
      <c r="B78" s="138" t="s">
        <v>82</v>
      </c>
    </row>
    <row r="79" spans="1:2">
      <c r="A79" s="136">
        <v>67</v>
      </c>
      <c r="B79" s="138" t="s">
        <v>83</v>
      </c>
    </row>
    <row r="80" spans="1:2">
      <c r="A80" s="136">
        <v>68</v>
      </c>
      <c r="B80" s="138" t="s">
        <v>84</v>
      </c>
    </row>
    <row r="81" spans="1:2">
      <c r="A81" s="136">
        <v>69</v>
      </c>
      <c r="B81" s="138" t="s">
        <v>85</v>
      </c>
    </row>
    <row r="82" spans="1:2">
      <c r="A82" s="136">
        <v>70</v>
      </c>
      <c r="B82" s="138" t="s">
        <v>86</v>
      </c>
    </row>
    <row r="83" spans="1:2">
      <c r="A83" s="136">
        <v>71</v>
      </c>
      <c r="B83" s="138" t="s">
        <v>87</v>
      </c>
    </row>
    <row r="84" spans="1:2">
      <c r="A84" s="136">
        <v>72</v>
      </c>
      <c r="B84" s="138" t="s">
        <v>88</v>
      </c>
    </row>
    <row r="85" spans="1:2">
      <c r="A85" s="136">
        <v>73</v>
      </c>
      <c r="B85" s="138" t="s">
        <v>89</v>
      </c>
    </row>
    <row r="86" spans="1:2">
      <c r="A86" s="136">
        <v>74</v>
      </c>
      <c r="B86" s="138" t="s">
        <v>90</v>
      </c>
    </row>
    <row r="87" spans="1:2">
      <c r="A87" s="136">
        <v>75</v>
      </c>
      <c r="B87" s="138" t="s">
        <v>91</v>
      </c>
    </row>
    <row r="88" spans="1:2">
      <c r="A88" s="136">
        <v>76</v>
      </c>
      <c r="B88" s="138" t="s">
        <v>92</v>
      </c>
    </row>
    <row r="89" spans="1:2">
      <c r="A89" s="136">
        <v>77</v>
      </c>
      <c r="B89" s="138" t="s">
        <v>93</v>
      </c>
    </row>
    <row r="90" spans="1:2">
      <c r="A90" s="136">
        <v>78</v>
      </c>
      <c r="B90" s="138" t="s">
        <v>94</v>
      </c>
    </row>
    <row r="91" spans="1:2">
      <c r="A91" s="136">
        <v>79</v>
      </c>
      <c r="B91" s="138" t="s">
        <v>95</v>
      </c>
    </row>
    <row r="92" spans="1:2">
      <c r="A92" s="136">
        <v>80</v>
      </c>
      <c r="B92" s="138" t="s">
        <v>96</v>
      </c>
    </row>
    <row r="93" spans="1:2">
      <c r="A93" s="136">
        <v>81</v>
      </c>
      <c r="B93" s="138" t="s">
        <v>97</v>
      </c>
    </row>
    <row r="94" spans="1:2">
      <c r="A94" s="136">
        <v>82</v>
      </c>
      <c r="B94" s="138" t="s">
        <v>98</v>
      </c>
    </row>
    <row r="95" spans="1:2">
      <c r="A95" s="136">
        <v>83</v>
      </c>
      <c r="B95" s="138" t="s">
        <v>99</v>
      </c>
    </row>
    <row r="96" spans="1:2">
      <c r="A96" s="136">
        <v>84</v>
      </c>
      <c r="B96" s="138" t="s">
        <v>100</v>
      </c>
    </row>
    <row r="97" spans="1:2">
      <c r="A97" s="136">
        <v>85</v>
      </c>
      <c r="B97" s="138" t="s">
        <v>101</v>
      </c>
    </row>
    <row r="98" spans="1:2">
      <c r="A98" s="136">
        <v>86</v>
      </c>
      <c r="B98" s="138" t="s">
        <v>102</v>
      </c>
    </row>
    <row r="99" spans="1:2">
      <c r="A99" s="136">
        <v>87</v>
      </c>
      <c r="B99" s="138" t="s">
        <v>103</v>
      </c>
    </row>
    <row r="100" spans="1:2">
      <c r="A100" s="136">
        <v>88</v>
      </c>
      <c r="B100" s="138" t="s">
        <v>104</v>
      </c>
    </row>
    <row r="101" spans="1:2">
      <c r="A101" s="136">
        <v>89</v>
      </c>
      <c r="B101" s="138" t="s">
        <v>105</v>
      </c>
    </row>
    <row r="102" spans="1:2">
      <c r="A102" s="136">
        <v>90</v>
      </c>
      <c r="B102" s="138" t="s">
        <v>106</v>
      </c>
    </row>
    <row r="103" spans="1:2">
      <c r="A103" s="136">
        <v>91</v>
      </c>
      <c r="B103" s="138" t="s">
        <v>107</v>
      </c>
    </row>
    <row r="104" spans="1:2">
      <c r="A104" s="136">
        <v>92</v>
      </c>
      <c r="B104" s="138" t="s">
        <v>108</v>
      </c>
    </row>
    <row r="105" spans="1:2">
      <c r="A105" s="136">
        <v>93</v>
      </c>
      <c r="B105" s="138" t="s">
        <v>109</v>
      </c>
    </row>
    <row r="106" spans="1:2">
      <c r="A106" s="136">
        <v>94</v>
      </c>
      <c r="B106" s="138" t="s">
        <v>110</v>
      </c>
    </row>
    <row r="107" spans="1:2">
      <c r="A107" s="136">
        <v>95</v>
      </c>
      <c r="B107" s="138" t="s">
        <v>111</v>
      </c>
    </row>
    <row r="108" spans="1:2">
      <c r="A108" s="136">
        <v>96</v>
      </c>
      <c r="B108" s="138" t="s">
        <v>112</v>
      </c>
    </row>
    <row r="109" spans="1:2">
      <c r="A109" s="136">
        <v>97</v>
      </c>
      <c r="B109" s="138" t="s">
        <v>113</v>
      </c>
    </row>
    <row r="110" spans="1:2">
      <c r="A110" s="136">
        <v>98</v>
      </c>
      <c r="B110" s="138" t="s">
        <v>114</v>
      </c>
    </row>
    <row r="111" spans="1:2">
      <c r="A111" s="136">
        <v>99</v>
      </c>
      <c r="B111" s="138" t="s">
        <v>115</v>
      </c>
    </row>
    <row r="112" spans="1:2">
      <c r="A112" s="136">
        <v>100</v>
      </c>
      <c r="B112" s="138" t="s">
        <v>116</v>
      </c>
    </row>
  </sheetData>
  <sheetProtection sheet="1" objects="1" selectLockedCells="1" selectUnlockedCells="1"/>
  <customSheetViews>
    <customSheetView guid="{9CA44E70-650F-49CD-967F-298619682CA2}" state="hidden">
      <selection activeCell="E8" sqref="E8"/>
      <pageMargins left="0.75" right="0.75" top="1" bottom="1" header="0.5" footer="0.5"/>
      <pageSetup orientation="portrait"/>
      <headerFooter alignWithMargins="0"/>
    </customSheetView>
    <customSheetView guid="{C39F923C-6CD3-45D8-86F8-6C4D806DDD7E}" state="hidden">
      <selection activeCell="E8" sqref="E8"/>
      <pageMargins left="0.75" right="0.75" top="1" bottom="1" header="0.5" footer="0.5"/>
      <pageSetup orientation="portrait"/>
      <headerFooter alignWithMargins="0"/>
    </customSheetView>
    <customSheetView guid="{B1277D53-29D6-4226-81E2-084FB62977B6}" state="hidden">
      <selection activeCell="E8" sqref="E8"/>
      <pageMargins left="0.75" right="0.75" top="1" bottom="1" header="0.5" footer="0.5"/>
      <pageSetup orientation="portrait"/>
      <headerFooter alignWithMargins="0"/>
    </customSheetView>
    <customSheetView guid="{58D82F59-8CF6-455F-B9F4-081499FDF243}" state="hidden">
      <selection activeCell="E8" sqref="E8"/>
      <pageMargins left="0.75" right="0.75" top="1" bottom="1" header="0.5" footer="0.5"/>
      <pageSetup orientation="portrait"/>
      <headerFooter alignWithMargins="0"/>
    </customSheetView>
    <customSheetView guid="{696D9240-6693-44E8-B9A4-2BFADD101EE2}" state="hidden">
      <selection activeCell="E8" sqref="E8"/>
      <pageMargins left="0.75" right="0.75" top="1" bottom="1" header="0.5" footer="0.5"/>
      <pageSetup orientation="portrait"/>
      <headerFooter alignWithMargins="0"/>
    </customSheetView>
    <customSheetView guid="{B0EE7D76-5806-4718-BDAD-3A3EA691E5E4}" state="hidden">
      <selection activeCell="E8" sqref="E8"/>
      <pageMargins left="0.75" right="0.75" top="1" bottom="1" header="0.5" footer="0.5"/>
      <pageSetup orientation="portrait"/>
      <headerFooter alignWithMargins="0"/>
    </customSheetView>
    <customSheetView guid="{E95B21C1-D936-4435-AF6F-90CF0B6A7506}" state="hidden">
      <selection activeCell="E8" sqref="E8"/>
      <pageMargins left="0.75" right="0.75" top="1" bottom="1" header="0.5" footer="0.5"/>
      <pageSetup orientation="portrait"/>
      <headerFooter alignWithMargins="0"/>
    </customSheetView>
    <customSheetView guid="{08A645C4-A23F-4400-B0CE-1685BC312A6F}" state="hidden">
      <selection activeCell="E8" sqref="E8"/>
      <pageMargins left="0.75" right="0.75" top="1" bottom="1" header="0.5" footer="0.5"/>
      <pageSetup orientation="portrait"/>
      <headerFooter alignWithMargins="0"/>
    </customSheetView>
  </customSheetViews>
  <mergeCells count="1">
    <mergeCell ref="A1:B1"/>
  </mergeCells>
  <phoneticPr fontId="4" type="noConversion"/>
  <pageMargins left="0.75" right="0.75" top="1" bottom="1" header="0.5" footer="0.5"/>
  <pageSetup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
  <sheetViews>
    <sheetView workbookViewId="0"/>
  </sheetViews>
  <sheetFormatPr defaultColWidth="8.875" defaultRowHeight="16.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K130"/>
  <sheetViews>
    <sheetView showGridLines="0" zoomScaleNormal="100" workbookViewId="0">
      <selection activeCell="H4" sqref="H4"/>
    </sheetView>
  </sheetViews>
  <sheetFormatPr defaultColWidth="11" defaultRowHeight="16.5"/>
  <cols>
    <col min="1" max="1" width="9.375" style="470" customWidth="1"/>
    <col min="2" max="2" width="11" style="469" customWidth="1"/>
    <col min="3" max="3" width="93.125" style="469" customWidth="1"/>
    <col min="4" max="4" width="66.125" style="468" customWidth="1"/>
    <col min="5" max="16384" width="11" style="467"/>
  </cols>
  <sheetData>
    <row r="1" spans="1:11" ht="44.25" customHeight="1">
      <c r="A1" s="760" t="s">
        <v>413</v>
      </c>
      <c r="B1" s="760"/>
      <c r="C1" s="760"/>
      <c r="D1" s="487"/>
      <c r="E1" s="486"/>
      <c r="F1" s="486"/>
      <c r="G1" s="486"/>
      <c r="H1" s="486"/>
      <c r="I1" s="486"/>
      <c r="J1" s="486"/>
      <c r="K1" s="486"/>
    </row>
    <row r="2" spans="1:11" ht="18" customHeight="1">
      <c r="C2" s="481"/>
      <c r="D2" s="485"/>
      <c r="E2" s="484"/>
      <c r="F2" s="484"/>
      <c r="G2" s="484"/>
      <c r="H2" s="484"/>
      <c r="I2" s="484"/>
      <c r="J2" s="484"/>
      <c r="K2" s="484"/>
    </row>
    <row r="3" spans="1:11" ht="18" customHeight="1">
      <c r="A3" s="482" t="s">
        <v>394</v>
      </c>
      <c r="B3" s="481" t="s">
        <v>393</v>
      </c>
      <c r="C3" s="481"/>
      <c r="D3" s="476"/>
      <c r="E3" s="475"/>
      <c r="F3" s="475"/>
      <c r="G3" s="475"/>
      <c r="H3" s="475"/>
      <c r="I3" s="475"/>
      <c r="J3" s="475"/>
      <c r="K3" s="475"/>
    </row>
    <row r="4" spans="1:11" ht="18" customHeight="1">
      <c r="B4" s="483" t="s">
        <v>392</v>
      </c>
      <c r="C4" s="477" t="s">
        <v>391</v>
      </c>
      <c r="D4" s="476"/>
      <c r="E4" s="475"/>
      <c r="F4" s="475"/>
      <c r="G4" s="475"/>
      <c r="H4" s="475"/>
      <c r="I4" s="475"/>
      <c r="J4" s="475"/>
      <c r="K4" s="475"/>
    </row>
    <row r="5" spans="1:11" ht="34.35" customHeight="1">
      <c r="B5" s="483" t="s">
        <v>390</v>
      </c>
      <c r="C5" s="477" t="s">
        <v>389</v>
      </c>
      <c r="D5" s="476"/>
      <c r="E5" s="475"/>
      <c r="F5" s="475"/>
      <c r="G5" s="475"/>
      <c r="H5" s="475"/>
      <c r="I5" s="475"/>
      <c r="J5" s="475"/>
      <c r="K5" s="475"/>
    </row>
    <row r="6" spans="1:11" ht="18" customHeight="1">
      <c r="B6" s="483" t="s">
        <v>388</v>
      </c>
      <c r="C6" s="477" t="s">
        <v>387</v>
      </c>
      <c r="D6" s="476"/>
      <c r="E6" s="475"/>
      <c r="F6" s="475"/>
      <c r="G6" s="475"/>
      <c r="H6" s="475"/>
      <c r="I6" s="475"/>
      <c r="J6" s="475"/>
      <c r="K6" s="475"/>
    </row>
    <row r="7" spans="1:11" ht="18" customHeight="1">
      <c r="B7" s="483" t="s">
        <v>386</v>
      </c>
      <c r="C7" s="477" t="s">
        <v>385</v>
      </c>
      <c r="D7" s="476"/>
      <c r="E7" s="475"/>
      <c r="F7" s="475"/>
      <c r="G7" s="475"/>
      <c r="H7" s="475"/>
      <c r="I7" s="475"/>
      <c r="J7" s="475"/>
      <c r="K7" s="475"/>
    </row>
    <row r="8" spans="1:11" ht="18" customHeight="1">
      <c r="B8" s="483" t="s">
        <v>384</v>
      </c>
      <c r="C8" s="477" t="s">
        <v>383</v>
      </c>
      <c r="D8" s="476"/>
      <c r="E8" s="475"/>
      <c r="F8" s="475"/>
      <c r="G8" s="475"/>
      <c r="H8" s="475"/>
      <c r="I8" s="475"/>
      <c r="J8" s="475"/>
      <c r="K8" s="475"/>
    </row>
    <row r="9" spans="1:11" ht="18" customHeight="1">
      <c r="B9" s="483" t="s">
        <v>382</v>
      </c>
      <c r="C9" s="477" t="s">
        <v>381</v>
      </c>
      <c r="D9" s="476"/>
      <c r="E9" s="475"/>
      <c r="F9" s="475"/>
      <c r="G9" s="475"/>
      <c r="H9" s="475"/>
      <c r="I9" s="475"/>
      <c r="J9" s="475"/>
      <c r="K9" s="475"/>
    </row>
    <row r="10" spans="1:11" ht="18" customHeight="1">
      <c r="B10" s="483"/>
      <c r="C10" s="477"/>
      <c r="D10" s="476"/>
      <c r="E10" s="475"/>
      <c r="F10" s="475"/>
      <c r="G10" s="475"/>
      <c r="H10" s="475"/>
      <c r="I10" s="475"/>
      <c r="J10" s="475"/>
      <c r="K10" s="475"/>
    </row>
    <row r="11" spans="1:11" ht="18" customHeight="1">
      <c r="A11" s="482" t="s">
        <v>380</v>
      </c>
      <c r="B11" s="481" t="s">
        <v>379</v>
      </c>
      <c r="C11" s="481"/>
      <c r="D11" s="476"/>
      <c r="E11" s="475"/>
      <c r="F11" s="475"/>
      <c r="G11" s="475"/>
      <c r="H11" s="475"/>
      <c r="I11" s="475"/>
      <c r="J11" s="475"/>
      <c r="K11" s="475"/>
    </row>
    <row r="12" spans="1:11" ht="18" customHeight="1">
      <c r="B12" s="757" t="s">
        <v>378</v>
      </c>
      <c r="C12" s="757"/>
      <c r="D12" s="479"/>
      <c r="E12" s="475"/>
      <c r="F12" s="475"/>
      <c r="G12" s="475"/>
      <c r="H12" s="475"/>
      <c r="I12" s="475"/>
      <c r="J12" s="475"/>
      <c r="K12" s="475"/>
    </row>
    <row r="13" spans="1:11" ht="18" customHeight="1">
      <c r="B13" s="480"/>
      <c r="C13" s="477" t="s">
        <v>377</v>
      </c>
      <c r="D13" s="476"/>
      <c r="E13" s="475"/>
      <c r="F13" s="475"/>
      <c r="G13" s="475"/>
      <c r="H13" s="475"/>
      <c r="I13" s="475"/>
      <c r="J13" s="475"/>
      <c r="K13" s="475"/>
    </row>
    <row r="14" spans="1:11" ht="18" customHeight="1">
      <c r="B14" s="757" t="s">
        <v>376</v>
      </c>
      <c r="C14" s="757"/>
      <c r="D14" s="479"/>
      <c r="E14" s="475"/>
      <c r="F14" s="475"/>
      <c r="G14" s="475"/>
      <c r="H14" s="475"/>
      <c r="I14" s="475"/>
      <c r="J14" s="475"/>
      <c r="K14" s="475"/>
    </row>
    <row r="15" spans="1:11" ht="22.5" customHeight="1">
      <c r="B15" s="478" t="s">
        <v>371</v>
      </c>
      <c r="C15" s="477" t="s">
        <v>430</v>
      </c>
      <c r="D15" s="476"/>
      <c r="E15" s="475"/>
      <c r="F15" s="475"/>
      <c r="G15" s="475"/>
      <c r="H15" s="475"/>
      <c r="I15" s="475"/>
      <c r="J15" s="475"/>
      <c r="K15" s="475"/>
    </row>
    <row r="16" spans="1:11" ht="18" customHeight="1">
      <c r="B16" s="478" t="s">
        <v>371</v>
      </c>
      <c r="C16" s="477" t="s">
        <v>415</v>
      </c>
      <c r="D16" s="476"/>
      <c r="E16" s="475"/>
      <c r="F16" s="475"/>
      <c r="G16" s="475"/>
      <c r="H16" s="475"/>
      <c r="I16" s="475"/>
      <c r="J16" s="475"/>
      <c r="K16" s="475"/>
    </row>
    <row r="17" spans="2:11" ht="18" customHeight="1">
      <c r="B17" s="478" t="s">
        <v>371</v>
      </c>
      <c r="C17" s="477" t="s">
        <v>375</v>
      </c>
      <c r="D17" s="476"/>
      <c r="E17" s="475"/>
      <c r="F17" s="475"/>
      <c r="G17" s="475"/>
      <c r="H17" s="475"/>
      <c r="I17" s="475"/>
      <c r="J17" s="475"/>
      <c r="K17" s="475"/>
    </row>
    <row r="18" spans="2:11" ht="18" customHeight="1">
      <c r="B18" s="757" t="s">
        <v>526</v>
      </c>
      <c r="C18" s="757"/>
      <c r="D18" s="479"/>
      <c r="E18" s="475"/>
      <c r="F18" s="475"/>
      <c r="G18" s="475"/>
      <c r="H18" s="475"/>
      <c r="I18" s="475"/>
      <c r="J18" s="475"/>
      <c r="K18" s="475"/>
    </row>
    <row r="19" spans="2:11" ht="49.35" customHeight="1">
      <c r="B19" s="478" t="s">
        <v>371</v>
      </c>
      <c r="C19" s="477" t="s">
        <v>472</v>
      </c>
      <c r="D19" s="476"/>
      <c r="E19" s="475"/>
      <c r="F19" s="475"/>
      <c r="G19" s="475"/>
      <c r="H19" s="475"/>
      <c r="I19" s="475"/>
      <c r="J19" s="475"/>
      <c r="K19" s="475"/>
    </row>
    <row r="20" spans="2:11" ht="51" customHeight="1">
      <c r="B20" s="478" t="s">
        <v>371</v>
      </c>
      <c r="C20" s="555" t="s">
        <v>522</v>
      </c>
      <c r="D20" s="479"/>
    </row>
    <row r="21" spans="2:11" ht="39" customHeight="1">
      <c r="B21" s="756" t="s">
        <v>527</v>
      </c>
      <c r="C21" s="756"/>
      <c r="D21" s="627"/>
      <c r="E21" s="475"/>
      <c r="F21" s="475"/>
      <c r="G21" s="475"/>
      <c r="H21" s="475"/>
      <c r="I21" s="475"/>
      <c r="J21" s="475"/>
      <c r="K21" s="475"/>
    </row>
    <row r="22" spans="2:11" ht="21.75" customHeight="1">
      <c r="B22" s="478"/>
      <c r="C22" s="477" t="s">
        <v>517</v>
      </c>
      <c r="D22" s="476"/>
      <c r="E22" s="475"/>
      <c r="F22" s="475"/>
      <c r="G22" s="475"/>
      <c r="H22" s="475"/>
      <c r="I22" s="475"/>
      <c r="J22" s="475"/>
      <c r="K22" s="475"/>
    </row>
    <row r="23" spans="2:11" ht="37.5" customHeight="1">
      <c r="B23" s="756" t="s">
        <v>515</v>
      </c>
      <c r="C23" s="756"/>
      <c r="D23" s="479"/>
    </row>
    <row r="24" spans="2:11" ht="51.6" customHeight="1">
      <c r="B24" s="478" t="s">
        <v>371</v>
      </c>
      <c r="C24" s="477" t="s">
        <v>472</v>
      </c>
      <c r="D24" s="479"/>
    </row>
    <row r="25" spans="2:11" ht="51" customHeight="1">
      <c r="B25" s="478" t="s">
        <v>371</v>
      </c>
      <c r="C25" s="555" t="s">
        <v>524</v>
      </c>
      <c r="D25" s="479"/>
    </row>
    <row r="26" spans="2:11" ht="36" customHeight="1">
      <c r="B26" s="478" t="s">
        <v>371</v>
      </c>
      <c r="C26" s="477" t="s">
        <v>374</v>
      </c>
      <c r="D26" s="476"/>
      <c r="E26" s="475"/>
      <c r="F26" s="475"/>
      <c r="G26" s="475"/>
      <c r="H26" s="475"/>
      <c r="I26" s="475"/>
      <c r="J26" s="475"/>
      <c r="K26" s="475"/>
    </row>
    <row r="27" spans="2:11" ht="18" customHeight="1">
      <c r="B27" s="757" t="s">
        <v>528</v>
      </c>
      <c r="C27" s="757"/>
      <c r="D27" s="479"/>
    </row>
    <row r="28" spans="2:11" ht="42" customHeight="1">
      <c r="B28" s="478" t="s">
        <v>371</v>
      </c>
      <c r="C28" s="477" t="s">
        <v>448</v>
      </c>
      <c r="D28" s="476"/>
      <c r="E28" s="475"/>
      <c r="F28" s="475"/>
      <c r="G28" s="475"/>
      <c r="H28" s="475"/>
      <c r="I28" s="475"/>
      <c r="J28" s="475"/>
      <c r="K28" s="475"/>
    </row>
    <row r="29" spans="2:11">
      <c r="B29" s="757" t="s">
        <v>468</v>
      </c>
      <c r="C29" s="757"/>
      <c r="D29" s="476"/>
      <c r="E29" s="475"/>
      <c r="F29" s="475"/>
      <c r="G29" s="475"/>
      <c r="H29" s="475"/>
      <c r="I29" s="475"/>
      <c r="J29" s="475"/>
      <c r="K29" s="475"/>
    </row>
    <row r="30" spans="2:11" ht="25.35" customHeight="1">
      <c r="B30" s="478" t="s">
        <v>371</v>
      </c>
      <c r="C30" s="477" t="s">
        <v>469</v>
      </c>
      <c r="D30" s="476"/>
      <c r="E30" s="475"/>
      <c r="F30" s="475"/>
      <c r="G30" s="475"/>
      <c r="H30" s="475"/>
      <c r="I30" s="475"/>
      <c r="J30" s="475"/>
      <c r="K30" s="475"/>
    </row>
    <row r="31" spans="2:11" ht="25.35" customHeight="1">
      <c r="B31" s="478" t="s">
        <v>371</v>
      </c>
      <c r="C31" s="477" t="s">
        <v>473</v>
      </c>
      <c r="D31" s="476"/>
      <c r="E31" s="475"/>
      <c r="F31" s="475"/>
      <c r="G31" s="475"/>
      <c r="H31" s="475"/>
      <c r="I31" s="475"/>
      <c r="J31" s="475"/>
      <c r="K31" s="475"/>
    </row>
    <row r="32" spans="2:11" ht="18" customHeight="1">
      <c r="B32" s="757" t="s">
        <v>470</v>
      </c>
      <c r="C32" s="757"/>
    </row>
    <row r="33" spans="1:11" ht="24" customHeight="1">
      <c r="B33" s="478" t="s">
        <v>371</v>
      </c>
      <c r="C33" s="477" t="s">
        <v>374</v>
      </c>
    </row>
    <row r="34" spans="1:11" ht="40.5" customHeight="1">
      <c r="B34" s="478" t="s">
        <v>371</v>
      </c>
      <c r="C34" s="477" t="s">
        <v>449</v>
      </c>
    </row>
    <row r="35" spans="1:11" ht="18" customHeight="1">
      <c r="B35" s="757" t="s">
        <v>529</v>
      </c>
      <c r="C35" s="757"/>
    </row>
    <row r="36" spans="1:11" ht="32.25" customHeight="1">
      <c r="B36" s="550" t="s">
        <v>371</v>
      </c>
      <c r="C36" s="476" t="s">
        <v>518</v>
      </c>
    </row>
    <row r="37" spans="1:11" ht="18" customHeight="1">
      <c r="B37" s="757" t="s">
        <v>373</v>
      </c>
      <c r="C37" s="757"/>
    </row>
    <row r="38" spans="1:11" ht="18" customHeight="1">
      <c r="B38" s="478" t="s">
        <v>371</v>
      </c>
      <c r="C38" s="477" t="s">
        <v>372</v>
      </c>
      <c r="D38" s="476"/>
      <c r="E38" s="475"/>
      <c r="F38" s="475"/>
      <c r="G38" s="475"/>
      <c r="H38" s="475"/>
      <c r="I38" s="475"/>
      <c r="J38" s="475"/>
      <c r="K38" s="475"/>
    </row>
    <row r="39" spans="1:11" ht="18" customHeight="1">
      <c r="B39" s="478" t="s">
        <v>371</v>
      </c>
      <c r="C39" s="477" t="s">
        <v>416</v>
      </c>
      <c r="D39" s="476"/>
      <c r="E39" s="475"/>
      <c r="F39" s="475"/>
      <c r="G39" s="475"/>
      <c r="H39" s="475"/>
      <c r="I39" s="475"/>
      <c r="J39" s="475"/>
      <c r="K39" s="475"/>
    </row>
    <row r="40" spans="1:11" ht="22.5" customHeight="1">
      <c r="B40" s="478" t="s">
        <v>371</v>
      </c>
      <c r="C40" s="477" t="s">
        <v>395</v>
      </c>
      <c r="D40" s="476"/>
      <c r="E40" s="475"/>
      <c r="F40" s="475"/>
      <c r="G40" s="475"/>
      <c r="H40" s="475"/>
      <c r="I40" s="475"/>
      <c r="J40" s="475"/>
      <c r="K40" s="475"/>
    </row>
    <row r="41" spans="1:11" ht="18" customHeight="1">
      <c r="B41" s="478" t="s">
        <v>371</v>
      </c>
      <c r="C41" s="477" t="s">
        <v>370</v>
      </c>
      <c r="D41" s="476"/>
      <c r="E41" s="475"/>
      <c r="F41" s="475"/>
      <c r="G41" s="475"/>
      <c r="H41" s="475"/>
      <c r="I41" s="475"/>
      <c r="J41" s="475"/>
      <c r="K41" s="475"/>
    </row>
    <row r="42" spans="1:11" ht="18" customHeight="1">
      <c r="A42" s="469"/>
      <c r="C42" s="471"/>
    </row>
    <row r="43" spans="1:11" ht="18" customHeight="1">
      <c r="A43" s="758"/>
      <c r="B43" s="758"/>
      <c r="C43" s="758"/>
      <c r="D43" s="474"/>
    </row>
    <row r="44" spans="1:11" ht="18" customHeight="1">
      <c r="A44" s="759" t="s">
        <v>369</v>
      </c>
      <c r="B44" s="759"/>
      <c r="C44" s="759"/>
      <c r="D44" s="474"/>
    </row>
    <row r="45" spans="1:11" ht="36" customHeight="1">
      <c r="A45" s="755" t="s">
        <v>368</v>
      </c>
      <c r="B45" s="755"/>
      <c r="C45" s="755"/>
    </row>
    <row r="46" spans="1:11" ht="18" customHeight="1">
      <c r="B46" s="473"/>
      <c r="C46" s="473"/>
    </row>
    <row r="47" spans="1:11" ht="18" customHeight="1">
      <c r="C47" s="472"/>
    </row>
    <row r="48" spans="1:11" ht="18" customHeight="1">
      <c r="C48" s="471"/>
    </row>
    <row r="49" spans="2:3" ht="18" customHeight="1">
      <c r="C49" s="472"/>
    </row>
    <row r="50" spans="2:3" ht="18" customHeight="1">
      <c r="B50" s="471"/>
      <c r="C50" s="471"/>
    </row>
    <row r="51" spans="2:3" ht="18" customHeight="1">
      <c r="B51" s="471"/>
      <c r="C51" s="471"/>
    </row>
    <row r="52" spans="2:3" ht="18" customHeight="1">
      <c r="B52" s="471"/>
      <c r="C52" s="471"/>
    </row>
    <row r="53" spans="2:3" ht="18" customHeight="1">
      <c r="B53" s="471"/>
      <c r="C53" s="471"/>
    </row>
    <row r="54" spans="2:3" ht="18" customHeight="1">
      <c r="B54" s="471"/>
      <c r="C54" s="471"/>
    </row>
    <row r="55" spans="2:3" ht="18" customHeight="1">
      <c r="B55" s="471"/>
      <c r="C55" s="471"/>
    </row>
    <row r="56" spans="2:3" ht="18" customHeight="1"/>
    <row r="57" spans="2:3" ht="18" customHeight="1"/>
    <row r="58" spans="2:3" ht="18" customHeight="1"/>
    <row r="59" spans="2:3" ht="18" customHeight="1"/>
    <row r="60" spans="2:3" ht="18" customHeight="1"/>
    <row r="61" spans="2:3" ht="18" customHeight="1"/>
    <row r="62" spans="2:3" ht="18" customHeight="1"/>
    <row r="63" spans="2:3" ht="18" customHeight="1"/>
    <row r="64" spans="2: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sheetData>
  <sheetProtection sheet="1" formatColumns="0" formatRows="0" selectLockedCells="1"/>
  <customSheetViews>
    <customSheetView guid="{08A645C4-A23F-4400-B0CE-1685BC312A6F}" showGridLines="0" printArea="1" hiddenRows="1">
      <selection activeCell="A62" sqref="A62:C62"/>
      <pageMargins left="0.75" right="0.75" top="0.55000000000000004" bottom="0.47" header="0.32" footer="0.25"/>
      <pageSetup orientation="portrait"/>
      <headerFooter alignWithMargins="0">
        <oddFooter>&amp;RPage &amp;P of &amp;N</oddFooter>
      </headerFooter>
    </customSheetView>
  </customSheetViews>
  <mergeCells count="14">
    <mergeCell ref="A1:C1"/>
    <mergeCell ref="B12:C12"/>
    <mergeCell ref="B14:C14"/>
    <mergeCell ref="B18:C18"/>
    <mergeCell ref="B27:C27"/>
    <mergeCell ref="A45:C45"/>
    <mergeCell ref="B21:C21"/>
    <mergeCell ref="B23:C23"/>
    <mergeCell ref="B35:C35"/>
    <mergeCell ref="B32:C32"/>
    <mergeCell ref="B37:C37"/>
    <mergeCell ref="A43:C43"/>
    <mergeCell ref="A44:C44"/>
    <mergeCell ref="B29:C29"/>
  </mergeCells>
  <phoneticPr fontId="31" type="noConversion"/>
  <pageMargins left="0.75" right="0.75" top="0.55000000000000004" bottom="0.47" header="0.32" footer="0.25"/>
  <pageSetup scale="85" orientation="portrait"/>
  <headerFooter alignWithMargins="0">
    <oddFooter>&amp;RPage &amp;P of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AC22"/>
  <sheetViews>
    <sheetView showGridLines="0" zoomScaleNormal="100" zoomScaleSheetLayoutView="100" workbookViewId="0">
      <selection activeCell="H4" sqref="H4"/>
    </sheetView>
  </sheetViews>
  <sheetFormatPr defaultColWidth="8" defaultRowHeight="16.5"/>
  <cols>
    <col min="1" max="1" width="8" style="178" customWidth="1"/>
    <col min="2" max="2" width="28.875" style="182" customWidth="1"/>
    <col min="3" max="3" width="10.125" style="182" customWidth="1"/>
    <col min="4" max="4" width="50.625" style="182" customWidth="1"/>
    <col min="5" max="5" width="10.375" style="182" customWidth="1"/>
    <col min="6" max="25" width="10.375" style="187" customWidth="1"/>
    <col min="26" max="26" width="8" style="178" customWidth="1"/>
    <col min="27" max="27" width="12.125" style="231" customWidth="1"/>
    <col min="28" max="16384" width="8" style="178"/>
  </cols>
  <sheetData>
    <row r="1" spans="2:29" s="185" customFormat="1" ht="92.25" customHeight="1">
      <c r="B1" s="762" t="str">
        <f>Cover!$B$2</f>
        <v>Annual Maintenance Contract (AMC) of Somanahalli-Mysore intercity &amp; Mysore intracity OFC network and LMC of various customer connectivities in Somanahalli-Mysore intercity route and Mysore intracity for a period of Three (3) Years.</v>
      </c>
      <c r="C1" s="762"/>
      <c r="D1" s="762"/>
      <c r="E1" s="179"/>
      <c r="F1" s="212"/>
      <c r="G1" s="180"/>
      <c r="H1" s="180"/>
      <c r="I1" s="180"/>
      <c r="J1" s="180"/>
      <c r="K1" s="180"/>
      <c r="L1" s="180"/>
      <c r="M1" s="180"/>
      <c r="N1" s="180"/>
      <c r="O1" s="180"/>
      <c r="P1" s="180"/>
      <c r="Q1" s="180"/>
      <c r="R1" s="180"/>
      <c r="S1" s="180"/>
      <c r="T1" s="180"/>
      <c r="U1" s="180"/>
      <c r="V1" s="180"/>
      <c r="W1" s="180"/>
      <c r="X1" s="180"/>
      <c r="Y1" s="180"/>
      <c r="AA1" s="230"/>
      <c r="AB1" s="216"/>
      <c r="AC1" s="216"/>
    </row>
    <row r="2" spans="2:29" ht="31.5" customHeight="1">
      <c r="B2" s="763" t="str">
        <f>Cover!B3</f>
        <v>Specification No. SRTCC/ Tele-contracts /AMC-LMC/Som-Mys/851-20</v>
      </c>
      <c r="C2" s="763"/>
      <c r="D2" s="763"/>
      <c r="E2" s="181"/>
      <c r="F2" s="182"/>
      <c r="G2" s="182"/>
      <c r="H2" s="182"/>
      <c r="I2" s="182"/>
      <c r="J2" s="182"/>
      <c r="K2" s="182"/>
      <c r="L2" s="182"/>
      <c r="M2" s="182"/>
      <c r="N2" s="182"/>
      <c r="O2" s="182"/>
      <c r="P2" s="182"/>
      <c r="Q2" s="182"/>
      <c r="R2" s="182"/>
      <c r="S2" s="182"/>
      <c r="T2" s="182"/>
      <c r="U2" s="182"/>
      <c r="V2" s="182"/>
      <c r="W2" s="182"/>
      <c r="X2" s="182"/>
      <c r="Y2" s="182"/>
      <c r="AA2" s="446" t="s">
        <v>404</v>
      </c>
      <c r="AB2" s="218">
        <v>1</v>
      </c>
      <c r="AC2" s="217"/>
    </row>
    <row r="3" spans="2:29" ht="12" customHeight="1">
      <c r="B3" s="183"/>
      <c r="C3" s="183"/>
      <c r="D3" s="183"/>
      <c r="E3" s="183"/>
      <c r="F3" s="182"/>
      <c r="G3" s="182"/>
      <c r="H3" s="182"/>
      <c r="I3" s="182"/>
      <c r="J3" s="182"/>
      <c r="K3" s="182"/>
      <c r="L3" s="182"/>
      <c r="M3" s="182"/>
      <c r="N3" s="182"/>
      <c r="O3" s="182"/>
      <c r="P3" s="182"/>
      <c r="Q3" s="182"/>
      <c r="R3" s="182"/>
      <c r="S3" s="182"/>
      <c r="T3" s="182"/>
      <c r="U3" s="182"/>
      <c r="V3" s="182"/>
      <c r="W3" s="182"/>
      <c r="X3" s="182"/>
      <c r="Y3" s="182"/>
      <c r="AA3" s="446" t="s">
        <v>405</v>
      </c>
      <c r="AB3" s="218">
        <v>2</v>
      </c>
      <c r="AC3" s="217"/>
    </row>
    <row r="4" spans="2:29" ht="20.100000000000001" customHeight="1">
      <c r="B4" s="761" t="s">
        <v>134</v>
      </c>
      <c r="C4" s="761"/>
      <c r="D4" s="761"/>
      <c r="E4" s="183"/>
      <c r="F4" s="182"/>
      <c r="G4" s="182"/>
      <c r="H4" s="182"/>
      <c r="I4" s="182"/>
      <c r="J4" s="182"/>
      <c r="K4" s="182"/>
      <c r="L4" s="182"/>
      <c r="M4" s="182"/>
      <c r="N4" s="182"/>
      <c r="O4" s="182"/>
      <c r="P4" s="182"/>
      <c r="Q4" s="182"/>
      <c r="R4" s="182"/>
      <c r="S4" s="182"/>
      <c r="T4" s="182"/>
      <c r="U4" s="182"/>
      <c r="V4" s="182"/>
      <c r="W4" s="182"/>
      <c r="X4" s="182"/>
      <c r="Y4" s="182"/>
      <c r="AA4" s="446" t="s">
        <v>406</v>
      </c>
      <c r="AB4" s="218"/>
      <c r="AC4" s="217"/>
    </row>
    <row r="5" spans="2:29" ht="26.25" customHeight="1">
      <c r="B5" s="184"/>
      <c r="C5" s="184"/>
      <c r="F5" s="182"/>
      <c r="G5" s="182"/>
      <c r="H5" s="182"/>
      <c r="I5" s="182"/>
      <c r="J5" s="182"/>
      <c r="K5" s="182"/>
      <c r="L5" s="182"/>
      <c r="M5" s="182"/>
      <c r="N5" s="182"/>
      <c r="O5" s="182"/>
      <c r="P5" s="182"/>
      <c r="Q5" s="182"/>
      <c r="R5" s="182"/>
      <c r="S5" s="182"/>
      <c r="T5" s="182"/>
      <c r="U5" s="182"/>
      <c r="V5" s="182"/>
      <c r="W5" s="182"/>
      <c r="X5" s="182"/>
      <c r="Y5" s="182"/>
      <c r="AA5" s="446"/>
      <c r="AB5" s="217"/>
      <c r="AC5" s="217"/>
    </row>
    <row r="6" spans="2:29" s="185" customFormat="1" ht="43.5" customHeight="1">
      <c r="B6" s="764" t="s">
        <v>452</v>
      </c>
      <c r="C6" s="765"/>
      <c r="D6" s="505"/>
      <c r="F6" s="186"/>
      <c r="G6" s="539"/>
      <c r="H6" s="539"/>
      <c r="I6" s="186"/>
      <c r="J6" s="186"/>
      <c r="K6" s="186"/>
      <c r="L6" s="186"/>
      <c r="M6" s="186"/>
      <c r="N6" s="186"/>
      <c r="O6" s="186"/>
      <c r="P6" s="186"/>
      <c r="Q6" s="186"/>
      <c r="R6" s="186"/>
      <c r="S6" s="186"/>
      <c r="U6" s="186"/>
      <c r="V6" s="186"/>
      <c r="W6" s="186"/>
      <c r="X6" s="186"/>
      <c r="Y6" s="186"/>
      <c r="AA6" s="232" t="e">
        <f xml:space="preserve"> IF(D6= "Sole Bidder", 0,#REF!)</f>
        <v>#REF!</v>
      </c>
      <c r="AB6" s="216"/>
      <c r="AC6" s="216"/>
    </row>
    <row r="7" spans="2:29" ht="19.5" customHeight="1">
      <c r="B7" s="188"/>
      <c r="C7" s="188"/>
      <c r="D7" s="186"/>
      <c r="G7" s="540"/>
      <c r="H7" s="540" t="s">
        <v>428</v>
      </c>
    </row>
    <row r="8" spans="2:29">
      <c r="B8" s="189" t="s">
        <v>407</v>
      </c>
      <c r="C8" s="190"/>
      <c r="D8" s="351"/>
      <c r="G8" s="540"/>
      <c r="H8" s="540" t="s">
        <v>427</v>
      </c>
    </row>
    <row r="9" spans="2:29">
      <c r="B9" s="191" t="s">
        <v>153</v>
      </c>
      <c r="C9" s="192"/>
      <c r="D9" s="351"/>
      <c r="G9" s="540"/>
      <c r="H9" s="540" t="s">
        <v>429</v>
      </c>
    </row>
    <row r="10" spans="2:29">
      <c r="B10" s="193"/>
      <c r="C10" s="194"/>
      <c r="D10" s="351"/>
      <c r="G10" s="540"/>
      <c r="H10" s="540"/>
    </row>
    <row r="11" spans="2:29">
      <c r="B11" s="195"/>
      <c r="C11" s="196"/>
      <c r="D11" s="505"/>
    </row>
    <row r="12" spans="2:29" ht="15" customHeight="1">
      <c r="D12" s="188"/>
    </row>
    <row r="13" spans="2:29">
      <c r="B13" s="513" t="s">
        <v>414</v>
      </c>
      <c r="C13" s="488"/>
      <c r="D13" s="351"/>
    </row>
    <row r="14" spans="2:29">
      <c r="B14" s="489"/>
      <c r="C14" s="490"/>
      <c r="D14" s="351"/>
    </row>
    <row r="15" spans="2:29">
      <c r="B15" s="503"/>
      <c r="C15" s="504"/>
      <c r="D15" s="505"/>
    </row>
    <row r="16" spans="2:29">
      <c r="D16" s="188"/>
    </row>
    <row r="17" spans="2:5">
      <c r="B17" s="197" t="s">
        <v>135</v>
      </c>
      <c r="C17" s="198"/>
      <c r="D17" s="351"/>
    </row>
    <row r="18" spans="2:5">
      <c r="B18" s="197" t="s">
        <v>136</v>
      </c>
      <c r="C18" s="198"/>
      <c r="D18" s="505"/>
    </row>
    <row r="19" spans="2:5" ht="21" customHeight="1">
      <c r="B19" s="199"/>
      <c r="C19" s="199"/>
      <c r="D19" s="200"/>
    </row>
    <row r="20" spans="2:5" ht="21" customHeight="1">
      <c r="B20" s="197" t="s">
        <v>137</v>
      </c>
      <c r="C20" s="198"/>
      <c r="D20" s="514"/>
      <c r="E20" s="187"/>
    </row>
    <row r="21" spans="2:5" ht="21" customHeight="1">
      <c r="B21" s="197" t="s">
        <v>138</v>
      </c>
      <c r="C21" s="198"/>
      <c r="D21" s="505"/>
      <c r="E21" s="187"/>
    </row>
    <row r="22" spans="2:5">
      <c r="E22" s="187"/>
    </row>
  </sheetData>
  <sheetProtection sheet="1" formatColumns="0" formatRows="0" selectLockedCells="1"/>
  <customSheetViews>
    <customSheetView guid="{9CA44E70-650F-49CD-967F-298619682CA2}" showGridLines="0" topLeftCell="A7">
      <selection activeCell="D11" sqref="D11"/>
      <pageMargins left="0.75" right="0.75" top="0.69" bottom="0.7" header="0.4" footer="0.37"/>
      <pageSetup orientation="portrait"/>
      <headerFooter alignWithMargins="0"/>
    </customSheetView>
    <customSheetView guid="{C39F923C-6CD3-45D8-86F8-6C4D806DDD7E}" showPageBreaks="1" showGridLines="0" printArea="1" view="pageBreakPreview">
      <selection activeCell="F45" sqref="F45"/>
      <pageMargins left="0.75" right="0.75" top="0.69" bottom="0.7" header="0.4" footer="0.37"/>
      <pageSetup orientation="portrait"/>
      <headerFooter alignWithMargins="0"/>
    </customSheetView>
    <customSheetView guid="{B1277D53-29D6-4226-81E2-084FB62977B6}" scale="60" showPageBreaks="1" showGridLines="0" printArea="1" view="pageBreakPreview">
      <selection activeCell="D6" sqref="D6"/>
      <pageMargins left="0.75" right="0.75" top="0.69" bottom="0.7" header="0.4" footer="0.37"/>
      <pageSetup orientation="portrait"/>
      <headerFooter alignWithMargins="0"/>
    </customSheetView>
    <customSheetView guid="{58D82F59-8CF6-455F-B9F4-081499FDF243}" showGridLines="0">
      <selection activeCell="D9" sqref="D9"/>
      <pageMargins left="0.75" right="0.75" top="0.69" bottom="0.7" header="0.4" footer="0.37"/>
      <pageSetup orientation="portrait"/>
      <headerFooter alignWithMargins="0"/>
    </customSheetView>
    <customSheetView guid="{696D9240-6693-44E8-B9A4-2BFADD101EE2}" showGridLines="0">
      <selection activeCell="D6" sqref="D6"/>
      <pageMargins left="0.75" right="0.75" top="0.69" bottom="0.7" header="0.4" footer="0.37"/>
      <pageSetup orientation="portrait"/>
      <headerFooter alignWithMargins="0"/>
    </customSheetView>
    <customSheetView guid="{B0EE7D76-5806-4718-BDAD-3A3EA691E5E4}" showGridLines="0" topLeftCell="A4">
      <selection activeCell="D22" sqref="D22"/>
      <pageMargins left="0.75" right="0.75" top="0.69" bottom="0.7" header="0.4" footer="0.37"/>
      <pageSetup orientation="portrait"/>
      <headerFooter alignWithMargins="0"/>
    </customSheetView>
    <customSheetView guid="{E95B21C1-D936-4435-AF6F-90CF0B6A7506}" scale="60" showPageBreaks="1" showGridLines="0" printArea="1" view="pageBreakPreview">
      <selection activeCell="D6" sqref="D6"/>
      <pageMargins left="0.75" right="0.75" top="0.69" bottom="0.7" header="0.4" footer="0.37"/>
      <pageSetup orientation="portrait"/>
      <headerFooter alignWithMargins="0"/>
    </customSheetView>
    <customSheetView guid="{08A645C4-A23F-4400-B0CE-1685BC312A6F}" showGridLines="0" printArea="1" hiddenColumns="1" topLeftCell="A4">
      <selection activeCell="D6" sqref="D6"/>
      <pageMargins left="0.75" right="0.75" top="0.69" bottom="0.7" header="0.4" footer="0.37"/>
      <pageSetup orientation="portrait"/>
      <headerFooter alignWithMargins="0"/>
    </customSheetView>
  </customSheetViews>
  <mergeCells count="4">
    <mergeCell ref="B4:D4"/>
    <mergeCell ref="B1:D1"/>
    <mergeCell ref="B2:D2"/>
    <mergeCell ref="B6:C6"/>
  </mergeCells>
  <phoneticPr fontId="35" type="noConversion"/>
  <conditionalFormatting sqref="D7">
    <cfRule type="expression" dxfId="2" priority="4" stopIfTrue="1">
      <formula>$AA$6=0</formula>
    </cfRule>
  </conditionalFormatting>
  <conditionalFormatting sqref="B14:C15 C13">
    <cfRule type="expression" dxfId="1" priority="5" stopIfTrue="1">
      <formula>$D$6= "Individual Firm"</formula>
    </cfRule>
  </conditionalFormatting>
  <conditionalFormatting sqref="D13:D15">
    <cfRule type="expression" dxfId="0" priority="2" stopIfTrue="1">
      <formula>$D$6= "Individual Firm"</formula>
    </cfRule>
  </conditionalFormatting>
  <dataValidations count="1">
    <dataValidation type="date" allowBlank="1" showInputMessage="1" showErrorMessage="1" error="Enter date in dd-mmm-yy format. Example 01-oct-10" sqref="D20">
      <formula1>AB16</formula1>
      <formula2>AB17</formula2>
    </dataValidation>
  </dataValidations>
  <pageMargins left="0.75" right="0.75" top="0.69" bottom="0.7" header="0.4" footer="0.37"/>
  <pageSetup orientation="portrait"/>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2"/>
  </sheetPr>
  <dimension ref="A1:AB33"/>
  <sheetViews>
    <sheetView view="pageBreakPreview" zoomScale="70" zoomScaleNormal="87" zoomScaleSheetLayoutView="70" workbookViewId="0">
      <selection activeCell="H4" sqref="H4"/>
    </sheetView>
  </sheetViews>
  <sheetFormatPr defaultColWidth="11" defaultRowHeight="16.5"/>
  <cols>
    <col min="1" max="1" width="10.625" style="90" customWidth="1"/>
    <col min="2" max="2" width="34.625" style="91" customWidth="1"/>
    <col min="3" max="3" width="30.625" style="91" customWidth="1"/>
    <col min="4" max="4" width="13.875" style="90" customWidth="1"/>
    <col min="5" max="5" width="13" style="90" customWidth="1"/>
    <col min="6" max="6" width="14.875" style="90" bestFit="1" customWidth="1"/>
    <col min="7" max="7" width="18" style="90" customWidth="1"/>
    <col min="8" max="8" width="17.125" style="90" customWidth="1"/>
    <col min="9" max="9" width="14.125" style="90" customWidth="1"/>
    <col min="10" max="10" width="21" style="90" customWidth="1"/>
    <col min="11" max="11" width="20" style="90" customWidth="1"/>
    <col min="12" max="12" width="16.625" style="507" customWidth="1"/>
    <col min="13" max="14" width="18.5" style="507" customWidth="1"/>
    <col min="15" max="15" width="19.875" style="79" customWidth="1"/>
    <col min="16" max="16" width="10.5" style="79" bestFit="1" customWidth="1"/>
    <col min="17" max="17" width="11" style="225" customWidth="1"/>
    <col min="18" max="19" width="17.625" style="225" customWidth="1"/>
    <col min="20" max="22" width="11" style="225" customWidth="1"/>
    <col min="23" max="16384" width="11" style="79"/>
  </cols>
  <sheetData>
    <row r="1" spans="1:19" ht="18" customHeight="1">
      <c r="A1" s="81" t="str">
        <f>Cover!B3</f>
        <v>Specification No. SRTCC/ Tele-contracts /AMC-LMC/Som-Mys/851-20</v>
      </c>
      <c r="B1" s="82"/>
      <c r="C1" s="82"/>
      <c r="D1" s="83"/>
      <c r="E1" s="83"/>
      <c r="F1" s="83"/>
      <c r="G1" s="83"/>
      <c r="H1" s="83"/>
      <c r="I1" s="83"/>
      <c r="J1" s="83"/>
      <c r="K1" s="83"/>
      <c r="L1" s="551"/>
      <c r="M1" s="551"/>
      <c r="N1" s="551"/>
      <c r="O1" s="85" t="s">
        <v>223</v>
      </c>
    </row>
    <row r="2" spans="1:19" ht="18" customHeight="1">
      <c r="A2" s="67"/>
      <c r="B2" s="87"/>
      <c r="C2" s="87"/>
      <c r="D2" s="88"/>
      <c r="E2" s="88"/>
      <c r="F2" s="88"/>
      <c r="G2" s="88"/>
      <c r="H2" s="88"/>
      <c r="I2" s="88"/>
      <c r="J2" s="88"/>
      <c r="K2" s="88"/>
    </row>
    <row r="3" spans="1:19" ht="54" customHeight="1">
      <c r="A3" s="773" t="str">
        <f>Cover!$B$2</f>
        <v>Annual Maintenance Contract (AMC) of Somanahalli-Mysore intercity &amp; Mysore intracity OFC network and LMC of various customer connectivities in Somanahalli-Mysore intercity route and Mysore intracity for a period of Three (3) Years.</v>
      </c>
      <c r="B3" s="773"/>
      <c r="C3" s="773"/>
      <c r="D3" s="773"/>
      <c r="E3" s="773"/>
      <c r="F3" s="773"/>
      <c r="G3" s="773"/>
      <c r="H3" s="773"/>
      <c r="I3" s="773"/>
      <c r="J3" s="773"/>
      <c r="K3" s="773"/>
      <c r="L3" s="773"/>
      <c r="M3" s="773"/>
      <c r="N3" s="773"/>
      <c r="O3" s="773"/>
      <c r="Q3" s="233"/>
      <c r="S3" s="234"/>
    </row>
    <row r="4" spans="1:19" ht="22.35" customHeight="1">
      <c r="A4" s="730" t="s">
        <v>537</v>
      </c>
      <c r="B4" s="730"/>
      <c r="C4" s="730"/>
      <c r="D4" s="730"/>
      <c r="E4" s="730"/>
      <c r="F4" s="730"/>
      <c r="G4" s="730"/>
      <c r="H4" s="730"/>
      <c r="I4" s="730"/>
      <c r="J4" s="730"/>
      <c r="K4" s="730"/>
      <c r="L4" s="730"/>
      <c r="M4" s="730"/>
      <c r="N4" s="730"/>
      <c r="O4" s="730"/>
      <c r="Q4" s="233"/>
      <c r="S4" s="235"/>
    </row>
    <row r="5" spans="1:19" ht="18" customHeight="1">
      <c r="Q5" s="233"/>
      <c r="S5" s="235"/>
    </row>
    <row r="6" spans="1:19" ht="21.6" customHeight="1">
      <c r="A6" s="29" t="s">
        <v>535</v>
      </c>
      <c r="B6" s="30"/>
      <c r="C6" s="30"/>
      <c r="D6" s="30"/>
      <c r="H6" s="63"/>
      <c r="I6" s="63"/>
      <c r="J6" s="63"/>
      <c r="K6" s="63"/>
      <c r="L6" s="63" t="s">
        <v>198</v>
      </c>
      <c r="M6" s="63"/>
      <c r="N6" s="63"/>
      <c r="O6" s="63"/>
      <c r="Q6" s="233"/>
      <c r="S6" s="235"/>
    </row>
    <row r="7" spans="1:19" ht="21.6" customHeight="1">
      <c r="A7" s="29" t="s">
        <v>536</v>
      </c>
      <c r="H7" s="506"/>
      <c r="I7" s="506"/>
      <c r="J7" s="506"/>
      <c r="K7" s="506"/>
      <c r="L7" s="779" t="s">
        <v>575</v>
      </c>
      <c r="M7" s="779"/>
      <c r="N7" s="779"/>
      <c r="O7" s="693"/>
      <c r="Q7" s="233"/>
      <c r="S7" s="235"/>
    </row>
    <row r="8" spans="1:19" ht="21.6" customHeight="1">
      <c r="A8" s="68" t="s">
        <v>199</v>
      </c>
      <c r="B8" s="516">
        <f>'Names of Bidder'!D8</f>
        <v>0</v>
      </c>
      <c r="C8" s="516"/>
      <c r="D8" s="516"/>
      <c r="H8" s="506"/>
      <c r="I8" s="506"/>
      <c r="J8" s="506"/>
      <c r="K8" s="506"/>
      <c r="L8" s="779"/>
      <c r="M8" s="779"/>
      <c r="N8" s="779"/>
      <c r="O8" s="693"/>
      <c r="Q8" s="233"/>
      <c r="S8" s="235"/>
    </row>
    <row r="9" spans="1:19" ht="21.6" customHeight="1">
      <c r="A9" s="68" t="s">
        <v>201</v>
      </c>
      <c r="B9" s="516">
        <f>'Names of Bidder'!D9</f>
        <v>0</v>
      </c>
      <c r="C9" s="516"/>
      <c r="D9" s="516"/>
      <c r="H9" s="506"/>
      <c r="I9" s="506"/>
      <c r="J9" s="506"/>
      <c r="K9" s="506"/>
      <c r="L9" s="779"/>
      <c r="M9" s="779"/>
      <c r="N9" s="779"/>
      <c r="O9" s="693"/>
      <c r="Q9" s="233"/>
      <c r="S9" s="234"/>
    </row>
    <row r="10" spans="1:19" ht="21.6" customHeight="1">
      <c r="A10" s="68"/>
      <c r="B10" s="516">
        <f>'Names of Bidder'!D10</f>
        <v>0</v>
      </c>
      <c r="C10" s="516"/>
      <c r="D10" s="516"/>
      <c r="H10" s="506"/>
      <c r="I10" s="506"/>
      <c r="J10" s="506"/>
      <c r="K10" s="506"/>
      <c r="L10" s="779"/>
      <c r="M10" s="779"/>
      <c r="N10" s="779"/>
      <c r="O10" s="693"/>
      <c r="Q10" s="233"/>
      <c r="S10" s="234"/>
    </row>
    <row r="11" spans="1:19" ht="21.6" customHeight="1">
      <c r="A11" s="68"/>
      <c r="B11" s="516">
        <f>'Names of Bidder'!D11</f>
        <v>0</v>
      </c>
      <c r="C11" s="516"/>
      <c r="D11" s="516"/>
      <c r="H11" s="506"/>
      <c r="I11" s="506"/>
      <c r="J11" s="506"/>
      <c r="K11" s="506"/>
      <c r="L11" s="779"/>
      <c r="M11" s="779"/>
      <c r="N11" s="779"/>
      <c r="O11" s="693"/>
      <c r="Q11" s="233"/>
      <c r="S11" s="234"/>
    </row>
    <row r="12" spans="1:19">
      <c r="A12" s="70"/>
      <c r="B12" s="516" t="str">
        <f ca="1">IF('Sch-1'!B12=0, "", 'Sch-1'!B12)</f>
        <v/>
      </c>
      <c r="C12" s="516"/>
      <c r="D12" s="516"/>
      <c r="H12" s="506"/>
      <c r="I12" s="506"/>
      <c r="J12" s="506"/>
      <c r="K12" s="506"/>
      <c r="L12" s="506"/>
      <c r="M12" s="506"/>
      <c r="N12" s="506"/>
      <c r="O12" s="506"/>
    </row>
    <row r="13" spans="1:19" ht="18.600000000000001" customHeight="1">
      <c r="A13" s="70"/>
      <c r="B13" s="99"/>
      <c r="C13" s="99"/>
      <c r="D13" s="99"/>
      <c r="E13" s="99"/>
      <c r="F13" s="99"/>
      <c r="G13" s="99"/>
      <c r="H13" s="99"/>
      <c r="I13" s="99"/>
      <c r="J13" s="99"/>
      <c r="K13" s="99"/>
    </row>
    <row r="14" spans="1:19" s="665" customFormat="1" ht="18" customHeight="1">
      <c r="A14" s="780" t="s">
        <v>508</v>
      </c>
      <c r="B14" s="780"/>
      <c r="C14" s="780"/>
      <c r="D14" s="780"/>
      <c r="E14" s="780"/>
      <c r="F14" s="780"/>
      <c r="G14" s="780"/>
      <c r="H14" s="780"/>
      <c r="I14" s="780"/>
      <c r="J14" s="780"/>
      <c r="K14" s="780"/>
      <c r="L14" s="780"/>
      <c r="M14" s="780"/>
      <c r="N14" s="780"/>
      <c r="O14" s="780"/>
    </row>
    <row r="15" spans="1:19" s="665" customFormat="1" thickBot="1">
      <c r="A15" s="774" t="s">
        <v>455</v>
      </c>
      <c r="B15" s="774"/>
      <c r="C15" s="774"/>
      <c r="D15" s="774"/>
      <c r="E15" s="774"/>
      <c r="F15" s="774"/>
      <c r="G15" s="774"/>
      <c r="H15" s="774"/>
      <c r="I15" s="774"/>
      <c r="J15" s="774"/>
      <c r="K15" s="774"/>
      <c r="L15" s="774"/>
      <c r="M15" s="774"/>
      <c r="N15" s="774"/>
      <c r="O15" s="774"/>
    </row>
    <row r="16" spans="1:19" s="665" customFormat="1" ht="105">
      <c r="A16" s="556" t="s">
        <v>176</v>
      </c>
      <c r="B16" s="775" t="s">
        <v>180</v>
      </c>
      <c r="C16" s="776"/>
      <c r="D16" s="558" t="s">
        <v>174</v>
      </c>
      <c r="E16" s="558" t="s">
        <v>506</v>
      </c>
      <c r="F16" s="558" t="s">
        <v>474</v>
      </c>
      <c r="G16" s="559" t="s">
        <v>475</v>
      </c>
      <c r="H16" s="559" t="s">
        <v>476</v>
      </c>
      <c r="I16" s="559" t="s">
        <v>477</v>
      </c>
      <c r="J16" s="559" t="s">
        <v>478</v>
      </c>
      <c r="K16" s="559" t="s">
        <v>479</v>
      </c>
      <c r="L16" s="558" t="s">
        <v>480</v>
      </c>
      <c r="M16" s="557" t="s">
        <v>481</v>
      </c>
      <c r="N16" s="557" t="s">
        <v>532</v>
      </c>
      <c r="O16" s="560" t="s">
        <v>482</v>
      </c>
    </row>
    <row r="17" spans="1:28" s="665" customFormat="1" ht="30">
      <c r="A17" s="561">
        <v>1</v>
      </c>
      <c r="B17" s="777">
        <v>2</v>
      </c>
      <c r="C17" s="778"/>
      <c r="D17" s="563">
        <v>3</v>
      </c>
      <c r="E17" s="563">
        <v>4</v>
      </c>
      <c r="F17" s="563">
        <v>5</v>
      </c>
      <c r="G17" s="563">
        <v>6</v>
      </c>
      <c r="H17" s="563">
        <v>7</v>
      </c>
      <c r="I17" s="563">
        <v>8</v>
      </c>
      <c r="J17" s="563">
        <v>9</v>
      </c>
      <c r="K17" s="563">
        <v>10</v>
      </c>
      <c r="L17" s="563">
        <v>11</v>
      </c>
      <c r="M17" s="562">
        <v>12</v>
      </c>
      <c r="N17" s="637" t="s">
        <v>534</v>
      </c>
      <c r="O17" s="564" t="s">
        <v>533</v>
      </c>
    </row>
    <row r="18" spans="1:28" s="665" customFormat="1" ht="78" customHeight="1">
      <c r="A18" s="565" t="s">
        <v>456</v>
      </c>
      <c r="B18" s="772" t="s">
        <v>236</v>
      </c>
      <c r="C18" s="772"/>
      <c r="D18" s="566"/>
      <c r="E18" s="676">
        <v>0</v>
      </c>
      <c r="F18" s="566"/>
      <c r="G18" s="677" t="str">
        <f>IF(H18=0,"Confirmed",(IF(H18=F18,"Confirmed","Not Confirmed")))</f>
        <v>Confirmed</v>
      </c>
      <c r="H18" s="350"/>
      <c r="I18" s="625">
        <v>0.18</v>
      </c>
      <c r="J18" s="677" t="str">
        <f>IF(K18="","Confirmed",(IF(K18=I18,"Confirmed","Not Confirmed")))</f>
        <v>Confirmed</v>
      </c>
      <c r="K18" s="678"/>
      <c r="L18" s="679"/>
      <c r="M18" s="553">
        <f>IF(K18="",E18*I18*L18,(IF(K18=0,E18*K18*L18,E18*K18*L18)))</f>
        <v>0</v>
      </c>
      <c r="N18" s="636">
        <f>E18*L18</f>
        <v>0</v>
      </c>
      <c r="O18" s="567" t="str">
        <f>IF(L18=0, "Included", IF(ISERROR(L18*E18), L18, L18*E18+M18))</f>
        <v>Included</v>
      </c>
    </row>
    <row r="19" spans="1:28" s="665" customFormat="1" ht="71.25" customHeight="1">
      <c r="A19" s="565" t="s">
        <v>530</v>
      </c>
      <c r="B19" s="771"/>
      <c r="C19" s="771"/>
      <c r="D19" s="566"/>
      <c r="E19" s="676"/>
      <c r="F19" s="566"/>
      <c r="G19" s="677" t="str">
        <f>IF(H19=0,"Confirmed",(IF(H19=F19,"Confirmed","Not Confirmed")))</f>
        <v>Confirmed</v>
      </c>
      <c r="H19" s="350"/>
      <c r="I19" s="625">
        <v>0.18</v>
      </c>
      <c r="J19" s="677" t="str">
        <f>IF(K19="","Confirmed",(IF(K19=I19,"Confirmed","Not Confirmed")))</f>
        <v>Confirmed</v>
      </c>
      <c r="K19" s="678"/>
      <c r="L19" s="679"/>
      <c r="M19" s="553">
        <f>IF(K19="",E19*I19*L19,(IF(K19=0,E19*K19*L19,E19*K19*L19)))</f>
        <v>0</v>
      </c>
      <c r="N19" s="553">
        <f>E19*L19</f>
        <v>0</v>
      </c>
      <c r="O19" s="567" t="str">
        <f>IF(L19=0, "Included", IF(ISERROR(L19*E19), L19, L19*E19+M19))</f>
        <v>Included</v>
      </c>
    </row>
    <row r="20" spans="1:28" s="569" customFormat="1" ht="49.5" customHeight="1" thickBot="1">
      <c r="A20" s="565" t="s">
        <v>531</v>
      </c>
      <c r="B20" s="771"/>
      <c r="C20" s="771"/>
      <c r="D20" s="680"/>
      <c r="E20" s="676"/>
      <c r="F20" s="566"/>
      <c r="G20" s="677" t="str">
        <f>IF(H20=0,"Confirmed",(IF(H20=F20,"Confirmed","Not Confirmed")))</f>
        <v>Confirmed</v>
      </c>
      <c r="H20" s="350"/>
      <c r="I20" s="625">
        <v>0.18</v>
      </c>
      <c r="J20" s="677" t="str">
        <f>IF(K20="","Confirmed",(IF(K20=I20,"Confirmed","Not Confirmed")))</f>
        <v>Confirmed</v>
      </c>
      <c r="K20" s="678"/>
      <c r="L20" s="679"/>
      <c r="M20" s="553">
        <f>IF(K20="",E20*I20*L20,(IF(K20=0,E20*K20*L20,E20*K20*L20)))</f>
        <v>0</v>
      </c>
      <c r="N20" s="553">
        <f>E20*L20</f>
        <v>0</v>
      </c>
      <c r="O20" s="567" t="str">
        <f>IF(L20=0, "Included", IF(ISERROR(L20*E20), L20, L20*E20+M20))</f>
        <v>Included</v>
      </c>
      <c r="P20" s="568"/>
      <c r="Q20" s="568"/>
      <c r="R20" s="568"/>
      <c r="S20" s="568"/>
      <c r="AB20" s="570"/>
    </row>
    <row r="21" spans="1:28" s="665" customFormat="1" ht="32.25" customHeight="1" thickBot="1">
      <c r="A21" s="768" t="s">
        <v>507</v>
      </c>
      <c r="B21" s="769"/>
      <c r="C21" s="769"/>
      <c r="D21" s="769"/>
      <c r="E21" s="769"/>
      <c r="F21" s="769"/>
      <c r="G21" s="769"/>
      <c r="H21" s="769"/>
      <c r="I21" s="769"/>
      <c r="J21" s="769"/>
      <c r="K21" s="769"/>
      <c r="L21" s="769"/>
      <c r="M21" s="571">
        <f>SUM(M18:M20)</f>
        <v>0</v>
      </c>
      <c r="N21" s="571">
        <f>SUM(N18:N20)</f>
        <v>0</v>
      </c>
      <c r="O21" s="572">
        <f>SUM(O18:O20)</f>
        <v>0</v>
      </c>
      <c r="P21" s="668"/>
    </row>
    <row r="22" spans="1:28" s="665" customFormat="1" ht="26.25" customHeight="1">
      <c r="A22" s="573"/>
      <c r="B22" s="573"/>
      <c r="C22" s="573"/>
      <c r="D22" s="573"/>
      <c r="E22" s="573"/>
      <c r="F22" s="573"/>
      <c r="G22" s="573"/>
      <c r="H22" s="573"/>
      <c r="I22" s="573"/>
      <c r="J22" s="573"/>
      <c r="K22" s="573"/>
      <c r="L22" s="573"/>
      <c r="M22" s="573"/>
      <c r="N22" s="573"/>
      <c r="O22" s="573"/>
    </row>
    <row r="23" spans="1:28" s="665" customFormat="1" ht="39.75" customHeight="1">
      <c r="A23" s="673" t="s">
        <v>483</v>
      </c>
      <c r="B23" s="770" t="s">
        <v>484</v>
      </c>
      <c r="C23" s="770"/>
      <c r="D23" s="770"/>
      <c r="E23" s="770"/>
      <c r="F23" s="770"/>
      <c r="G23" s="770"/>
      <c r="H23" s="770"/>
      <c r="I23" s="770"/>
      <c r="J23" s="770"/>
      <c r="K23" s="770"/>
      <c r="L23" s="770"/>
      <c r="M23" s="770"/>
      <c r="N23" s="770"/>
      <c r="O23" s="770"/>
    </row>
    <row r="24" spans="1:28" s="665" customFormat="1" ht="39.75" customHeight="1">
      <c r="A24" s="673" t="s">
        <v>485</v>
      </c>
      <c r="B24" s="770" t="s">
        <v>525</v>
      </c>
      <c r="C24" s="770"/>
      <c r="D24" s="770"/>
      <c r="E24" s="770"/>
      <c r="F24" s="770"/>
      <c r="G24" s="770"/>
      <c r="H24" s="770"/>
      <c r="I24" s="770"/>
      <c r="J24" s="770"/>
      <c r="K24" s="770"/>
      <c r="L24" s="770"/>
      <c r="M24" s="770"/>
      <c r="N24" s="770"/>
      <c r="O24" s="770"/>
    </row>
    <row r="25" spans="1:28" s="665" customFormat="1" ht="30.75" customHeight="1">
      <c r="A25" s="673" t="s">
        <v>487</v>
      </c>
      <c r="B25" s="770" t="s">
        <v>488</v>
      </c>
      <c r="C25" s="770"/>
      <c r="D25" s="770"/>
      <c r="E25" s="770"/>
      <c r="F25" s="770"/>
      <c r="G25" s="770"/>
      <c r="H25" s="770"/>
      <c r="I25" s="770"/>
      <c r="J25" s="770"/>
      <c r="K25" s="770"/>
      <c r="L25" s="770"/>
      <c r="M25" s="770"/>
      <c r="N25" s="770"/>
      <c r="O25" s="770"/>
    </row>
    <row r="26" spans="1:28" s="665" customFormat="1" ht="38.25" customHeight="1">
      <c r="A26" s="673" t="s">
        <v>489</v>
      </c>
      <c r="B26" s="766" t="s">
        <v>490</v>
      </c>
      <c r="C26" s="766"/>
      <c r="D26" s="766"/>
      <c r="E26" s="766"/>
      <c r="F26" s="766"/>
      <c r="G26" s="766"/>
      <c r="H26" s="766"/>
      <c r="I26" s="766"/>
      <c r="J26" s="766"/>
      <c r="K26" s="766"/>
      <c r="L26" s="766"/>
      <c r="M26" s="766"/>
      <c r="N26" s="766"/>
      <c r="O26" s="766"/>
      <c r="P26" s="671"/>
      <c r="Q26" s="671"/>
    </row>
    <row r="27" spans="1:28" s="665" customFormat="1" ht="28.35" customHeight="1">
      <c r="A27" s="673" t="s">
        <v>491</v>
      </c>
      <c r="B27" s="766" t="s">
        <v>492</v>
      </c>
      <c r="C27" s="766"/>
      <c r="D27" s="766"/>
      <c r="E27" s="766"/>
      <c r="F27" s="766"/>
      <c r="G27" s="766"/>
      <c r="H27" s="766"/>
      <c r="I27" s="766"/>
      <c r="J27" s="766"/>
      <c r="K27" s="766"/>
      <c r="L27" s="766"/>
      <c r="M27" s="766"/>
      <c r="N27" s="766"/>
      <c r="O27" s="766"/>
    </row>
    <row r="28" spans="1:28" ht="32.1" customHeight="1">
      <c r="A28" s="673" t="s">
        <v>493</v>
      </c>
      <c r="B28" s="766" t="s">
        <v>494</v>
      </c>
      <c r="C28" s="766"/>
      <c r="D28" s="766"/>
      <c r="E28" s="766"/>
      <c r="F28" s="766"/>
      <c r="G28" s="766"/>
      <c r="H28" s="766"/>
      <c r="I28" s="766"/>
      <c r="J28" s="766"/>
      <c r="K28" s="766"/>
      <c r="L28" s="766"/>
      <c r="M28" s="766"/>
      <c r="N28" s="766"/>
      <c r="O28" s="766"/>
    </row>
    <row r="29" spans="1:28">
      <c r="A29" s="674"/>
      <c r="B29" s="675"/>
      <c r="C29" s="675"/>
      <c r="D29" s="675"/>
      <c r="E29" s="675"/>
      <c r="F29" s="675"/>
      <c r="G29" s="675"/>
      <c r="H29" s="675"/>
      <c r="I29" s="675"/>
      <c r="J29" s="675"/>
      <c r="K29" s="675"/>
      <c r="L29" s="675"/>
      <c r="M29" s="675"/>
      <c r="N29" s="675"/>
      <c r="O29" s="675"/>
    </row>
    <row r="30" spans="1:28">
      <c r="A30" s="574" t="s">
        <v>408</v>
      </c>
      <c r="B30" s="124" t="str">
        <f>IF('Names of Bidder'!D20=0, "", 'Names of Bidder'!D20)</f>
        <v/>
      </c>
      <c r="C30" s="575"/>
      <c r="D30" s="576"/>
      <c r="E30" s="94" t="s">
        <v>211</v>
      </c>
      <c r="F30" s="94">
        <f>'Names of Bidder'!D17</f>
        <v>0</v>
      </c>
      <c r="G30" s="94"/>
      <c r="H30" s="94"/>
      <c r="I30" s="94"/>
      <c r="J30" s="94"/>
      <c r="K30" s="94"/>
      <c r="L30" s="552"/>
      <c r="M30" s="552"/>
      <c r="N30" s="552"/>
    </row>
    <row r="31" spans="1:28">
      <c r="A31" s="574" t="s">
        <v>409</v>
      </c>
      <c r="B31" s="767" t="str">
        <f>IF('Names of Bidder'!D21=0, "", 'Names of Bidder'!D21)</f>
        <v/>
      </c>
      <c r="C31" s="767"/>
      <c r="D31" s="576"/>
      <c r="E31" s="94" t="s">
        <v>212</v>
      </c>
      <c r="F31" s="94">
        <f>'Names of Bidder'!D18</f>
        <v>0</v>
      </c>
      <c r="G31" s="94"/>
      <c r="H31" s="94"/>
      <c r="I31" s="94"/>
      <c r="J31" s="94"/>
      <c r="K31" s="94"/>
      <c r="L31" s="541"/>
      <c r="M31" s="541"/>
      <c r="N31" s="541"/>
    </row>
    <row r="32" spans="1:28">
      <c r="A32" s="577"/>
      <c r="B32" s="575"/>
      <c r="C32" s="575"/>
      <c r="D32" s="576"/>
      <c r="E32" s="576"/>
      <c r="F32" s="576"/>
      <c r="G32" s="576"/>
      <c r="H32" s="576"/>
      <c r="I32" s="576"/>
      <c r="J32" s="576"/>
      <c r="K32" s="576"/>
      <c r="L32" s="578"/>
      <c r="M32" s="578"/>
      <c r="N32" s="578"/>
    </row>
    <row r="33" spans="1:14">
      <c r="A33" s="577"/>
      <c r="B33" s="575"/>
      <c r="C33" s="575"/>
      <c r="D33" s="576"/>
      <c r="E33" s="576"/>
      <c r="F33" s="576"/>
      <c r="G33" s="576"/>
      <c r="H33" s="576"/>
      <c r="I33" s="576"/>
      <c r="J33" s="576"/>
      <c r="K33" s="576"/>
      <c r="L33" s="119"/>
      <c r="M33" s="119"/>
      <c r="N33" s="119"/>
    </row>
  </sheetData>
  <sheetProtection sheet="1" formatColumns="0" formatRows="0" selectLockedCells="1"/>
  <customSheetViews>
    <customSheetView guid="{9CA44E70-650F-49CD-967F-298619682CA2}" hiddenRows="1" hiddenColumns="1" topLeftCell="A10">
      <selection activeCell="C21" sqref="C21"/>
      <colBreaks count="1" manualBreakCount="1">
        <brk id="8" max="1048575" man="1"/>
      </colBreaks>
      <pageMargins left="0.511811023622047" right="0.26" top="0.48" bottom="0.54" header="0.25" footer="0.27"/>
      <printOptions horizontalCentered="1"/>
      <pageSetup paperSize="9" scale="88" orientation="portrait" horizontalDpi="300" verticalDpi="300"/>
      <headerFooter alignWithMargins="0">
        <oddFooter>&amp;R&amp;"Book Antiqua,Bold"&amp;10Schedule-1/ Page &amp;P of &amp;N</oddFooter>
      </headerFooter>
    </customSheetView>
    <customSheetView guid="{C39F923C-6CD3-45D8-86F8-6C4D806DDD7E}" hiddenRows="1" hiddenColumns="1" topLeftCell="A13">
      <selection activeCell="F45" sqref="F45"/>
      <colBreaks count="1" manualBreakCount="1">
        <brk id="8" max="1048575" man="1"/>
      </colBreaks>
      <pageMargins left="0.511811023622047" right="0.26" top="0.48" bottom="0.54" header="0.25" footer="0.27"/>
      <printOptions horizontalCentered="1"/>
      <pageSetup paperSize="9" scale="88" orientation="portrait" horizontalDpi="300" verticalDpi="300"/>
      <headerFooter alignWithMargins="0">
        <oddFooter>&amp;R&amp;"Book Antiqua,Bold"&amp;10Schedule-1/ Page &amp;P of &amp;N</oddFooter>
      </headerFooter>
    </customSheetView>
    <customSheetView guid="{B1277D53-29D6-4226-81E2-084FB62977B6}" hiddenRows="1" hiddenColumns="1" topLeftCell="A18">
      <selection activeCell="C18" sqref="C18"/>
      <colBreaks count="1" manualBreakCount="1">
        <brk id="8" max="1048575" man="1"/>
      </colBreaks>
      <pageMargins left="0.511811023622047" right="0.26" top="0.48" bottom="0.54" header="0.25" footer="0.27"/>
      <printOptions horizontalCentered="1"/>
      <pageSetup paperSize="9" scale="88" orientation="portrait" horizontalDpi="300" verticalDpi="300"/>
      <headerFooter alignWithMargins="0">
        <oddFooter>&amp;R&amp;"Book Antiqua,Bold"&amp;10Schedule-1/ Page &amp;P of &amp;N</oddFooter>
      </headerFooter>
    </customSheetView>
    <customSheetView guid="{58D82F59-8CF6-455F-B9F4-081499FDF243}" showPageBreaks="1" printArea="1" hiddenRows="1" hiddenColumns="1" view="pageBreakPreview" topLeftCell="A7">
      <selection activeCell="F18" sqref="F18"/>
      <colBreaks count="1" manualBreakCount="1">
        <brk id="8" max="1048575" man="1"/>
      </colBreaks>
      <pageMargins left="0.511811023622047" right="0.26" top="0.48" bottom="0.54" header="0.25" footer="0.27"/>
      <printOptions horizontalCentered="1"/>
      <pageSetup paperSize="9" scale="88" orientation="portrait" horizontalDpi="300" verticalDpi="300"/>
      <headerFooter alignWithMargins="0">
        <oddFooter>&amp;R&amp;"Book Antiqua,Bold"&amp;10Schedule-1/ Page &amp;P of &amp;N</oddFooter>
      </headerFooter>
    </customSheetView>
    <customSheetView guid="{4F65FF32-EC61-4022-A399-2986D7B6B8B3}" zeroValues="0" showRuler="0" topLeftCell="A67">
      <selection activeCell="B2" sqref="B2:E2"/>
      <rowBreaks count="1" manualBreakCount="1">
        <brk id="67" max="6" man="1"/>
      </rowBreaks>
      <colBreaks count="1" manualBreakCount="1">
        <brk id="7" max="1048575" man="1"/>
      </colBreaks>
      <pageMargins left="0.511811023622047" right="0.26" top="0.48" bottom="0.54" header="0.25" footer="0.27"/>
      <printOptions horizontalCentered="1"/>
      <pageSetup paperSize="9" orientation="portrait" horizontalDpi="300" verticalDpi="300"/>
      <headerFooter alignWithMargins="0">
        <oddFooter>&amp;R&amp;"Book Antiqua,Bold"&amp;10Page &amp;P of &amp;N</oddFooter>
      </headerFooter>
    </customSheetView>
    <customSheetView guid="{696D9240-6693-44E8-B9A4-2BFADD101EE2}" showPageBreaks="1" printArea="1" hiddenRows="1" hiddenColumns="1" view="pageBreakPreview">
      <selection activeCell="F18" sqref="F18"/>
      <colBreaks count="1" manualBreakCount="1">
        <brk id="8" max="1048575" man="1"/>
      </colBreaks>
      <pageMargins left="0.511811023622047" right="0.26" top="0.48" bottom="0.54" header="0.25" footer="0.27"/>
      <printOptions horizontalCentered="1"/>
      <pageSetup paperSize="9" scale="90" orientation="portrait" horizontalDpi="300" verticalDpi="300"/>
      <headerFooter alignWithMargins="0">
        <oddFooter>&amp;R&amp;"Book Antiqua,Bold"&amp;10Schedule-1/ Page &amp;P of &amp;N</oddFooter>
      </headerFooter>
    </customSheetView>
    <customSheetView guid="{B0EE7D76-5806-4718-BDAD-3A3EA691E5E4}" showPageBreaks="1" printArea="1" hiddenRows="1" hiddenColumns="1" view="pageBreakPreview" topLeftCell="A10">
      <selection activeCell="F18" sqref="F18"/>
      <colBreaks count="1" manualBreakCount="1">
        <brk id="8" max="1048575" man="1"/>
      </colBreaks>
      <pageMargins left="0.511811023622047" right="0.26" top="0.48" bottom="0.54" header="0.25" footer="0.27"/>
      <printOptions horizontalCentered="1"/>
      <pageSetup paperSize="9" scale="88" orientation="portrait" horizontalDpi="300" verticalDpi="300"/>
      <headerFooter alignWithMargins="0">
        <oddFooter>&amp;R&amp;"Book Antiqua,Bold"&amp;10Schedule-1/ Page &amp;P of &amp;N</oddFooter>
      </headerFooter>
    </customSheetView>
    <customSheetView guid="{E95B21C1-D936-4435-AF6F-90CF0B6A7506}" hiddenRows="1" hiddenColumns="1" topLeftCell="A18">
      <selection activeCell="C18" sqref="C18"/>
      <colBreaks count="1" manualBreakCount="1">
        <brk id="8" max="1048575" man="1"/>
      </colBreaks>
      <pageMargins left="0.511811023622047" right="0.26" top="0.48" bottom="0.54" header="0.25" footer="0.27"/>
      <printOptions horizontalCentered="1"/>
      <pageSetup paperSize="9" scale="88" orientation="portrait" horizontalDpi="300" verticalDpi="300"/>
      <headerFooter alignWithMargins="0">
        <oddFooter>&amp;R&amp;"Book Antiqua,Bold"&amp;10Schedule-1/ Page &amp;P of &amp;N</oddFooter>
      </headerFooter>
    </customSheetView>
    <customSheetView guid="{08A645C4-A23F-4400-B0CE-1685BC312A6F}" printArea="1" hiddenRows="1" hiddenColumns="1" topLeftCell="A26">
      <selection activeCell="F19" sqref="F19"/>
      <colBreaks count="1" manualBreakCount="1">
        <brk id="8" max="1048575" man="1"/>
      </colBreaks>
      <pageMargins left="0.511811023622047" right="0.26" top="0.48" bottom="0.54" header="0.25" footer="0.27"/>
      <printOptions horizontalCentered="1"/>
      <pageSetup paperSize="9" scale="88" orientation="portrait" horizontalDpi="300" verticalDpi="300"/>
      <headerFooter alignWithMargins="0">
        <oddFooter>&amp;R&amp;"Book Antiqua,Bold"&amp;10Schedule-1/ Page &amp;P of &amp;N</oddFooter>
      </headerFooter>
    </customSheetView>
  </customSheetViews>
  <mergeCells count="18">
    <mergeCell ref="B20:C20"/>
    <mergeCell ref="B18:C18"/>
    <mergeCell ref="B19:C19"/>
    <mergeCell ref="A3:O3"/>
    <mergeCell ref="A4:O4"/>
    <mergeCell ref="A15:O15"/>
    <mergeCell ref="B16:C16"/>
    <mergeCell ref="B17:C17"/>
    <mergeCell ref="L7:N11"/>
    <mergeCell ref="A14:O14"/>
    <mergeCell ref="B26:O26"/>
    <mergeCell ref="B27:O27"/>
    <mergeCell ref="B28:O28"/>
    <mergeCell ref="B31:C31"/>
    <mergeCell ref="A21:L21"/>
    <mergeCell ref="B23:O23"/>
    <mergeCell ref="B24:O24"/>
    <mergeCell ref="B25:O25"/>
  </mergeCells>
  <phoneticPr fontId="4" type="noConversion"/>
  <dataValidations xWindow="482" yWindow="355" count="2">
    <dataValidation type="whole" operator="greaterThan" allowBlank="1" showInputMessage="1" showErrorMessage="1" sqref="H18:H20">
      <formula1>0</formula1>
    </dataValidation>
    <dataValidation type="decimal" operator="greaterThanOrEqual" allowBlank="1" showInputMessage="1" showErrorMessage="1" sqref="L18:L20">
      <formula1>0</formula1>
    </dataValidation>
  </dataValidations>
  <printOptions horizontalCentered="1"/>
  <pageMargins left="0.511811023622047" right="0.27559055118110198" top="0.47244094488188998" bottom="0.55118110236220497" header="0.23622047244094499" footer="0.27559055118110198"/>
  <pageSetup paperSize="9" scale="34" orientation="portrait" r:id="rId1"/>
  <headerFooter alignWithMargins="0">
    <oddFooter>&amp;R&amp;"Book Antiqua,Bold"&amp;10Schedule-1/ 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1"/>
  </sheetPr>
  <dimension ref="A1:X32"/>
  <sheetViews>
    <sheetView topLeftCell="A16" zoomScaleNormal="100" zoomScaleSheetLayoutView="100" workbookViewId="0">
      <selection activeCell="K13" sqref="K1:K65536"/>
    </sheetView>
  </sheetViews>
  <sheetFormatPr defaultColWidth="11" defaultRowHeight="16.5"/>
  <cols>
    <col min="1" max="1" width="10.625" style="88" customWidth="1"/>
    <col min="2" max="2" width="31.625" style="263" customWidth="1"/>
    <col min="3" max="3" width="11.625" style="263" customWidth="1"/>
    <col min="4" max="4" width="6.625" style="88" customWidth="1"/>
    <col min="5" max="5" width="8.125" style="88" customWidth="1"/>
    <col min="6" max="6" width="11.375" style="89" customWidth="1"/>
    <col min="7" max="7" width="16.875" style="89" customWidth="1"/>
    <col min="8" max="8" width="11.125" style="89" customWidth="1"/>
    <col min="9" max="9" width="11" style="241" customWidth="1"/>
    <col min="10" max="10" width="9.875" style="328" customWidth="1"/>
    <col min="11" max="11" width="6.375" style="328" hidden="1" customWidth="1"/>
    <col min="12" max="16" width="11" style="328" customWidth="1"/>
    <col min="17" max="24" width="11" style="329" customWidth="1"/>
    <col min="25" max="16384" width="11" style="79"/>
  </cols>
  <sheetData>
    <row r="1" spans="1:9" ht="18" customHeight="1">
      <c r="A1" s="81" t="str">
        <f>Cover!B3</f>
        <v>Specification No. SRTCC/ Tele-contracts /AMC-LMC/Som-Mys/851-20</v>
      </c>
      <c r="B1" s="262"/>
      <c r="C1" s="262"/>
      <c r="D1" s="81"/>
      <c r="E1" s="81"/>
      <c r="F1" s="84"/>
      <c r="G1" s="84"/>
      <c r="H1" s="85" t="s">
        <v>223</v>
      </c>
    </row>
    <row r="2" spans="1:9" ht="18" customHeight="1">
      <c r="A2" s="67"/>
      <c r="B2" s="67"/>
      <c r="C2" s="67"/>
      <c r="D2" s="67"/>
      <c r="E2" s="67"/>
    </row>
    <row r="3" spans="1:9" ht="64.5" customHeight="1">
      <c r="A3" s="773" t="str">
        <f>Cover!$B$2</f>
        <v>Annual Maintenance Contract (AMC) of Somanahalli-Mysore intercity &amp; Mysore intracity OFC network and LMC of various customer connectivities in Somanahalli-Mysore intercity route and Mysore intracity for a period of Three (3) Years.</v>
      </c>
      <c r="B3" s="773"/>
      <c r="C3" s="773"/>
      <c r="D3" s="773"/>
      <c r="E3" s="773"/>
      <c r="F3" s="773"/>
      <c r="G3" s="773"/>
      <c r="H3" s="773"/>
    </row>
    <row r="4" spans="1:9" ht="22.35" customHeight="1">
      <c r="A4" s="789" t="s">
        <v>226</v>
      </c>
      <c r="B4" s="789"/>
      <c r="C4" s="789"/>
      <c r="D4" s="789"/>
      <c r="E4" s="789"/>
      <c r="F4" s="789"/>
      <c r="G4" s="789"/>
      <c r="H4" s="789"/>
    </row>
    <row r="5" spans="1:9" ht="18" customHeight="1">
      <c r="B5" s="88"/>
      <c r="C5" s="88"/>
    </row>
    <row r="6" spans="1:9" ht="18" customHeight="1">
      <c r="A6" s="29" t="s">
        <v>154</v>
      </c>
      <c r="B6" s="30"/>
      <c r="C6" s="30"/>
      <c r="D6" s="29"/>
      <c r="E6" s="29"/>
      <c r="F6" s="63" t="s">
        <v>198</v>
      </c>
      <c r="H6" s="30"/>
    </row>
    <row r="7" spans="1:9" ht="18" customHeight="1">
      <c r="A7" s="29" t="str">
        <f>"Bidder as "&amp; 'Names of Bidder'!D6</f>
        <v xml:space="preserve">Bidder as </v>
      </c>
      <c r="F7" s="62" t="s">
        <v>200</v>
      </c>
      <c r="H7" s="32"/>
    </row>
    <row r="8" spans="1:9" ht="18" customHeight="1">
      <c r="A8" s="68" t="s">
        <v>199</v>
      </c>
      <c r="B8" s="788">
        <f>'Names of Bidder'!D8</f>
        <v>0</v>
      </c>
      <c r="C8" s="788"/>
      <c r="D8" s="788"/>
      <c r="E8" s="788"/>
      <c r="F8" s="62" t="s">
        <v>202</v>
      </c>
      <c r="H8" s="32"/>
    </row>
    <row r="9" spans="1:9" ht="18" customHeight="1">
      <c r="A9" s="68" t="s">
        <v>201</v>
      </c>
      <c r="B9" s="788">
        <f>'Names of Bidder'!D9</f>
        <v>0</v>
      </c>
      <c r="C9" s="788"/>
      <c r="D9" s="788"/>
      <c r="E9" s="788"/>
      <c r="F9" s="62" t="s">
        <v>203</v>
      </c>
      <c r="H9" s="32"/>
    </row>
    <row r="10" spans="1:9" ht="18" customHeight="1">
      <c r="A10" s="70"/>
      <c r="B10" s="788">
        <f>'Names of Bidder'!D10</f>
        <v>0</v>
      </c>
      <c r="C10" s="788"/>
      <c r="D10" s="788"/>
      <c r="E10" s="788"/>
      <c r="F10" s="62" t="s">
        <v>204</v>
      </c>
      <c r="H10" s="32"/>
    </row>
    <row r="11" spans="1:9" ht="18" customHeight="1">
      <c r="A11" s="70"/>
      <c r="B11" s="788">
        <f>'Names of Bidder'!D11</f>
        <v>0</v>
      </c>
      <c r="C11" s="788"/>
      <c r="D11" s="788"/>
      <c r="E11" s="788"/>
      <c r="F11" s="62" t="s">
        <v>205</v>
      </c>
      <c r="H11" s="32"/>
    </row>
    <row r="12" spans="1:9" ht="18" customHeight="1">
      <c r="A12" s="70"/>
      <c r="B12" s="31"/>
      <c r="C12" s="31"/>
      <c r="D12" s="31"/>
      <c r="E12" s="31"/>
      <c r="F12" s="62"/>
      <c r="H12" s="32"/>
    </row>
    <row r="13" spans="1:9" ht="18" customHeight="1">
      <c r="A13" s="71"/>
      <c r="B13" s="71"/>
      <c r="C13" s="71"/>
      <c r="D13" s="71"/>
      <c r="E13" s="71"/>
      <c r="F13" s="99"/>
      <c r="G13" s="33"/>
      <c r="H13" s="33"/>
    </row>
    <row r="14" spans="1:9" ht="40.5" customHeight="1">
      <c r="A14" s="790" t="s">
        <v>183</v>
      </c>
      <c r="B14" s="790"/>
      <c r="C14" s="790"/>
      <c r="D14" s="790"/>
      <c r="E14" s="790"/>
      <c r="F14" s="790"/>
      <c r="G14" s="790"/>
      <c r="H14" s="790"/>
      <c r="I14" s="264"/>
    </row>
    <row r="15" spans="1:9" ht="18" customHeight="1">
      <c r="B15" s="88"/>
      <c r="C15" s="88"/>
      <c r="F15" s="84"/>
      <c r="G15" s="84"/>
      <c r="H15" s="85" t="s">
        <v>175</v>
      </c>
    </row>
    <row r="16" spans="1:9" ht="62.25" customHeight="1">
      <c r="A16" s="239" t="s">
        <v>176</v>
      </c>
      <c r="B16" s="239" t="s">
        <v>197</v>
      </c>
      <c r="C16" s="239" t="s">
        <v>155</v>
      </c>
      <c r="D16" s="240" t="s">
        <v>174</v>
      </c>
      <c r="E16" s="240" t="s">
        <v>177</v>
      </c>
      <c r="F16" s="239" t="s">
        <v>178</v>
      </c>
      <c r="G16" s="239" t="s">
        <v>179</v>
      </c>
      <c r="H16" s="239" t="s">
        <v>206</v>
      </c>
    </row>
    <row r="17" spans="1:24" ht="18" customHeight="1">
      <c r="A17" s="240">
        <v>1</v>
      </c>
      <c r="B17" s="240">
        <v>2</v>
      </c>
      <c r="C17" s="240">
        <v>3</v>
      </c>
      <c r="D17" s="240">
        <v>4</v>
      </c>
      <c r="E17" s="240">
        <v>5</v>
      </c>
      <c r="F17" s="240">
        <v>6</v>
      </c>
      <c r="G17" s="240" t="s">
        <v>156</v>
      </c>
      <c r="H17" s="240">
        <v>8</v>
      </c>
    </row>
    <row r="18" spans="1:24" s="100" customFormat="1" ht="50.1" customHeight="1">
      <c r="A18" s="265" t="e">
        <f>'Sch-1'!#REF!</f>
        <v>#REF!</v>
      </c>
      <c r="B18" s="265" t="e">
        <f>'Sch-1'!#REF!</f>
        <v>#REF!</v>
      </c>
      <c r="C18" s="348" t="e">
        <f>'Sch-1'!#REF!</f>
        <v>#REF!</v>
      </c>
      <c r="D18" s="319" t="e">
        <f>'Sch-1'!#REF!</f>
        <v>#REF!</v>
      </c>
      <c r="E18" s="326" t="e">
        <f>'Sch-1'!#REF!</f>
        <v>#REF!</v>
      </c>
      <c r="F18" s="343" t="e">
        <f>'Sch-1'!#REF!</f>
        <v>#REF!</v>
      </c>
      <c r="G18" s="267" t="e">
        <f>IF(F18=0, "Included", IF(ISERROR(E18*F18), F18, E18*F18))</f>
        <v>#REF!</v>
      </c>
      <c r="H18" s="266" t="e">
        <f>'Sch-1'!#REF!</f>
        <v>#REF!</v>
      </c>
      <c r="I18" s="80"/>
      <c r="J18" s="330"/>
      <c r="K18" s="330" t="e">
        <f>'Sch-1'!#REF!</f>
        <v>#REF!</v>
      </c>
      <c r="L18" s="330"/>
      <c r="M18" s="330"/>
      <c r="N18" s="330"/>
      <c r="O18" s="330"/>
      <c r="P18" s="330"/>
      <c r="Q18" s="331"/>
      <c r="R18" s="331"/>
      <c r="S18" s="331"/>
      <c r="T18" s="331"/>
      <c r="U18" s="331"/>
      <c r="V18" s="331"/>
      <c r="W18" s="331"/>
      <c r="X18" s="331"/>
    </row>
    <row r="19" spans="1:24" ht="26.1" customHeight="1">
      <c r="A19" s="268"/>
      <c r="B19" s="787" t="s">
        <v>229</v>
      </c>
      <c r="C19" s="787"/>
      <c r="D19" s="787"/>
      <c r="E19" s="787"/>
      <c r="F19" s="266"/>
      <c r="G19" s="269">
        <f>SUMIF(K18:K18,"Direct",G18:G18)</f>
        <v>0</v>
      </c>
      <c r="H19" s="327" t="s">
        <v>230</v>
      </c>
      <c r="I19" s="80"/>
    </row>
    <row r="20" spans="1:24" ht="26.1" customHeight="1">
      <c r="A20" s="268"/>
      <c r="B20" s="787" t="s">
        <v>229</v>
      </c>
      <c r="C20" s="787"/>
      <c r="D20" s="787"/>
      <c r="E20" s="787"/>
      <c r="F20" s="266"/>
      <c r="G20" s="269">
        <f>SUMIF(K18:K18,"Bought Out",G18:G18)</f>
        <v>0</v>
      </c>
      <c r="H20" s="327" t="s">
        <v>288</v>
      </c>
      <c r="I20" s="80"/>
    </row>
    <row r="21" spans="1:24" ht="26.1" customHeight="1">
      <c r="A21" s="268"/>
      <c r="B21" s="787" t="s">
        <v>229</v>
      </c>
      <c r="C21" s="787"/>
      <c r="D21" s="787"/>
      <c r="E21" s="787"/>
      <c r="F21" s="266"/>
      <c r="G21" s="269">
        <f>G19+G20</f>
        <v>0</v>
      </c>
      <c r="H21" s="270"/>
      <c r="I21" s="80"/>
    </row>
    <row r="22" spans="1:24" ht="26.1" customHeight="1">
      <c r="A22" s="271"/>
      <c r="B22" s="783" t="s">
        <v>287</v>
      </c>
      <c r="C22" s="783"/>
      <c r="D22" s="783"/>
      <c r="E22" s="783"/>
      <c r="F22" s="266"/>
      <c r="G22" s="269" t="e">
        <f>'Sch-6 Dis'!F21</f>
        <v>#REF!</v>
      </c>
      <c r="H22" s="270"/>
      <c r="I22" s="80"/>
    </row>
    <row r="23" spans="1:24" ht="26.1" customHeight="1">
      <c r="A23" s="271"/>
      <c r="B23" s="784" t="s">
        <v>228</v>
      </c>
      <c r="C23" s="784"/>
      <c r="D23" s="784"/>
      <c r="E23" s="784"/>
      <c r="F23" s="266"/>
      <c r="G23" s="269" t="e">
        <f>G21+G22</f>
        <v>#REF!</v>
      </c>
      <c r="H23" s="270"/>
      <c r="I23" s="80"/>
    </row>
    <row r="24" spans="1:24" ht="16.5" customHeight="1">
      <c r="A24" s="272"/>
      <c r="B24" s="273"/>
      <c r="C24" s="273"/>
      <c r="D24" s="273"/>
      <c r="E24" s="273"/>
      <c r="F24" s="274"/>
      <c r="G24" s="275"/>
      <c r="H24" s="276"/>
    </row>
    <row r="25" spans="1:24" ht="16.5" customHeight="1">
      <c r="B25" s="785"/>
      <c r="C25" s="785"/>
      <c r="D25" s="785"/>
      <c r="E25" s="785"/>
      <c r="F25" s="785"/>
      <c r="G25" s="785"/>
      <c r="H25" s="785"/>
    </row>
    <row r="26" spans="1:24" ht="16.5" customHeight="1">
      <c r="A26" s="277"/>
      <c r="B26" s="785"/>
      <c r="C26" s="785"/>
      <c r="D26" s="785"/>
      <c r="E26" s="785"/>
      <c r="F26" s="785"/>
      <c r="G26" s="785"/>
      <c r="H26" s="785"/>
    </row>
    <row r="27" spans="1:24" ht="117.75" customHeight="1">
      <c r="A27" s="278" t="s">
        <v>214</v>
      </c>
      <c r="B27" s="786" t="s">
        <v>162</v>
      </c>
      <c r="C27" s="786"/>
      <c r="D27" s="786"/>
      <c r="E27" s="786"/>
      <c r="F27" s="786"/>
      <c r="G27" s="786"/>
      <c r="H27" s="786"/>
    </row>
    <row r="28" spans="1:24" ht="33.6" customHeight="1">
      <c r="A28" s="279"/>
      <c r="B28" s="280"/>
      <c r="C28" s="280"/>
      <c r="D28" s="255"/>
      <c r="E28" s="255"/>
    </row>
    <row r="29" spans="1:24" ht="33.6" customHeight="1">
      <c r="A29" s="92" t="s">
        <v>208</v>
      </c>
      <c r="B29" s="124">
        <f>'Names of Bidder'!D20</f>
        <v>0</v>
      </c>
      <c r="C29" s="124"/>
      <c r="D29" s="93"/>
      <c r="F29" s="94" t="s">
        <v>210</v>
      </c>
      <c r="G29" s="781"/>
      <c r="H29" s="781"/>
    </row>
    <row r="30" spans="1:24" s="241" customFormat="1" ht="33.6" customHeight="1">
      <c r="A30" s="92" t="s">
        <v>209</v>
      </c>
      <c r="B30" s="124">
        <f>'Names of Bidder'!D21</f>
        <v>0</v>
      </c>
      <c r="C30" s="124"/>
      <c r="D30" s="89"/>
      <c r="E30" s="88"/>
      <c r="F30" s="94" t="s">
        <v>211</v>
      </c>
      <c r="G30" s="782">
        <f>'Names of Bidder'!D17</f>
        <v>0</v>
      </c>
      <c r="H30" s="782"/>
      <c r="J30" s="328"/>
      <c r="K30" s="328"/>
      <c r="L30" s="328"/>
      <c r="M30" s="328"/>
      <c r="N30" s="328"/>
      <c r="O30" s="328"/>
      <c r="P30" s="328"/>
      <c r="Q30" s="329"/>
      <c r="R30" s="329"/>
      <c r="S30" s="329"/>
      <c r="T30" s="329"/>
      <c r="U30" s="329"/>
      <c r="V30" s="329"/>
      <c r="W30" s="329"/>
      <c r="X30" s="329"/>
    </row>
    <row r="31" spans="1:24" s="241" customFormat="1" ht="33.6" customHeight="1">
      <c r="A31" s="88"/>
      <c r="B31" s="281"/>
      <c r="C31" s="281"/>
      <c r="D31" s="89"/>
      <c r="E31" s="88"/>
      <c r="F31" s="94" t="s">
        <v>212</v>
      </c>
      <c r="G31" s="782">
        <f>'Names of Bidder'!D18</f>
        <v>0</v>
      </c>
      <c r="H31" s="782"/>
      <c r="J31" s="328"/>
      <c r="K31" s="328"/>
      <c r="L31" s="328"/>
      <c r="M31" s="328"/>
      <c r="N31" s="328"/>
      <c r="O31" s="328"/>
      <c r="P31" s="328"/>
      <c r="Q31" s="329"/>
      <c r="R31" s="329"/>
      <c r="S31" s="329"/>
      <c r="T31" s="329"/>
      <c r="U31" s="329"/>
      <c r="V31" s="329"/>
      <c r="W31" s="329"/>
      <c r="X31" s="329"/>
    </row>
    <row r="32" spans="1:24" s="241" customFormat="1" ht="33.6" customHeight="1">
      <c r="A32" s="88"/>
      <c r="B32" s="281"/>
      <c r="C32" s="281"/>
      <c r="D32" s="89"/>
      <c r="E32" s="88"/>
      <c r="F32" s="94" t="s">
        <v>213</v>
      </c>
      <c r="G32" s="781"/>
      <c r="H32" s="781"/>
      <c r="J32" s="328"/>
      <c r="K32" s="328"/>
      <c r="L32" s="328"/>
      <c r="M32" s="328"/>
      <c r="N32" s="328"/>
      <c r="O32" s="328"/>
      <c r="P32" s="328"/>
      <c r="Q32" s="329"/>
      <c r="R32" s="329"/>
      <c r="S32" s="329"/>
      <c r="T32" s="329"/>
      <c r="U32" s="329"/>
      <c r="V32" s="329"/>
      <c r="W32" s="329"/>
      <c r="X32" s="329"/>
    </row>
  </sheetData>
  <sheetProtection sheet="1" objects="1" scenarios="1" selectLockedCells="1" selectUnlockedCells="1"/>
  <customSheetViews>
    <customSheetView guid="{9CA44E70-650F-49CD-967F-298619682CA2}" hiddenColumns="1" state="hidden" topLeftCell="A13">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C39F923C-6CD3-45D8-86F8-6C4D806DDD7E}" hiddenColumns="1" state="hidden">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B1277D53-29D6-4226-81E2-084FB62977B6}" hiddenColumns="1" state="hidden">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58D82F59-8CF6-455F-B9F4-081499FDF243}" hiddenColumns="1" state="hidden">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696D9240-6693-44E8-B9A4-2BFADD101EE2}" hiddenColumns="1" state="hidden">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B0EE7D76-5806-4718-BDAD-3A3EA691E5E4}" hiddenColumns="1" state="hidden">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E95B21C1-D936-4435-AF6F-90CF0B6A7506}" hiddenColumns="1" state="hidden">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08A645C4-A23F-4400-B0CE-1685BC312A6F}" hiddenColumns="1" state="hidden" topLeftCell="A13">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s>
  <mergeCells count="18">
    <mergeCell ref="A3:H3"/>
    <mergeCell ref="A4:H4"/>
    <mergeCell ref="B8:E8"/>
    <mergeCell ref="B9:E9"/>
    <mergeCell ref="A14:H14"/>
    <mergeCell ref="B19:E19"/>
    <mergeCell ref="B20:E20"/>
    <mergeCell ref="B21:E21"/>
    <mergeCell ref="B10:E10"/>
    <mergeCell ref="B11:E11"/>
    <mergeCell ref="G29:H29"/>
    <mergeCell ref="G30:H30"/>
    <mergeCell ref="G31:H31"/>
    <mergeCell ref="G32:H32"/>
    <mergeCell ref="B22:E22"/>
    <mergeCell ref="B23:E23"/>
    <mergeCell ref="B25:H26"/>
    <mergeCell ref="B27:H27"/>
  </mergeCells>
  <phoneticPr fontId="31" type="noConversion"/>
  <dataValidations disablePrompts="1" count="2">
    <dataValidation type="date" allowBlank="1" showInputMessage="1" showErrorMessage="1" error="Enter date in &quot;dd-mmm-yy&quot; format. Example 03-oct-10." sqref="B30:C30">
      <formula1>#REF!</formula1>
      <formula2>#REF!</formula2>
    </dataValidation>
    <dataValidation type="list" allowBlank="1" showInputMessage="1" showErrorMessage="1" sqref="H18">
      <formula1>"Direct,Bought Out"</formula1>
    </dataValidation>
  </dataValidations>
  <printOptions horizontalCentered="1"/>
  <pageMargins left="0.511811023622047" right="0.26" top="0.48" bottom="0.54" header="0.25" footer="0.27"/>
  <pageSetup paperSize="9" orientation="portrait" horizontalDpi="300" verticalDpi="300"/>
  <headerFooter alignWithMargins="0">
    <oddFooter>&amp;R&amp;"Book Antiqua,Bold"&amp;10Schedule-1/ Page &amp;P of &amp;N</oddFooter>
  </headerFooter>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3"/>
  </sheetPr>
  <dimension ref="A1:X26"/>
  <sheetViews>
    <sheetView zoomScale="80" zoomScaleNormal="80" zoomScaleSheetLayoutView="100" workbookViewId="0">
      <selection activeCell="H4" sqref="H4"/>
    </sheetView>
  </sheetViews>
  <sheetFormatPr defaultColWidth="11" defaultRowHeight="16.5"/>
  <cols>
    <col min="1" max="1" width="10.5" style="242" customWidth="1"/>
    <col min="2" max="2" width="71.875" style="91" customWidth="1"/>
    <col min="3" max="3" width="8.625" style="91" customWidth="1"/>
    <col min="4" max="4" width="14.625" style="90" hidden="1" customWidth="1"/>
    <col min="5" max="5" width="8.625" style="90" hidden="1" customWidth="1"/>
    <col min="6" max="6" width="13" style="90" hidden="1" customWidth="1"/>
    <col min="7" max="7" width="11.125" style="80" hidden="1" customWidth="1"/>
    <col min="8" max="8" width="10.625" style="79" hidden="1" customWidth="1"/>
    <col min="9" max="9" width="12.125" style="79" hidden="1" customWidth="1"/>
    <col min="10" max="10" width="12.125" style="79" customWidth="1"/>
    <col min="11" max="11" width="15.5" style="79" customWidth="1"/>
    <col min="12" max="12" width="19.625" style="225" customWidth="1"/>
    <col min="13" max="13" width="20.375" style="225" customWidth="1"/>
    <col min="14" max="24" width="11" style="225" customWidth="1"/>
    <col min="25" max="16384" width="11" style="79"/>
  </cols>
  <sheetData>
    <row r="1" spans="1:22" ht="18" customHeight="1">
      <c r="A1" s="81" t="str">
        <f>Cover!B3</f>
        <v>Specification No. SRTCC/ Tele-contracts /AMC-LMC/Som-Mys/851-20</v>
      </c>
      <c r="B1" s="82"/>
      <c r="C1" s="82"/>
      <c r="D1" s="83"/>
      <c r="E1" s="83"/>
      <c r="L1" s="85" t="s">
        <v>232</v>
      </c>
    </row>
    <row r="2" spans="1:22" ht="18" customHeight="1">
      <c r="A2" s="67"/>
      <c r="B2" s="87"/>
      <c r="C2" s="87"/>
      <c r="D2" s="88"/>
      <c r="E2" s="88"/>
      <c r="F2" s="89"/>
      <c r="G2" s="89"/>
    </row>
    <row r="3" spans="1:22" ht="63" customHeight="1">
      <c r="A3" s="773" t="str">
        <f>Cover!$B$2</f>
        <v>Annual Maintenance Contract (AMC) of Somanahalli-Mysore intercity &amp; Mysore intracity OFC network and LMC of various customer connectivities in Somanahalli-Mysore intercity route and Mysore intracity for a period of Three (3) Years.</v>
      </c>
      <c r="B3" s="773"/>
      <c r="C3" s="773"/>
      <c r="D3" s="773"/>
      <c r="E3" s="773"/>
      <c r="F3" s="773"/>
      <c r="G3" s="773"/>
      <c r="H3" s="773"/>
      <c r="I3" s="773"/>
      <c r="J3" s="773"/>
      <c r="K3" s="773"/>
      <c r="L3" s="773"/>
      <c r="M3" s="773"/>
    </row>
    <row r="4" spans="1:22" ht="22.35" customHeight="1">
      <c r="A4" s="789" t="s">
        <v>227</v>
      </c>
      <c r="B4" s="789"/>
      <c r="C4" s="789"/>
      <c r="D4" s="789"/>
      <c r="E4" s="789"/>
      <c r="F4" s="789"/>
      <c r="G4" s="789"/>
      <c r="H4" s="789"/>
      <c r="I4" s="789"/>
      <c r="J4" s="789"/>
      <c r="K4" s="789"/>
      <c r="L4" s="789"/>
      <c r="M4" s="789"/>
    </row>
    <row r="5" spans="1:22" ht="18" customHeight="1">
      <c r="A5" s="283"/>
      <c r="B5" s="237"/>
      <c r="C5" s="237"/>
      <c r="D5" s="236"/>
      <c r="E5" s="236"/>
      <c r="F5" s="284"/>
      <c r="G5" s="89"/>
      <c r="L5" s="233"/>
    </row>
    <row r="6" spans="1:22" ht="18" customHeight="1">
      <c r="A6" s="29" t="str">
        <f>'Sch-1'!A6</f>
        <v>Bidder's Name And Address</v>
      </c>
      <c r="B6" s="30"/>
      <c r="C6" s="30"/>
      <c r="D6" s="30"/>
      <c r="F6" s="89"/>
      <c r="G6" s="30"/>
      <c r="K6" s="63" t="s">
        <v>198</v>
      </c>
      <c r="L6" s="233"/>
    </row>
    <row r="7" spans="1:22" ht="19.350000000000001" customHeight="1">
      <c r="A7" s="238" t="str">
        <f>'Sch-1'!A7</f>
        <v>Bidder as Individual Bidder</v>
      </c>
      <c r="F7" s="89"/>
      <c r="G7" s="32"/>
      <c r="K7" s="798" t="str">
        <f>'Sch-1'!L7</f>
        <v xml:space="preserve">CM (Tele-contracts)
Power Grid Corporation of India Limited,
Southern Region Telecom Control Centre, 
Singanayakanahalli Village,
Near RTO Driving Test Track,
Yelahanka-Dodaballapur Road
Bangalore, Pin :560064 </v>
      </c>
      <c r="L7" s="798"/>
      <c r="M7" s="798"/>
    </row>
    <row r="8" spans="1:22" ht="19.350000000000001" customHeight="1">
      <c r="A8" s="68" t="s">
        <v>199</v>
      </c>
      <c r="B8" s="516">
        <f>'Names of Bidder'!D8</f>
        <v>0</v>
      </c>
      <c r="C8" s="534"/>
      <c r="D8" s="534"/>
      <c r="F8" s="89"/>
      <c r="G8" s="32"/>
      <c r="K8" s="798"/>
      <c r="L8" s="798"/>
      <c r="M8" s="798"/>
    </row>
    <row r="9" spans="1:22" ht="19.350000000000001" customHeight="1">
      <c r="A9" s="68" t="s">
        <v>216</v>
      </c>
      <c r="B9" s="516">
        <f>'Names of Bidder'!D9</f>
        <v>0</v>
      </c>
      <c r="C9" s="534"/>
      <c r="D9" s="534"/>
      <c r="F9" s="89"/>
      <c r="G9" s="32"/>
      <c r="K9" s="798"/>
      <c r="L9" s="798"/>
      <c r="M9" s="798"/>
    </row>
    <row r="10" spans="1:22" ht="19.350000000000001" customHeight="1">
      <c r="A10" s="70"/>
      <c r="B10" s="516">
        <f>'Names of Bidder'!D10</f>
        <v>0</v>
      </c>
      <c r="C10" s="534"/>
      <c r="D10" s="534"/>
      <c r="F10" s="89"/>
      <c r="G10" s="32"/>
      <c r="K10" s="798"/>
      <c r="L10" s="798"/>
      <c r="M10" s="798"/>
    </row>
    <row r="11" spans="1:22" ht="19.350000000000001" customHeight="1">
      <c r="A11" s="70"/>
      <c r="B11" s="516">
        <f>'Names of Bidder'!D11</f>
        <v>0</v>
      </c>
      <c r="C11" s="202"/>
      <c r="D11" s="202"/>
      <c r="E11" s="202"/>
      <c r="F11" s="89"/>
      <c r="G11" s="32"/>
      <c r="K11" s="798"/>
      <c r="L11" s="798"/>
      <c r="M11" s="798"/>
    </row>
    <row r="12" spans="1:22" ht="18" customHeight="1">
      <c r="A12" s="70"/>
      <c r="B12" s="99"/>
      <c r="C12" s="99"/>
      <c r="D12" s="99"/>
      <c r="E12" s="99"/>
      <c r="G12" s="33"/>
      <c r="L12" s="538" t="s">
        <v>175</v>
      </c>
    </row>
    <row r="13" spans="1:22" s="532" customFormat="1" ht="47.25" customHeight="1" thickBot="1">
      <c r="A13" s="801" t="s">
        <v>510</v>
      </c>
      <c r="B13" s="801"/>
      <c r="C13" s="801"/>
      <c r="D13" s="801"/>
      <c r="E13" s="801"/>
      <c r="F13" s="801"/>
      <c r="G13" s="801"/>
      <c r="H13" s="801"/>
      <c r="I13" s="801"/>
      <c r="J13" s="801"/>
      <c r="K13" s="801"/>
      <c r="L13" s="801"/>
      <c r="M13" s="801"/>
      <c r="U13" s="544"/>
      <c r="V13" s="544"/>
    </row>
    <row r="14" spans="1:22" s="683" customFormat="1" ht="46.5" customHeight="1">
      <c r="A14" s="799" t="s">
        <v>417</v>
      </c>
      <c r="B14" s="803" t="s">
        <v>418</v>
      </c>
      <c r="C14" s="804"/>
      <c r="D14" s="795" t="s">
        <v>436</v>
      </c>
      <c r="E14" s="796"/>
      <c r="F14" s="796"/>
      <c r="G14" s="796"/>
      <c r="H14" s="796"/>
      <c r="I14" s="797"/>
      <c r="J14" s="799" t="s">
        <v>419</v>
      </c>
      <c r="K14" s="802" t="s">
        <v>435</v>
      </c>
      <c r="L14" s="682" t="s">
        <v>520</v>
      </c>
      <c r="M14" s="681" t="s">
        <v>420</v>
      </c>
      <c r="U14" s="684" t="s">
        <v>230</v>
      </c>
      <c r="V14" s="684"/>
    </row>
    <row r="15" spans="1:22" s="683" customFormat="1" ht="15.75" customHeight="1">
      <c r="A15" s="794"/>
      <c r="B15" s="805"/>
      <c r="C15" s="806"/>
      <c r="D15" s="793" t="s">
        <v>437</v>
      </c>
      <c r="E15" s="793" t="s">
        <v>438</v>
      </c>
      <c r="F15" s="791" t="s">
        <v>439</v>
      </c>
      <c r="G15" s="793" t="s">
        <v>441</v>
      </c>
      <c r="H15" s="793" t="s">
        <v>442</v>
      </c>
      <c r="I15" s="793" t="s">
        <v>440</v>
      </c>
      <c r="J15" s="794"/>
      <c r="K15" s="792"/>
      <c r="L15" s="685" t="s">
        <v>421</v>
      </c>
      <c r="M15" s="685" t="s">
        <v>421</v>
      </c>
      <c r="U15" s="684" t="s">
        <v>424</v>
      </c>
      <c r="V15" s="684"/>
    </row>
    <row r="16" spans="1:22" s="686" customFormat="1">
      <c r="A16" s="800"/>
      <c r="B16" s="807"/>
      <c r="C16" s="808"/>
      <c r="D16" s="794"/>
      <c r="E16" s="794"/>
      <c r="F16" s="792"/>
      <c r="G16" s="794"/>
      <c r="H16" s="794"/>
      <c r="I16" s="794"/>
      <c r="J16" s="800"/>
      <c r="K16" s="792"/>
      <c r="L16" s="685" t="s">
        <v>422</v>
      </c>
      <c r="M16" s="685" t="s">
        <v>422</v>
      </c>
      <c r="U16" s="687"/>
      <c r="V16" s="687"/>
    </row>
    <row r="17" spans="1:22" s="686" customFormat="1" ht="18.75" customHeight="1">
      <c r="A17" s="624" t="s">
        <v>456</v>
      </c>
      <c r="B17" s="811"/>
      <c r="C17" s="811"/>
      <c r="D17" s="623"/>
      <c r="E17" s="623"/>
      <c r="F17" s="688"/>
      <c r="G17" s="689"/>
      <c r="H17" s="689"/>
      <c r="I17" s="689"/>
      <c r="J17" s="689"/>
      <c r="K17" s="688"/>
      <c r="L17" s="689"/>
      <c r="M17" s="689"/>
      <c r="U17" s="687"/>
      <c r="V17" s="687"/>
    </row>
    <row r="18" spans="1:22" s="686" customFormat="1" ht="63" customHeight="1">
      <c r="A18" s="565">
        <v>1</v>
      </c>
      <c r="B18" s="772" t="s">
        <v>236</v>
      </c>
      <c r="C18" s="772"/>
      <c r="D18" s="566"/>
      <c r="E18" s="566"/>
      <c r="F18" s="688"/>
      <c r="G18" s="689"/>
      <c r="H18" s="689"/>
      <c r="I18" s="689"/>
      <c r="J18" s="566"/>
      <c r="K18" s="676"/>
      <c r="L18" s="679"/>
      <c r="M18" s="689" t="str">
        <f>IF(L18=0,"Included",K18*L18)</f>
        <v>Included</v>
      </c>
      <c r="U18" s="687"/>
      <c r="V18" s="687"/>
    </row>
    <row r="19" spans="1:22" s="686" customFormat="1" ht="72" customHeight="1">
      <c r="A19" s="565">
        <v>2</v>
      </c>
      <c r="B19" s="771"/>
      <c r="C19" s="771"/>
      <c r="D19" s="566"/>
      <c r="E19" s="566"/>
      <c r="F19" s="688"/>
      <c r="G19" s="689"/>
      <c r="H19" s="689"/>
      <c r="I19" s="689"/>
      <c r="J19" s="566"/>
      <c r="K19" s="676"/>
      <c r="L19" s="679"/>
      <c r="M19" s="689" t="str">
        <f>IF(L19=0,"Included",K19*L19)</f>
        <v>Included</v>
      </c>
      <c r="U19" s="687"/>
      <c r="V19" s="687"/>
    </row>
    <row r="20" spans="1:22" s="686" customFormat="1" ht="63.75" customHeight="1">
      <c r="A20" s="565">
        <v>3</v>
      </c>
      <c r="B20" s="771"/>
      <c r="C20" s="771"/>
      <c r="D20" s="566"/>
      <c r="E20" s="566"/>
      <c r="F20" s="688"/>
      <c r="G20" s="689"/>
      <c r="H20" s="689"/>
      <c r="I20" s="689"/>
      <c r="J20" s="566"/>
      <c r="K20" s="676"/>
      <c r="L20" s="679"/>
      <c r="M20" s="689" t="str">
        <f>IF(L20=0,"Included",K20*L20)</f>
        <v>Included</v>
      </c>
      <c r="U20" s="687"/>
      <c r="V20" s="687"/>
    </row>
    <row r="21" spans="1:22" ht="33.6" customHeight="1">
      <c r="A21" s="812" t="s">
        <v>280</v>
      </c>
      <c r="B21" s="812"/>
      <c r="C21" s="812"/>
      <c r="D21" s="812"/>
      <c r="E21" s="812"/>
      <c r="F21" s="812"/>
      <c r="G21" s="812"/>
      <c r="H21" s="812"/>
      <c r="I21" s="812"/>
      <c r="J21" s="812"/>
      <c r="K21" s="812"/>
      <c r="L21" s="812"/>
      <c r="M21" s="690">
        <f>SUM(M18:M20)</f>
        <v>0</v>
      </c>
    </row>
    <row r="22" spans="1:22" ht="33.6" customHeight="1">
      <c r="A22" s="628"/>
      <c r="B22" s="628"/>
      <c r="C22" s="628"/>
      <c r="D22" s="628"/>
      <c r="E22" s="628"/>
      <c r="F22" s="628"/>
      <c r="G22" s="628"/>
      <c r="H22" s="628"/>
      <c r="I22" s="628"/>
      <c r="J22" s="628"/>
      <c r="K22" s="628"/>
      <c r="L22" s="628"/>
      <c r="M22" s="691"/>
    </row>
    <row r="23" spans="1:22" ht="64.5" customHeight="1">
      <c r="A23" s="92" t="s">
        <v>519</v>
      </c>
      <c r="B23" s="813" t="s">
        <v>523</v>
      </c>
      <c r="C23" s="813"/>
      <c r="D23" s="813"/>
      <c r="E23" s="813"/>
      <c r="F23" s="813"/>
      <c r="G23" s="813"/>
      <c r="H23" s="813"/>
      <c r="I23" s="813"/>
      <c r="J23" s="813"/>
      <c r="K23" s="813"/>
      <c r="L23" s="813"/>
      <c r="M23" s="813"/>
    </row>
    <row r="24" spans="1:22" ht="33.6" customHeight="1">
      <c r="A24" s="88"/>
      <c r="B24" s="87"/>
      <c r="C24" s="87"/>
      <c r="D24" s="89"/>
      <c r="E24" s="88"/>
      <c r="G24" s="89"/>
    </row>
    <row r="25" spans="1:22" ht="33.6" customHeight="1">
      <c r="A25" s="92" t="s">
        <v>208</v>
      </c>
      <c r="B25" s="124">
        <f>'Names of Bidder'!D20</f>
        <v>0</v>
      </c>
      <c r="C25" s="87"/>
      <c r="D25" s="89"/>
      <c r="E25" s="88"/>
      <c r="F25" s="95"/>
      <c r="G25" s="89"/>
      <c r="K25" s="692" t="s">
        <v>211</v>
      </c>
      <c r="L25" s="328">
        <f>'Names of Bidder'!D17</f>
        <v>0</v>
      </c>
    </row>
    <row r="26" spans="1:22" ht="30">
      <c r="A26" s="92" t="s">
        <v>209</v>
      </c>
      <c r="B26" s="809">
        <f>'Names of Bidder'!D21</f>
        <v>0</v>
      </c>
      <c r="C26" s="809"/>
      <c r="D26" s="810"/>
      <c r="E26" s="810"/>
      <c r="F26" s="810"/>
      <c r="K26" s="692" t="s">
        <v>212</v>
      </c>
      <c r="L26" s="328">
        <f>'Names of Bidder'!D18</f>
        <v>0</v>
      </c>
    </row>
  </sheetData>
  <sheetProtection password="C962" sheet="1" objects="1" scenarios="1" formatColumns="0" formatRows="0" selectLockedCells="1"/>
  <customSheetViews>
    <customSheetView guid="{9CA44E70-650F-49CD-967F-298619682CA2}" hiddenColumns="1" topLeftCell="A13">
      <selection activeCell="C16" sqref="C16"/>
      <colBreaks count="1" manualBreakCount="1">
        <brk id="7" max="1048575" man="1"/>
      </colBreaks>
      <pageMargins left="0.51181102362204722" right="0.26" top="0.54" bottom="0.61" header="0.25" footer="0.43"/>
      <printOptions horizontalCentered="1"/>
      <pageSetup paperSize="9" scale="92" orientation="portrait" horizontalDpi="300" verticalDpi="300"/>
      <headerFooter alignWithMargins="0">
        <oddFooter>&amp;R&amp;"Book Antiqua,Bold"&amp;10Schedule-2/ Page &amp;P of &amp;N</oddFooter>
      </headerFooter>
    </customSheetView>
    <customSheetView guid="{C39F923C-6CD3-45D8-86F8-6C4D806DDD7E}" hiddenColumns="1">
      <selection activeCell="F45" sqref="F45"/>
      <colBreaks count="1" manualBreakCount="1">
        <brk id="7" max="1048575" man="1"/>
      </colBreaks>
      <pageMargins left="0.51181102362204722" right="0.26" top="0.54" bottom="0.61" header="0.25" footer="0.43"/>
      <printOptions horizontalCentered="1"/>
      <pageSetup paperSize="9" scale="92" orientation="portrait" horizontalDpi="300" verticalDpi="300"/>
      <headerFooter alignWithMargins="0">
        <oddFooter>&amp;R&amp;"Book Antiqua,Bold"&amp;10Schedule-2/ Page &amp;P of &amp;N</oddFooter>
      </headerFooter>
    </customSheetView>
    <customSheetView guid="{B1277D53-29D6-4226-81E2-084FB62977B6}" hiddenColumns="1" topLeftCell="A13">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headerFooter alignWithMargins="0">
        <oddFooter>&amp;R&amp;"Book Antiqua,Bold"&amp;10Schedule-2/ Page &amp;P of &amp;N</oddFooter>
      </headerFooter>
    </customSheetView>
    <customSheetView guid="{58D82F59-8CF6-455F-B9F4-081499FDF243}" hiddenColumns="1" topLeftCell="A7">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headerFooter alignWithMargins="0">
        <oddFooter>&amp;R&amp;"Book Antiqua,Bold"&amp;10Schedule-2/ Page &amp;P of &amp;N</oddFooter>
      </headerFooter>
    </customSheetView>
    <customSheetView guid="{4F65FF32-EC61-4022-A399-2986D7B6B8B3}" showPageBreaks="1" zeroValues="0" printArea="1" view="pageBreakPreview" showRuler="0" topLeftCell="A20">
      <selection activeCell="B2" sqref="B2:E2"/>
      <rowBreaks count="1" manualBreakCount="1">
        <brk id="33" max="5" man="1"/>
      </rowBreaks>
      <colBreaks count="1" manualBreakCount="1">
        <brk id="6" max="1048575" man="1"/>
      </colBreaks>
      <pageMargins left="0.51181102362204722" right="0.26" top="0.54" bottom="0.61" header="0.25" footer="0.43"/>
      <printOptions horizontalCentered="1"/>
      <pageSetup paperSize="9" orientation="portrait" horizontalDpi="300" verticalDpi="300"/>
      <headerFooter alignWithMargins="0">
        <oddFooter>&amp;R&amp;"Book Antiqua,Bold"&amp;10Page &amp;P of &amp;N</oddFooter>
      </headerFooter>
    </customSheetView>
    <customSheetView guid="{696D9240-6693-44E8-B9A4-2BFADD101EE2}" hiddenColumns="1" topLeftCell="A7">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headerFooter alignWithMargins="0">
        <oddFooter>&amp;R&amp;"Book Antiqua,Bold"&amp;10Schedule-2/ Page &amp;P of &amp;N</oddFooter>
      </headerFooter>
    </customSheetView>
    <customSheetView guid="{B0EE7D76-5806-4718-BDAD-3A3EA691E5E4}" hiddenColumns="1">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headerFooter alignWithMargins="0">
        <oddFooter>&amp;R&amp;"Book Antiqua,Bold"&amp;10Schedule-2/ Page &amp;P of &amp;N</oddFooter>
      </headerFooter>
    </customSheetView>
    <customSheetView guid="{E95B21C1-D936-4435-AF6F-90CF0B6A7506}" hiddenColumns="1" topLeftCell="A13">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headerFooter alignWithMargins="0">
        <oddFooter>&amp;R&amp;"Book Antiqua,Bold"&amp;10Schedule-2/ Page &amp;P of &amp;N</oddFooter>
      </headerFooter>
    </customSheetView>
    <customSheetView guid="{08A645C4-A23F-4400-B0CE-1685BC312A6F}" printArea="1" hiddenColumns="1" topLeftCell="A19">
      <selection activeCell="C17" sqref="C17"/>
      <colBreaks count="1" manualBreakCount="1">
        <brk id="7" max="1048575" man="1"/>
      </colBreaks>
      <pageMargins left="0.51181102362204722" right="0.26" top="0.54" bottom="0.61" header="0.25" footer="0.43"/>
      <printOptions horizontalCentered="1"/>
      <pageSetup paperSize="9" scale="92" orientation="portrait" horizontalDpi="300" verticalDpi="300"/>
      <headerFooter alignWithMargins="0">
        <oddFooter>&amp;R&amp;"Book Antiqua,Bold"&amp;10Schedule-2/ Page &amp;P of &amp;N</oddFooter>
      </headerFooter>
    </customSheetView>
  </customSheetViews>
  <mergeCells count="22">
    <mergeCell ref="B26:F26"/>
    <mergeCell ref="B17:C17"/>
    <mergeCell ref="B18:C18"/>
    <mergeCell ref="B19:C19"/>
    <mergeCell ref="B20:C20"/>
    <mergeCell ref="A21:L21"/>
    <mergeCell ref="B23:M23"/>
    <mergeCell ref="A3:M3"/>
    <mergeCell ref="A4:M4"/>
    <mergeCell ref="F15:F16"/>
    <mergeCell ref="G15:G16"/>
    <mergeCell ref="H15:H16"/>
    <mergeCell ref="E15:E16"/>
    <mergeCell ref="D14:I14"/>
    <mergeCell ref="K7:M11"/>
    <mergeCell ref="J14:J16"/>
    <mergeCell ref="A13:M13"/>
    <mergeCell ref="I15:I16"/>
    <mergeCell ref="A14:A16"/>
    <mergeCell ref="K14:K16"/>
    <mergeCell ref="B14:C16"/>
    <mergeCell ref="D15:D16"/>
  </mergeCells>
  <phoneticPr fontId="4" type="noConversion"/>
  <dataValidations count="1">
    <dataValidation type="decimal" operator="greaterThanOrEqual" allowBlank="1" showInputMessage="1" showErrorMessage="1" sqref="L18:L20">
      <formula1>0</formula1>
    </dataValidation>
  </dataValidations>
  <printOptions horizontalCentered="1"/>
  <pageMargins left="0.511811023622047" right="0.27559055118110198" top="0.55118110236220497" bottom="0.59055118110236204" header="0.23622047244094499" footer="0.43307086614173201"/>
  <pageSetup paperSize="9" scale="80" orientation="portrait"/>
  <headerFooter alignWithMargins="0">
    <oddFooter>&amp;R&amp;"Book Antiqua,Bold"&amp;10Schedule-2/ Page &amp;P of &amp;N</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1"/>
  </sheetPr>
  <dimension ref="A1:AA24"/>
  <sheetViews>
    <sheetView topLeftCell="A4" zoomScaleNormal="100" zoomScaleSheetLayoutView="100" workbookViewId="0">
      <selection activeCell="I3" sqref="I3"/>
    </sheetView>
  </sheetViews>
  <sheetFormatPr defaultColWidth="11" defaultRowHeight="16.5"/>
  <cols>
    <col min="1" max="1" width="10.625" style="242" customWidth="1"/>
    <col min="2" max="2" width="33" style="91" customWidth="1"/>
    <col min="3" max="3" width="11.625" style="91" customWidth="1"/>
    <col min="4" max="4" width="7.625" style="90" customWidth="1"/>
    <col min="5" max="5" width="8.625" style="90" customWidth="1"/>
    <col min="6" max="6" width="14.5" style="90" customWidth="1"/>
    <col min="7" max="7" width="19.125" style="90" customWidth="1"/>
    <col min="8" max="8" width="11.125" style="80" customWidth="1"/>
    <col min="9" max="11" width="11" style="79" customWidth="1"/>
    <col min="12" max="12" width="11" style="225" customWidth="1"/>
    <col min="13" max="14" width="17.625" style="225" customWidth="1"/>
    <col min="15" max="27" width="11" style="225" customWidth="1"/>
    <col min="28" max="16384" width="11" style="79"/>
  </cols>
  <sheetData>
    <row r="1" spans="1:14" ht="18" customHeight="1">
      <c r="A1" s="81" t="str">
        <f>Cover!B3</f>
        <v>Specification No. SRTCC/ Tele-contracts /AMC-LMC/Som-Mys/851-20</v>
      </c>
      <c r="B1" s="82"/>
      <c r="C1" s="82"/>
      <c r="D1" s="83"/>
      <c r="E1" s="83"/>
      <c r="F1" s="84"/>
      <c r="G1" s="85" t="s">
        <v>232</v>
      </c>
    </row>
    <row r="2" spans="1:14" ht="18" customHeight="1">
      <c r="A2" s="67"/>
      <c r="B2" s="87"/>
      <c r="C2" s="87"/>
      <c r="D2" s="88"/>
      <c r="E2" s="88"/>
      <c r="F2" s="89"/>
      <c r="G2" s="89"/>
      <c r="H2" s="89"/>
    </row>
    <row r="3" spans="1:14" ht="44.25" customHeight="1">
      <c r="A3" s="773" t="str">
        <f>Cover!$B$2</f>
        <v>Annual Maintenance Contract (AMC) of Somanahalli-Mysore intercity &amp; Mysore intracity OFC network and LMC of various customer connectivities in Somanahalli-Mysore intercity route and Mysore intracity for a period of Three (3) Years.</v>
      </c>
      <c r="B3" s="773"/>
      <c r="C3" s="773"/>
      <c r="D3" s="773"/>
      <c r="E3" s="773"/>
      <c r="F3" s="773"/>
      <c r="G3" s="773"/>
      <c r="L3" s="233"/>
      <c r="N3" s="234"/>
    </row>
    <row r="4" spans="1:14" ht="22.35" customHeight="1">
      <c r="A4" s="789" t="s">
        <v>227</v>
      </c>
      <c r="B4" s="789"/>
      <c r="C4" s="789"/>
      <c r="D4" s="789"/>
      <c r="E4" s="789"/>
      <c r="F4" s="789"/>
      <c r="G4" s="789"/>
      <c r="H4" s="282"/>
      <c r="L4" s="233"/>
      <c r="N4" s="235"/>
    </row>
    <row r="5" spans="1:14" ht="18" customHeight="1">
      <c r="A5" s="283"/>
      <c r="B5" s="237"/>
      <c r="C5" s="237"/>
      <c r="D5" s="236"/>
      <c r="E5" s="236"/>
      <c r="F5" s="236"/>
      <c r="G5" s="284"/>
      <c r="H5" s="89"/>
      <c r="L5" s="233"/>
      <c r="N5" s="235"/>
    </row>
    <row r="6" spans="1:14" ht="18" customHeight="1">
      <c r="A6" s="29" t="str">
        <f>'Sch-1'!A6</f>
        <v>Bidder's Name And Address</v>
      </c>
      <c r="B6" s="30"/>
      <c r="C6" s="30"/>
      <c r="D6" s="30"/>
      <c r="E6" s="30"/>
      <c r="F6" s="63" t="s">
        <v>198</v>
      </c>
      <c r="G6" s="89"/>
      <c r="H6" s="30"/>
      <c r="L6" s="233"/>
      <c r="N6" s="235"/>
    </row>
    <row r="7" spans="1:14" ht="18" customHeight="1">
      <c r="A7" s="238" t="str">
        <f>'Sch-1'!A7</f>
        <v>Bidder as Individual Bidder</v>
      </c>
      <c r="F7" s="62" t="s">
        <v>200</v>
      </c>
      <c r="G7" s="89"/>
      <c r="H7" s="32"/>
      <c r="L7" s="233"/>
      <c r="N7" s="235"/>
    </row>
    <row r="8" spans="1:14" ht="18" customHeight="1">
      <c r="A8" s="68" t="s">
        <v>199</v>
      </c>
      <c r="B8" s="814" t="str">
        <f>IF('Sch-1'!B8=0, "", 'Sch-1'!B8)</f>
        <v/>
      </c>
      <c r="C8" s="814"/>
      <c r="D8" s="814"/>
      <c r="E8" s="814"/>
      <c r="F8" s="62" t="s">
        <v>202</v>
      </c>
      <c r="G8" s="89"/>
      <c r="H8" s="32"/>
      <c r="L8" s="233"/>
      <c r="N8" s="235"/>
    </row>
    <row r="9" spans="1:14" ht="18" customHeight="1">
      <c r="A9" s="68" t="s">
        <v>201</v>
      </c>
      <c r="B9" s="814" t="str">
        <f>IF('Sch-1'!B9=0, "", 'Sch-1'!B9)</f>
        <v/>
      </c>
      <c r="C9" s="814"/>
      <c r="D9" s="814"/>
      <c r="E9" s="814"/>
      <c r="F9" s="62" t="s">
        <v>203</v>
      </c>
      <c r="G9" s="89"/>
      <c r="H9" s="32"/>
      <c r="L9" s="233"/>
      <c r="N9" s="234"/>
    </row>
    <row r="10" spans="1:14" ht="18" customHeight="1">
      <c r="A10" s="70"/>
      <c r="B10" s="814" t="str">
        <f ca="1">IF('Sch-1'!B12=0, "", 'Sch-1'!B12)</f>
        <v/>
      </c>
      <c r="C10" s="814"/>
      <c r="D10" s="814"/>
      <c r="E10" s="814"/>
      <c r="F10" s="62" t="s">
        <v>204</v>
      </c>
      <c r="G10" s="89"/>
      <c r="H10" s="32"/>
    </row>
    <row r="11" spans="1:14" ht="18" customHeight="1">
      <c r="A11" s="70"/>
      <c r="B11" s="814" t="e">
        <f>IF('Sch-1'!#REF!=0, "", 'Sch-1'!#REF!)</f>
        <v>#REF!</v>
      </c>
      <c r="C11" s="814"/>
      <c r="D11" s="814"/>
      <c r="E11" s="814"/>
      <c r="F11" s="62" t="s">
        <v>205</v>
      </c>
      <c r="G11" s="89"/>
      <c r="H11" s="32"/>
    </row>
    <row r="12" spans="1:14" ht="18" customHeight="1">
      <c r="A12" s="70"/>
      <c r="B12" s="202"/>
      <c r="C12" s="202"/>
      <c r="D12" s="202"/>
      <c r="E12" s="202"/>
      <c r="F12" s="69"/>
      <c r="G12" s="89"/>
      <c r="H12" s="32"/>
    </row>
    <row r="13" spans="1:14" ht="18" customHeight="1">
      <c r="A13" s="70"/>
      <c r="B13" s="99"/>
      <c r="C13" s="99"/>
      <c r="D13" s="99"/>
      <c r="E13" s="99"/>
      <c r="F13" s="99"/>
      <c r="G13" s="85" t="s">
        <v>175</v>
      </c>
      <c r="H13" s="33"/>
    </row>
    <row r="14" spans="1:14" ht="43.5" customHeight="1">
      <c r="A14" s="239" t="s">
        <v>176</v>
      </c>
      <c r="B14" s="239" t="s">
        <v>197</v>
      </c>
      <c r="C14" s="239" t="s">
        <v>155</v>
      </c>
      <c r="D14" s="240" t="s">
        <v>174</v>
      </c>
      <c r="E14" s="240" t="s">
        <v>177</v>
      </c>
      <c r="F14" s="239" t="s">
        <v>157</v>
      </c>
      <c r="G14" s="239" t="s">
        <v>179</v>
      </c>
      <c r="H14" s="215"/>
      <c r="M14" s="220"/>
      <c r="N14" s="220"/>
    </row>
    <row r="15" spans="1:14" ht="18" customHeight="1">
      <c r="A15" s="240">
        <v>1</v>
      </c>
      <c r="B15" s="240">
        <v>2</v>
      </c>
      <c r="C15" s="240">
        <v>3</v>
      </c>
      <c r="D15" s="240">
        <v>4</v>
      </c>
      <c r="E15" s="240">
        <v>5</v>
      </c>
      <c r="F15" s="240">
        <v>6</v>
      </c>
      <c r="G15" s="240" t="s">
        <v>156</v>
      </c>
      <c r="H15" s="229"/>
      <c r="M15" s="219"/>
      <c r="N15" s="219"/>
    </row>
    <row r="16" spans="1:14" ht="50.1" customHeight="1">
      <c r="A16" s="285" t="e">
        <f>'Sch-2'!#REF!</f>
        <v>#REF!</v>
      </c>
      <c r="B16" s="285" t="e">
        <f>'Sch-2'!#REF!</f>
        <v>#REF!</v>
      </c>
      <c r="C16" s="346" t="e">
        <f>'Sch-2'!#REF!</f>
        <v>#REF!</v>
      </c>
      <c r="D16" s="285" t="e">
        <f>'Sch-2'!#REF!</f>
        <v>#REF!</v>
      </c>
      <c r="E16" s="345" t="e">
        <f>'Sch-2'!#REF!</f>
        <v>#REF!</v>
      </c>
      <c r="F16" s="286" t="e">
        <f>'Sch-2'!#REF!</f>
        <v>#REF!</v>
      </c>
      <c r="G16" s="332" t="e">
        <f>IF(F16=0, "Included", IF(ISERROR(E16*F16), F16, E16*F16))</f>
        <v>#REF!</v>
      </c>
      <c r="H16" s="33"/>
      <c r="M16" s="221"/>
      <c r="N16" s="221"/>
    </row>
    <row r="17" spans="1:14" ht="28.35" customHeight="1">
      <c r="A17" s="285" t="e">
        <f>'Sch-2'!#REF!</f>
        <v>#REF!</v>
      </c>
      <c r="B17" s="287" t="s">
        <v>231</v>
      </c>
      <c r="C17" s="287"/>
      <c r="D17" s="288"/>
      <c r="E17" s="289"/>
      <c r="F17" s="290"/>
      <c r="G17" s="291" t="e">
        <f>ROUND(SUM(G16:G16),0)</f>
        <v>#REF!</v>
      </c>
      <c r="H17" s="33"/>
      <c r="M17" s="221"/>
      <c r="N17" s="222"/>
    </row>
    <row r="18" spans="1:14" ht="28.35" customHeight="1">
      <c r="A18" s="320"/>
      <c r="B18" s="321"/>
      <c r="C18" s="321"/>
      <c r="D18" s="322"/>
      <c r="E18" s="323"/>
      <c r="F18" s="324"/>
      <c r="G18" s="325"/>
      <c r="H18" s="33"/>
      <c r="M18" s="221"/>
      <c r="N18" s="222"/>
    </row>
    <row r="19" spans="1:14" ht="27.75" customHeight="1">
      <c r="A19" s="292"/>
      <c r="B19" s="244"/>
      <c r="C19" s="244"/>
      <c r="E19" s="242"/>
      <c r="F19" s="243"/>
      <c r="G19" s="243"/>
      <c r="H19" s="33"/>
    </row>
    <row r="20" spans="1:14" ht="33.6" customHeight="1">
      <c r="A20" s="92" t="s">
        <v>208</v>
      </c>
      <c r="B20" s="245" t="e">
        <f>IF('Sch-1'!#REF!=0,"", 'Sch-1'!#REF!)</f>
        <v>#REF!</v>
      </c>
      <c r="C20" s="245"/>
      <c r="D20" s="93"/>
      <c r="E20" s="88"/>
      <c r="F20" s="94" t="s">
        <v>210</v>
      </c>
      <c r="G20" s="95"/>
      <c r="H20" s="89"/>
      <c r="M20" s="233"/>
      <c r="N20" s="293"/>
    </row>
    <row r="21" spans="1:14" ht="33.6" customHeight="1">
      <c r="A21" s="92" t="s">
        <v>209</v>
      </c>
      <c r="B21" s="245" t="e">
        <f>IF('Sch-1'!#REF!=0,"", 'Sch-1'!#REF!)</f>
        <v>#REF!</v>
      </c>
      <c r="C21" s="245"/>
      <c r="D21" s="89"/>
      <c r="E21" s="88"/>
      <c r="F21" s="94" t="s">
        <v>211</v>
      </c>
      <c r="G21" s="96" t="e">
        <f>IF('Sch-1'!#REF!=0,"",'Sch-1'!#REF!)</f>
        <v>#REF!</v>
      </c>
      <c r="H21" s="89"/>
    </row>
    <row r="22" spans="1:14" ht="33.6" customHeight="1">
      <c r="A22" s="88"/>
      <c r="B22" s="87"/>
      <c r="C22" s="87"/>
      <c r="D22" s="89"/>
      <c r="E22" s="88"/>
      <c r="F22" s="94" t="s">
        <v>212</v>
      </c>
      <c r="G22" s="96" t="e">
        <f>IF('Sch-1'!#REF!=0,"",'Sch-1'!#REF!)</f>
        <v>#REF!</v>
      </c>
      <c r="H22" s="89"/>
    </row>
    <row r="23" spans="1:14" ht="33.6" customHeight="1">
      <c r="A23" s="88"/>
      <c r="B23" s="87"/>
      <c r="C23" s="87"/>
      <c r="D23" s="89"/>
      <c r="E23" s="88"/>
      <c r="F23" s="94" t="s">
        <v>213</v>
      </c>
      <c r="G23" s="95"/>
      <c r="H23" s="89"/>
    </row>
    <row r="24" spans="1:14">
      <c r="A24" s="88"/>
      <c r="B24" s="809"/>
      <c r="C24" s="809"/>
      <c r="D24" s="810"/>
      <c r="E24" s="810"/>
      <c r="F24" s="810"/>
      <c r="G24" s="810"/>
    </row>
  </sheetData>
  <sheetProtection sheet="1" objects="1" scenarios="1" selectLockedCells="1" selectUnlockedCells="1"/>
  <customSheetViews>
    <customSheetView guid="{9CA44E70-650F-49CD-967F-298619682CA2}"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headerFooter alignWithMargins="0">
        <oddFooter>&amp;R&amp;"Book Antiqua,Bold"&amp;10Schedule-2/ Page &amp;P of &amp;N</oddFooter>
      </headerFooter>
    </customSheetView>
    <customSheetView guid="{C39F923C-6CD3-45D8-86F8-6C4D806DDD7E}"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headerFooter alignWithMargins="0">
        <oddFooter>&amp;R&amp;"Book Antiqua,Bold"&amp;10Schedule-2/ Page &amp;P of &amp;N</oddFooter>
      </headerFooter>
    </customSheetView>
    <customSheetView guid="{B1277D53-29D6-4226-81E2-084FB62977B6}"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headerFooter alignWithMargins="0">
        <oddFooter>&amp;R&amp;"Book Antiqua,Bold"&amp;10Schedule-2/ Page &amp;P of &amp;N</oddFooter>
      </headerFooter>
    </customSheetView>
    <customSheetView guid="{58D82F59-8CF6-455F-B9F4-081499FDF243}"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headerFooter alignWithMargins="0">
        <oddFooter>&amp;R&amp;"Book Antiqua,Bold"&amp;10Schedule-2/ Page &amp;P of &amp;N</oddFooter>
      </headerFooter>
    </customSheetView>
    <customSheetView guid="{696D9240-6693-44E8-B9A4-2BFADD101EE2}"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headerFooter alignWithMargins="0">
        <oddFooter>&amp;R&amp;"Book Antiqua,Bold"&amp;10Schedule-2/ Page &amp;P of &amp;N</oddFooter>
      </headerFooter>
    </customSheetView>
    <customSheetView guid="{B0EE7D76-5806-4718-BDAD-3A3EA691E5E4}"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headerFooter alignWithMargins="0">
        <oddFooter>&amp;R&amp;"Book Antiqua,Bold"&amp;10Schedule-2/ Page &amp;P of &amp;N</oddFooter>
      </headerFooter>
    </customSheetView>
    <customSheetView guid="{E95B21C1-D936-4435-AF6F-90CF0B6A7506}"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headerFooter alignWithMargins="0">
        <oddFooter>&amp;R&amp;"Book Antiqua,Bold"&amp;10Schedule-2/ Page &amp;P of &amp;N</oddFooter>
      </headerFooter>
    </customSheetView>
    <customSheetView guid="{08A645C4-A23F-4400-B0CE-1685BC312A6F}"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headerFooter alignWithMargins="0">
        <oddFooter>&amp;R&amp;"Book Antiqua,Bold"&amp;10Schedule-2/ Page &amp;P of &amp;N</oddFooter>
      </headerFooter>
    </customSheetView>
  </customSheetViews>
  <mergeCells count="7">
    <mergeCell ref="B24:G24"/>
    <mergeCell ref="A3:G3"/>
    <mergeCell ref="A4:G4"/>
    <mergeCell ref="B8:E8"/>
    <mergeCell ref="B9:E9"/>
    <mergeCell ref="B10:E10"/>
    <mergeCell ref="B11:E11"/>
  </mergeCells>
  <phoneticPr fontId="31" type="noConversion"/>
  <printOptions horizontalCentered="1"/>
  <pageMargins left="0.51181102362204722" right="0.26" top="0.54" bottom="0.61" header="0.25" footer="0.43"/>
  <pageSetup paperSize="9" orientation="portrait" horizontalDpi="300" verticalDpi="300"/>
  <headerFooter alignWithMargins="0">
    <oddFooter>&amp;R&amp;"Book Antiqua,Bold"&amp;10Schedule-2/ Page &amp;P of &amp;N</oddFooter>
  </headerFooter>
  <colBreaks count="1" manualBreakCount="1">
    <brk id="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A1:W157"/>
  <sheetViews>
    <sheetView topLeftCell="C31" zoomScale="75" zoomScaleNormal="51" zoomScaleSheetLayoutView="55" workbookViewId="0">
      <selection activeCell="H4" sqref="H4"/>
    </sheetView>
  </sheetViews>
  <sheetFormatPr defaultColWidth="11" defaultRowHeight="16.5"/>
  <cols>
    <col min="1" max="1" width="10.625" style="90" customWidth="1"/>
    <col min="2" max="3" width="40.125" style="91" customWidth="1"/>
    <col min="4" max="4" width="11.625" style="90" customWidth="1"/>
    <col min="5" max="5" width="12.375" style="242" customWidth="1"/>
    <col min="6" max="6" width="20.125" style="242" bestFit="1" customWidth="1"/>
    <col min="7" max="7" width="21.125" style="242" customWidth="1"/>
    <col min="8" max="8" width="22.625" style="90" customWidth="1"/>
    <col min="9" max="9" width="14.125" style="90" customWidth="1"/>
    <col min="10" max="10" width="21" style="90" customWidth="1"/>
    <col min="11" max="11" width="20" style="90" customWidth="1"/>
    <col min="12" max="14" width="23.875" style="507" customWidth="1"/>
    <col min="15" max="15" width="28.125" style="507" customWidth="1"/>
    <col min="16" max="16" width="15.375" style="507" hidden="1" customWidth="1"/>
    <col min="17" max="17" width="12" style="79" hidden="1" customWidth="1"/>
    <col min="18" max="18" width="11" style="225" customWidth="1"/>
    <col min="19" max="20" width="17.625" style="225" customWidth="1"/>
    <col min="21" max="23" width="11" style="225" customWidth="1"/>
    <col min="24" max="256" width="11" style="79"/>
    <col min="257" max="257" width="10.625" style="79" customWidth="1"/>
    <col min="258" max="259" width="40.125" style="79" customWidth="1"/>
    <col min="260" max="260" width="11.625" style="79" customWidth="1"/>
    <col min="261" max="261" width="12.375" style="79" customWidth="1"/>
    <col min="262" max="262" width="20.125" style="79" bestFit="1" customWidth="1"/>
    <col min="263" max="263" width="21.125" style="79" customWidth="1"/>
    <col min="264" max="264" width="22.625" style="79" customWidth="1"/>
    <col min="265" max="265" width="14.125" style="79" customWidth="1"/>
    <col min="266" max="266" width="21" style="79" customWidth="1"/>
    <col min="267" max="267" width="20" style="79" customWidth="1"/>
    <col min="268" max="270" width="23.875" style="79" customWidth="1"/>
    <col min="271" max="271" width="28.125" style="79" customWidth="1"/>
    <col min="272" max="272" width="0" style="79" hidden="1" customWidth="1"/>
    <col min="273" max="273" width="12" style="79" customWidth="1"/>
    <col min="274" max="274" width="11" style="79" customWidth="1"/>
    <col min="275" max="276" width="17.625" style="79" customWidth="1"/>
    <col min="277" max="279" width="11" style="79" customWidth="1"/>
    <col min="280" max="512" width="11" style="79"/>
    <col min="513" max="513" width="10.625" style="79" customWidth="1"/>
    <col min="514" max="515" width="40.125" style="79" customWidth="1"/>
    <col min="516" max="516" width="11.625" style="79" customWidth="1"/>
    <col min="517" max="517" width="12.375" style="79" customWidth="1"/>
    <col min="518" max="518" width="20.125" style="79" bestFit="1" customWidth="1"/>
    <col min="519" max="519" width="21.125" style="79" customWidth="1"/>
    <col min="520" max="520" width="22.625" style="79" customWidth="1"/>
    <col min="521" max="521" width="14.125" style="79" customWidth="1"/>
    <col min="522" max="522" width="21" style="79" customWidth="1"/>
    <col min="523" max="523" width="20" style="79" customWidth="1"/>
    <col min="524" max="526" width="23.875" style="79" customWidth="1"/>
    <col min="527" max="527" width="28.125" style="79" customWidth="1"/>
    <col min="528" max="528" width="0" style="79" hidden="1" customWidth="1"/>
    <col min="529" max="529" width="12" style="79" customWidth="1"/>
    <col min="530" max="530" width="11" style="79" customWidth="1"/>
    <col min="531" max="532" width="17.625" style="79" customWidth="1"/>
    <col min="533" max="535" width="11" style="79" customWidth="1"/>
    <col min="536" max="768" width="11" style="79"/>
    <col min="769" max="769" width="10.625" style="79" customWidth="1"/>
    <col min="770" max="771" width="40.125" style="79" customWidth="1"/>
    <col min="772" max="772" width="11.625" style="79" customWidth="1"/>
    <col min="773" max="773" width="12.375" style="79" customWidth="1"/>
    <col min="774" max="774" width="20.125" style="79" bestFit="1" customWidth="1"/>
    <col min="775" max="775" width="21.125" style="79" customWidth="1"/>
    <col min="776" max="776" width="22.625" style="79" customWidth="1"/>
    <col min="777" max="777" width="14.125" style="79" customWidth="1"/>
    <col min="778" max="778" width="21" style="79" customWidth="1"/>
    <col min="779" max="779" width="20" style="79" customWidth="1"/>
    <col min="780" max="782" width="23.875" style="79" customWidth="1"/>
    <col min="783" max="783" width="28.125" style="79" customWidth="1"/>
    <col min="784" max="784" width="0" style="79" hidden="1" customWidth="1"/>
    <col min="785" max="785" width="12" style="79" customWidth="1"/>
    <col min="786" max="786" width="11" style="79" customWidth="1"/>
    <col min="787" max="788" width="17.625" style="79" customWidth="1"/>
    <col min="789" max="791" width="11" style="79" customWidth="1"/>
    <col min="792" max="1024" width="11" style="79"/>
    <col min="1025" max="1025" width="10.625" style="79" customWidth="1"/>
    <col min="1026" max="1027" width="40.125" style="79" customWidth="1"/>
    <col min="1028" max="1028" width="11.625" style="79" customWidth="1"/>
    <col min="1029" max="1029" width="12.375" style="79" customWidth="1"/>
    <col min="1030" max="1030" width="20.125" style="79" bestFit="1" customWidth="1"/>
    <col min="1031" max="1031" width="21.125" style="79" customWidth="1"/>
    <col min="1032" max="1032" width="22.625" style="79" customWidth="1"/>
    <col min="1033" max="1033" width="14.125" style="79" customWidth="1"/>
    <col min="1034" max="1034" width="21" style="79" customWidth="1"/>
    <col min="1035" max="1035" width="20" style="79" customWidth="1"/>
    <col min="1036" max="1038" width="23.875" style="79" customWidth="1"/>
    <col min="1039" max="1039" width="28.125" style="79" customWidth="1"/>
    <col min="1040" max="1040" width="0" style="79" hidden="1" customWidth="1"/>
    <col min="1041" max="1041" width="12" style="79" customWidth="1"/>
    <col min="1042" max="1042" width="11" style="79" customWidth="1"/>
    <col min="1043" max="1044" width="17.625" style="79" customWidth="1"/>
    <col min="1045" max="1047" width="11" style="79" customWidth="1"/>
    <col min="1048" max="1280" width="11" style="79"/>
    <col min="1281" max="1281" width="10.625" style="79" customWidth="1"/>
    <col min="1282" max="1283" width="40.125" style="79" customWidth="1"/>
    <col min="1284" max="1284" width="11.625" style="79" customWidth="1"/>
    <col min="1285" max="1285" width="12.375" style="79" customWidth="1"/>
    <col min="1286" max="1286" width="20.125" style="79" bestFit="1" customWidth="1"/>
    <col min="1287" max="1287" width="21.125" style="79" customWidth="1"/>
    <col min="1288" max="1288" width="22.625" style="79" customWidth="1"/>
    <col min="1289" max="1289" width="14.125" style="79" customWidth="1"/>
    <col min="1290" max="1290" width="21" style="79" customWidth="1"/>
    <col min="1291" max="1291" width="20" style="79" customWidth="1"/>
    <col min="1292" max="1294" width="23.875" style="79" customWidth="1"/>
    <col min="1295" max="1295" width="28.125" style="79" customWidth="1"/>
    <col min="1296" max="1296" width="0" style="79" hidden="1" customWidth="1"/>
    <col min="1297" max="1297" width="12" style="79" customWidth="1"/>
    <col min="1298" max="1298" width="11" style="79" customWidth="1"/>
    <col min="1299" max="1300" width="17.625" style="79" customWidth="1"/>
    <col min="1301" max="1303" width="11" style="79" customWidth="1"/>
    <col min="1304" max="1536" width="11" style="79"/>
    <col min="1537" max="1537" width="10.625" style="79" customWidth="1"/>
    <col min="1538" max="1539" width="40.125" style="79" customWidth="1"/>
    <col min="1540" max="1540" width="11.625" style="79" customWidth="1"/>
    <col min="1541" max="1541" width="12.375" style="79" customWidth="1"/>
    <col min="1542" max="1542" width="20.125" style="79" bestFit="1" customWidth="1"/>
    <col min="1543" max="1543" width="21.125" style="79" customWidth="1"/>
    <col min="1544" max="1544" width="22.625" style="79" customWidth="1"/>
    <col min="1545" max="1545" width="14.125" style="79" customWidth="1"/>
    <col min="1546" max="1546" width="21" style="79" customWidth="1"/>
    <col min="1547" max="1547" width="20" style="79" customWidth="1"/>
    <col min="1548" max="1550" width="23.875" style="79" customWidth="1"/>
    <col min="1551" max="1551" width="28.125" style="79" customWidth="1"/>
    <col min="1552" max="1552" width="0" style="79" hidden="1" customWidth="1"/>
    <col min="1553" max="1553" width="12" style="79" customWidth="1"/>
    <col min="1554" max="1554" width="11" style="79" customWidth="1"/>
    <col min="1555" max="1556" width="17.625" style="79" customWidth="1"/>
    <col min="1557" max="1559" width="11" style="79" customWidth="1"/>
    <col min="1560" max="1792" width="11" style="79"/>
    <col min="1793" max="1793" width="10.625" style="79" customWidth="1"/>
    <col min="1794" max="1795" width="40.125" style="79" customWidth="1"/>
    <col min="1796" max="1796" width="11.625" style="79" customWidth="1"/>
    <col min="1797" max="1797" width="12.375" style="79" customWidth="1"/>
    <col min="1798" max="1798" width="20.125" style="79" bestFit="1" customWidth="1"/>
    <col min="1799" max="1799" width="21.125" style="79" customWidth="1"/>
    <col min="1800" max="1800" width="22.625" style="79" customWidth="1"/>
    <col min="1801" max="1801" width="14.125" style="79" customWidth="1"/>
    <col min="1802" max="1802" width="21" style="79" customWidth="1"/>
    <col min="1803" max="1803" width="20" style="79" customWidth="1"/>
    <col min="1804" max="1806" width="23.875" style="79" customWidth="1"/>
    <col min="1807" max="1807" width="28.125" style="79" customWidth="1"/>
    <col min="1808" max="1808" width="0" style="79" hidden="1" customWidth="1"/>
    <col min="1809" max="1809" width="12" style="79" customWidth="1"/>
    <col min="1810" max="1810" width="11" style="79" customWidth="1"/>
    <col min="1811" max="1812" width="17.625" style="79" customWidth="1"/>
    <col min="1813" max="1815" width="11" style="79" customWidth="1"/>
    <col min="1816" max="2048" width="11" style="79"/>
    <col min="2049" max="2049" width="10.625" style="79" customWidth="1"/>
    <col min="2050" max="2051" width="40.125" style="79" customWidth="1"/>
    <col min="2052" max="2052" width="11.625" style="79" customWidth="1"/>
    <col min="2053" max="2053" width="12.375" style="79" customWidth="1"/>
    <col min="2054" max="2054" width="20.125" style="79" bestFit="1" customWidth="1"/>
    <col min="2055" max="2055" width="21.125" style="79" customWidth="1"/>
    <col min="2056" max="2056" width="22.625" style="79" customWidth="1"/>
    <col min="2057" max="2057" width="14.125" style="79" customWidth="1"/>
    <col min="2058" max="2058" width="21" style="79" customWidth="1"/>
    <col min="2059" max="2059" width="20" style="79" customWidth="1"/>
    <col min="2060" max="2062" width="23.875" style="79" customWidth="1"/>
    <col min="2063" max="2063" width="28.125" style="79" customWidth="1"/>
    <col min="2064" max="2064" width="0" style="79" hidden="1" customWidth="1"/>
    <col min="2065" max="2065" width="12" style="79" customWidth="1"/>
    <col min="2066" max="2066" width="11" style="79" customWidth="1"/>
    <col min="2067" max="2068" width="17.625" style="79" customWidth="1"/>
    <col min="2069" max="2071" width="11" style="79" customWidth="1"/>
    <col min="2072" max="2304" width="11" style="79"/>
    <col min="2305" max="2305" width="10.625" style="79" customWidth="1"/>
    <col min="2306" max="2307" width="40.125" style="79" customWidth="1"/>
    <col min="2308" max="2308" width="11.625" style="79" customWidth="1"/>
    <col min="2309" max="2309" width="12.375" style="79" customWidth="1"/>
    <col min="2310" max="2310" width="20.125" style="79" bestFit="1" customWidth="1"/>
    <col min="2311" max="2311" width="21.125" style="79" customWidth="1"/>
    <col min="2312" max="2312" width="22.625" style="79" customWidth="1"/>
    <col min="2313" max="2313" width="14.125" style="79" customWidth="1"/>
    <col min="2314" max="2314" width="21" style="79" customWidth="1"/>
    <col min="2315" max="2315" width="20" style="79" customWidth="1"/>
    <col min="2316" max="2318" width="23.875" style="79" customWidth="1"/>
    <col min="2319" max="2319" width="28.125" style="79" customWidth="1"/>
    <col min="2320" max="2320" width="0" style="79" hidden="1" customWidth="1"/>
    <col min="2321" max="2321" width="12" style="79" customWidth="1"/>
    <col min="2322" max="2322" width="11" style="79" customWidth="1"/>
    <col min="2323" max="2324" width="17.625" style="79" customWidth="1"/>
    <col min="2325" max="2327" width="11" style="79" customWidth="1"/>
    <col min="2328" max="2560" width="11" style="79"/>
    <col min="2561" max="2561" width="10.625" style="79" customWidth="1"/>
    <col min="2562" max="2563" width="40.125" style="79" customWidth="1"/>
    <col min="2564" max="2564" width="11.625" style="79" customWidth="1"/>
    <col min="2565" max="2565" width="12.375" style="79" customWidth="1"/>
    <col min="2566" max="2566" width="20.125" style="79" bestFit="1" customWidth="1"/>
    <col min="2567" max="2567" width="21.125" style="79" customWidth="1"/>
    <col min="2568" max="2568" width="22.625" style="79" customWidth="1"/>
    <col min="2569" max="2569" width="14.125" style="79" customWidth="1"/>
    <col min="2570" max="2570" width="21" style="79" customWidth="1"/>
    <col min="2571" max="2571" width="20" style="79" customWidth="1"/>
    <col min="2572" max="2574" width="23.875" style="79" customWidth="1"/>
    <col min="2575" max="2575" width="28.125" style="79" customWidth="1"/>
    <col min="2576" max="2576" width="0" style="79" hidden="1" customWidth="1"/>
    <col min="2577" max="2577" width="12" style="79" customWidth="1"/>
    <col min="2578" max="2578" width="11" style="79" customWidth="1"/>
    <col min="2579" max="2580" width="17.625" style="79" customWidth="1"/>
    <col min="2581" max="2583" width="11" style="79" customWidth="1"/>
    <col min="2584" max="2816" width="11" style="79"/>
    <col min="2817" max="2817" width="10.625" style="79" customWidth="1"/>
    <col min="2818" max="2819" width="40.125" style="79" customWidth="1"/>
    <col min="2820" max="2820" width="11.625" style="79" customWidth="1"/>
    <col min="2821" max="2821" width="12.375" style="79" customWidth="1"/>
    <col min="2822" max="2822" width="20.125" style="79" bestFit="1" customWidth="1"/>
    <col min="2823" max="2823" width="21.125" style="79" customWidth="1"/>
    <col min="2824" max="2824" width="22.625" style="79" customWidth="1"/>
    <col min="2825" max="2825" width="14.125" style="79" customWidth="1"/>
    <col min="2826" max="2826" width="21" style="79" customWidth="1"/>
    <col min="2827" max="2827" width="20" style="79" customWidth="1"/>
    <col min="2828" max="2830" width="23.875" style="79" customWidth="1"/>
    <col min="2831" max="2831" width="28.125" style="79" customWidth="1"/>
    <col min="2832" max="2832" width="0" style="79" hidden="1" customWidth="1"/>
    <col min="2833" max="2833" width="12" style="79" customWidth="1"/>
    <col min="2834" max="2834" width="11" style="79" customWidth="1"/>
    <col min="2835" max="2836" width="17.625" style="79" customWidth="1"/>
    <col min="2837" max="2839" width="11" style="79" customWidth="1"/>
    <col min="2840" max="3072" width="11" style="79"/>
    <col min="3073" max="3073" width="10.625" style="79" customWidth="1"/>
    <col min="3074" max="3075" width="40.125" style="79" customWidth="1"/>
    <col min="3076" max="3076" width="11.625" style="79" customWidth="1"/>
    <col min="3077" max="3077" width="12.375" style="79" customWidth="1"/>
    <col min="3078" max="3078" width="20.125" style="79" bestFit="1" customWidth="1"/>
    <col min="3079" max="3079" width="21.125" style="79" customWidth="1"/>
    <col min="3080" max="3080" width="22.625" style="79" customWidth="1"/>
    <col min="3081" max="3081" width="14.125" style="79" customWidth="1"/>
    <col min="3082" max="3082" width="21" style="79" customWidth="1"/>
    <col min="3083" max="3083" width="20" style="79" customWidth="1"/>
    <col min="3084" max="3086" width="23.875" style="79" customWidth="1"/>
    <col min="3087" max="3087" width="28.125" style="79" customWidth="1"/>
    <col min="3088" max="3088" width="0" style="79" hidden="1" customWidth="1"/>
    <col min="3089" max="3089" width="12" style="79" customWidth="1"/>
    <col min="3090" max="3090" width="11" style="79" customWidth="1"/>
    <col min="3091" max="3092" width="17.625" style="79" customWidth="1"/>
    <col min="3093" max="3095" width="11" style="79" customWidth="1"/>
    <col min="3096" max="3328" width="11" style="79"/>
    <col min="3329" max="3329" width="10.625" style="79" customWidth="1"/>
    <col min="3330" max="3331" width="40.125" style="79" customWidth="1"/>
    <col min="3332" max="3332" width="11.625" style="79" customWidth="1"/>
    <col min="3333" max="3333" width="12.375" style="79" customWidth="1"/>
    <col min="3334" max="3334" width="20.125" style="79" bestFit="1" customWidth="1"/>
    <col min="3335" max="3335" width="21.125" style="79" customWidth="1"/>
    <col min="3336" max="3336" width="22.625" style="79" customWidth="1"/>
    <col min="3337" max="3337" width="14.125" style="79" customWidth="1"/>
    <col min="3338" max="3338" width="21" style="79" customWidth="1"/>
    <col min="3339" max="3339" width="20" style="79" customWidth="1"/>
    <col min="3340" max="3342" width="23.875" style="79" customWidth="1"/>
    <col min="3343" max="3343" width="28.125" style="79" customWidth="1"/>
    <col min="3344" max="3344" width="0" style="79" hidden="1" customWidth="1"/>
    <col min="3345" max="3345" width="12" style="79" customWidth="1"/>
    <col min="3346" max="3346" width="11" style="79" customWidth="1"/>
    <col min="3347" max="3348" width="17.625" style="79" customWidth="1"/>
    <col min="3349" max="3351" width="11" style="79" customWidth="1"/>
    <col min="3352" max="3584" width="11" style="79"/>
    <col min="3585" max="3585" width="10.625" style="79" customWidth="1"/>
    <col min="3586" max="3587" width="40.125" style="79" customWidth="1"/>
    <col min="3588" max="3588" width="11.625" style="79" customWidth="1"/>
    <col min="3589" max="3589" width="12.375" style="79" customWidth="1"/>
    <col min="3590" max="3590" width="20.125" style="79" bestFit="1" customWidth="1"/>
    <col min="3591" max="3591" width="21.125" style="79" customWidth="1"/>
    <col min="3592" max="3592" width="22.625" style="79" customWidth="1"/>
    <col min="3593" max="3593" width="14.125" style="79" customWidth="1"/>
    <col min="3594" max="3594" width="21" style="79" customWidth="1"/>
    <col min="3595" max="3595" width="20" style="79" customWidth="1"/>
    <col min="3596" max="3598" width="23.875" style="79" customWidth="1"/>
    <col min="3599" max="3599" width="28.125" style="79" customWidth="1"/>
    <col min="3600" max="3600" width="0" style="79" hidden="1" customWidth="1"/>
    <col min="3601" max="3601" width="12" style="79" customWidth="1"/>
    <col min="3602" max="3602" width="11" style="79" customWidth="1"/>
    <col min="3603" max="3604" width="17.625" style="79" customWidth="1"/>
    <col min="3605" max="3607" width="11" style="79" customWidth="1"/>
    <col min="3608" max="3840" width="11" style="79"/>
    <col min="3841" max="3841" width="10.625" style="79" customWidth="1"/>
    <col min="3842" max="3843" width="40.125" style="79" customWidth="1"/>
    <col min="3844" max="3844" width="11.625" style="79" customWidth="1"/>
    <col min="3845" max="3845" width="12.375" style="79" customWidth="1"/>
    <col min="3846" max="3846" width="20.125" style="79" bestFit="1" customWidth="1"/>
    <col min="3847" max="3847" width="21.125" style="79" customWidth="1"/>
    <col min="3848" max="3848" width="22.625" style="79" customWidth="1"/>
    <col min="3849" max="3849" width="14.125" style="79" customWidth="1"/>
    <col min="3850" max="3850" width="21" style="79" customWidth="1"/>
    <col min="3851" max="3851" width="20" style="79" customWidth="1"/>
    <col min="3852" max="3854" width="23.875" style="79" customWidth="1"/>
    <col min="3855" max="3855" width="28.125" style="79" customWidth="1"/>
    <col min="3856" max="3856" width="0" style="79" hidden="1" customWidth="1"/>
    <col min="3857" max="3857" width="12" style="79" customWidth="1"/>
    <col min="3858" max="3858" width="11" style="79" customWidth="1"/>
    <col min="3859" max="3860" width="17.625" style="79" customWidth="1"/>
    <col min="3861" max="3863" width="11" style="79" customWidth="1"/>
    <col min="3864" max="4096" width="11" style="79"/>
    <col min="4097" max="4097" width="10.625" style="79" customWidth="1"/>
    <col min="4098" max="4099" width="40.125" style="79" customWidth="1"/>
    <col min="4100" max="4100" width="11.625" style="79" customWidth="1"/>
    <col min="4101" max="4101" width="12.375" style="79" customWidth="1"/>
    <col min="4102" max="4102" width="20.125" style="79" bestFit="1" customWidth="1"/>
    <col min="4103" max="4103" width="21.125" style="79" customWidth="1"/>
    <col min="4104" max="4104" width="22.625" style="79" customWidth="1"/>
    <col min="4105" max="4105" width="14.125" style="79" customWidth="1"/>
    <col min="4106" max="4106" width="21" style="79" customWidth="1"/>
    <col min="4107" max="4107" width="20" style="79" customWidth="1"/>
    <col min="4108" max="4110" width="23.875" style="79" customWidth="1"/>
    <col min="4111" max="4111" width="28.125" style="79" customWidth="1"/>
    <col min="4112" max="4112" width="0" style="79" hidden="1" customWidth="1"/>
    <col min="4113" max="4113" width="12" style="79" customWidth="1"/>
    <col min="4114" max="4114" width="11" style="79" customWidth="1"/>
    <col min="4115" max="4116" width="17.625" style="79" customWidth="1"/>
    <col min="4117" max="4119" width="11" style="79" customWidth="1"/>
    <col min="4120" max="4352" width="11" style="79"/>
    <col min="4353" max="4353" width="10.625" style="79" customWidth="1"/>
    <col min="4354" max="4355" width="40.125" style="79" customWidth="1"/>
    <col min="4356" max="4356" width="11.625" style="79" customWidth="1"/>
    <col min="4357" max="4357" width="12.375" style="79" customWidth="1"/>
    <col min="4358" max="4358" width="20.125" style="79" bestFit="1" customWidth="1"/>
    <col min="4359" max="4359" width="21.125" style="79" customWidth="1"/>
    <col min="4360" max="4360" width="22.625" style="79" customWidth="1"/>
    <col min="4361" max="4361" width="14.125" style="79" customWidth="1"/>
    <col min="4362" max="4362" width="21" style="79" customWidth="1"/>
    <col min="4363" max="4363" width="20" style="79" customWidth="1"/>
    <col min="4364" max="4366" width="23.875" style="79" customWidth="1"/>
    <col min="4367" max="4367" width="28.125" style="79" customWidth="1"/>
    <col min="4368" max="4368" width="0" style="79" hidden="1" customWidth="1"/>
    <col min="4369" max="4369" width="12" style="79" customWidth="1"/>
    <col min="4370" max="4370" width="11" style="79" customWidth="1"/>
    <col min="4371" max="4372" width="17.625" style="79" customWidth="1"/>
    <col min="4373" max="4375" width="11" style="79" customWidth="1"/>
    <col min="4376" max="4608" width="11" style="79"/>
    <col min="4609" max="4609" width="10.625" style="79" customWidth="1"/>
    <col min="4610" max="4611" width="40.125" style="79" customWidth="1"/>
    <col min="4612" max="4612" width="11.625" style="79" customWidth="1"/>
    <col min="4613" max="4613" width="12.375" style="79" customWidth="1"/>
    <col min="4614" max="4614" width="20.125" style="79" bestFit="1" customWidth="1"/>
    <col min="4615" max="4615" width="21.125" style="79" customWidth="1"/>
    <col min="4616" max="4616" width="22.625" style="79" customWidth="1"/>
    <col min="4617" max="4617" width="14.125" style="79" customWidth="1"/>
    <col min="4618" max="4618" width="21" style="79" customWidth="1"/>
    <col min="4619" max="4619" width="20" style="79" customWidth="1"/>
    <col min="4620" max="4622" width="23.875" style="79" customWidth="1"/>
    <col min="4623" max="4623" width="28.125" style="79" customWidth="1"/>
    <col min="4624" max="4624" width="0" style="79" hidden="1" customWidth="1"/>
    <col min="4625" max="4625" width="12" style="79" customWidth="1"/>
    <col min="4626" max="4626" width="11" style="79" customWidth="1"/>
    <col min="4627" max="4628" width="17.625" style="79" customWidth="1"/>
    <col min="4629" max="4631" width="11" style="79" customWidth="1"/>
    <col min="4632" max="4864" width="11" style="79"/>
    <col min="4865" max="4865" width="10.625" style="79" customWidth="1"/>
    <col min="4866" max="4867" width="40.125" style="79" customWidth="1"/>
    <col min="4868" max="4868" width="11.625" style="79" customWidth="1"/>
    <col min="4869" max="4869" width="12.375" style="79" customWidth="1"/>
    <col min="4870" max="4870" width="20.125" style="79" bestFit="1" customWidth="1"/>
    <col min="4871" max="4871" width="21.125" style="79" customWidth="1"/>
    <col min="4872" max="4872" width="22.625" style="79" customWidth="1"/>
    <col min="4873" max="4873" width="14.125" style="79" customWidth="1"/>
    <col min="4874" max="4874" width="21" style="79" customWidth="1"/>
    <col min="4875" max="4875" width="20" style="79" customWidth="1"/>
    <col min="4876" max="4878" width="23.875" style="79" customWidth="1"/>
    <col min="4879" max="4879" width="28.125" style="79" customWidth="1"/>
    <col min="4880" max="4880" width="0" style="79" hidden="1" customWidth="1"/>
    <col min="4881" max="4881" width="12" style="79" customWidth="1"/>
    <col min="4882" max="4882" width="11" style="79" customWidth="1"/>
    <col min="4883" max="4884" width="17.625" style="79" customWidth="1"/>
    <col min="4885" max="4887" width="11" style="79" customWidth="1"/>
    <col min="4888" max="5120" width="11" style="79"/>
    <col min="5121" max="5121" width="10.625" style="79" customWidth="1"/>
    <col min="5122" max="5123" width="40.125" style="79" customWidth="1"/>
    <col min="5124" max="5124" width="11.625" style="79" customWidth="1"/>
    <col min="5125" max="5125" width="12.375" style="79" customWidth="1"/>
    <col min="5126" max="5126" width="20.125" style="79" bestFit="1" customWidth="1"/>
    <col min="5127" max="5127" width="21.125" style="79" customWidth="1"/>
    <col min="5128" max="5128" width="22.625" style="79" customWidth="1"/>
    <col min="5129" max="5129" width="14.125" style="79" customWidth="1"/>
    <col min="5130" max="5130" width="21" style="79" customWidth="1"/>
    <col min="5131" max="5131" width="20" style="79" customWidth="1"/>
    <col min="5132" max="5134" width="23.875" style="79" customWidth="1"/>
    <col min="5135" max="5135" width="28.125" style="79" customWidth="1"/>
    <col min="5136" max="5136" width="0" style="79" hidden="1" customWidth="1"/>
    <col min="5137" max="5137" width="12" style="79" customWidth="1"/>
    <col min="5138" max="5138" width="11" style="79" customWidth="1"/>
    <col min="5139" max="5140" width="17.625" style="79" customWidth="1"/>
    <col min="5141" max="5143" width="11" style="79" customWidth="1"/>
    <col min="5144" max="5376" width="11" style="79"/>
    <col min="5377" max="5377" width="10.625" style="79" customWidth="1"/>
    <col min="5378" max="5379" width="40.125" style="79" customWidth="1"/>
    <col min="5380" max="5380" width="11.625" style="79" customWidth="1"/>
    <col min="5381" max="5381" width="12.375" style="79" customWidth="1"/>
    <col min="5382" max="5382" width="20.125" style="79" bestFit="1" customWidth="1"/>
    <col min="5383" max="5383" width="21.125" style="79" customWidth="1"/>
    <col min="5384" max="5384" width="22.625" style="79" customWidth="1"/>
    <col min="5385" max="5385" width="14.125" style="79" customWidth="1"/>
    <col min="5386" max="5386" width="21" style="79" customWidth="1"/>
    <col min="5387" max="5387" width="20" style="79" customWidth="1"/>
    <col min="5388" max="5390" width="23.875" style="79" customWidth="1"/>
    <col min="5391" max="5391" width="28.125" style="79" customWidth="1"/>
    <col min="5392" max="5392" width="0" style="79" hidden="1" customWidth="1"/>
    <col min="5393" max="5393" width="12" style="79" customWidth="1"/>
    <col min="5394" max="5394" width="11" style="79" customWidth="1"/>
    <col min="5395" max="5396" width="17.625" style="79" customWidth="1"/>
    <col min="5397" max="5399" width="11" style="79" customWidth="1"/>
    <col min="5400" max="5632" width="11" style="79"/>
    <col min="5633" max="5633" width="10.625" style="79" customWidth="1"/>
    <col min="5634" max="5635" width="40.125" style="79" customWidth="1"/>
    <col min="5636" max="5636" width="11.625" style="79" customWidth="1"/>
    <col min="5637" max="5637" width="12.375" style="79" customWidth="1"/>
    <col min="5638" max="5638" width="20.125" style="79" bestFit="1" customWidth="1"/>
    <col min="5639" max="5639" width="21.125" style="79" customWidth="1"/>
    <col min="5640" max="5640" width="22.625" style="79" customWidth="1"/>
    <col min="5641" max="5641" width="14.125" style="79" customWidth="1"/>
    <col min="5642" max="5642" width="21" style="79" customWidth="1"/>
    <col min="5643" max="5643" width="20" style="79" customWidth="1"/>
    <col min="5644" max="5646" width="23.875" style="79" customWidth="1"/>
    <col min="5647" max="5647" width="28.125" style="79" customWidth="1"/>
    <col min="5648" max="5648" width="0" style="79" hidden="1" customWidth="1"/>
    <col min="5649" max="5649" width="12" style="79" customWidth="1"/>
    <col min="5650" max="5650" width="11" style="79" customWidth="1"/>
    <col min="5651" max="5652" width="17.625" style="79" customWidth="1"/>
    <col min="5653" max="5655" width="11" style="79" customWidth="1"/>
    <col min="5656" max="5888" width="11" style="79"/>
    <col min="5889" max="5889" width="10.625" style="79" customWidth="1"/>
    <col min="5890" max="5891" width="40.125" style="79" customWidth="1"/>
    <col min="5892" max="5892" width="11.625" style="79" customWidth="1"/>
    <col min="5893" max="5893" width="12.375" style="79" customWidth="1"/>
    <col min="5894" max="5894" width="20.125" style="79" bestFit="1" customWidth="1"/>
    <col min="5895" max="5895" width="21.125" style="79" customWidth="1"/>
    <col min="5896" max="5896" width="22.625" style="79" customWidth="1"/>
    <col min="5897" max="5897" width="14.125" style="79" customWidth="1"/>
    <col min="5898" max="5898" width="21" style="79" customWidth="1"/>
    <col min="5899" max="5899" width="20" style="79" customWidth="1"/>
    <col min="5900" max="5902" width="23.875" style="79" customWidth="1"/>
    <col min="5903" max="5903" width="28.125" style="79" customWidth="1"/>
    <col min="5904" max="5904" width="0" style="79" hidden="1" customWidth="1"/>
    <col min="5905" max="5905" width="12" style="79" customWidth="1"/>
    <col min="5906" max="5906" width="11" style="79" customWidth="1"/>
    <col min="5907" max="5908" width="17.625" style="79" customWidth="1"/>
    <col min="5909" max="5911" width="11" style="79" customWidth="1"/>
    <col min="5912" max="6144" width="11" style="79"/>
    <col min="6145" max="6145" width="10.625" style="79" customWidth="1"/>
    <col min="6146" max="6147" width="40.125" style="79" customWidth="1"/>
    <col min="6148" max="6148" width="11.625" style="79" customWidth="1"/>
    <col min="6149" max="6149" width="12.375" style="79" customWidth="1"/>
    <col min="6150" max="6150" width="20.125" style="79" bestFit="1" customWidth="1"/>
    <col min="6151" max="6151" width="21.125" style="79" customWidth="1"/>
    <col min="6152" max="6152" width="22.625" style="79" customWidth="1"/>
    <col min="6153" max="6153" width="14.125" style="79" customWidth="1"/>
    <col min="6154" max="6154" width="21" style="79" customWidth="1"/>
    <col min="6155" max="6155" width="20" style="79" customWidth="1"/>
    <col min="6156" max="6158" width="23.875" style="79" customWidth="1"/>
    <col min="6159" max="6159" width="28.125" style="79" customWidth="1"/>
    <col min="6160" max="6160" width="0" style="79" hidden="1" customWidth="1"/>
    <col min="6161" max="6161" width="12" style="79" customWidth="1"/>
    <col min="6162" max="6162" width="11" style="79" customWidth="1"/>
    <col min="6163" max="6164" width="17.625" style="79" customWidth="1"/>
    <col min="6165" max="6167" width="11" style="79" customWidth="1"/>
    <col min="6168" max="6400" width="11" style="79"/>
    <col min="6401" max="6401" width="10.625" style="79" customWidth="1"/>
    <col min="6402" max="6403" width="40.125" style="79" customWidth="1"/>
    <col min="6404" max="6404" width="11.625" style="79" customWidth="1"/>
    <col min="6405" max="6405" width="12.375" style="79" customWidth="1"/>
    <col min="6406" max="6406" width="20.125" style="79" bestFit="1" customWidth="1"/>
    <col min="6407" max="6407" width="21.125" style="79" customWidth="1"/>
    <col min="6408" max="6408" width="22.625" style="79" customWidth="1"/>
    <col min="6409" max="6409" width="14.125" style="79" customWidth="1"/>
    <col min="6410" max="6410" width="21" style="79" customWidth="1"/>
    <col min="6411" max="6411" width="20" style="79" customWidth="1"/>
    <col min="6412" max="6414" width="23.875" style="79" customWidth="1"/>
    <col min="6415" max="6415" width="28.125" style="79" customWidth="1"/>
    <col min="6416" max="6416" width="0" style="79" hidden="1" customWidth="1"/>
    <col min="6417" max="6417" width="12" style="79" customWidth="1"/>
    <col min="6418" max="6418" width="11" style="79" customWidth="1"/>
    <col min="6419" max="6420" width="17.625" style="79" customWidth="1"/>
    <col min="6421" max="6423" width="11" style="79" customWidth="1"/>
    <col min="6424" max="6656" width="11" style="79"/>
    <col min="6657" max="6657" width="10.625" style="79" customWidth="1"/>
    <col min="6658" max="6659" width="40.125" style="79" customWidth="1"/>
    <col min="6660" max="6660" width="11.625" style="79" customWidth="1"/>
    <col min="6661" max="6661" width="12.375" style="79" customWidth="1"/>
    <col min="6662" max="6662" width="20.125" style="79" bestFit="1" customWidth="1"/>
    <col min="6663" max="6663" width="21.125" style="79" customWidth="1"/>
    <col min="6664" max="6664" width="22.625" style="79" customWidth="1"/>
    <col min="6665" max="6665" width="14.125" style="79" customWidth="1"/>
    <col min="6666" max="6666" width="21" style="79" customWidth="1"/>
    <col min="6667" max="6667" width="20" style="79" customWidth="1"/>
    <col min="6668" max="6670" width="23.875" style="79" customWidth="1"/>
    <col min="6671" max="6671" width="28.125" style="79" customWidth="1"/>
    <col min="6672" max="6672" width="0" style="79" hidden="1" customWidth="1"/>
    <col min="6673" max="6673" width="12" style="79" customWidth="1"/>
    <col min="6674" max="6674" width="11" style="79" customWidth="1"/>
    <col min="6675" max="6676" width="17.625" style="79" customWidth="1"/>
    <col min="6677" max="6679" width="11" style="79" customWidth="1"/>
    <col min="6680" max="6912" width="11" style="79"/>
    <col min="6913" max="6913" width="10.625" style="79" customWidth="1"/>
    <col min="6914" max="6915" width="40.125" style="79" customWidth="1"/>
    <col min="6916" max="6916" width="11.625" style="79" customWidth="1"/>
    <col min="6917" max="6917" width="12.375" style="79" customWidth="1"/>
    <col min="6918" max="6918" width="20.125" style="79" bestFit="1" customWidth="1"/>
    <col min="6919" max="6919" width="21.125" style="79" customWidth="1"/>
    <col min="6920" max="6920" width="22.625" style="79" customWidth="1"/>
    <col min="6921" max="6921" width="14.125" style="79" customWidth="1"/>
    <col min="6922" max="6922" width="21" style="79" customWidth="1"/>
    <col min="6923" max="6923" width="20" style="79" customWidth="1"/>
    <col min="6924" max="6926" width="23.875" style="79" customWidth="1"/>
    <col min="6927" max="6927" width="28.125" style="79" customWidth="1"/>
    <col min="6928" max="6928" width="0" style="79" hidden="1" customWidth="1"/>
    <col min="6929" max="6929" width="12" style="79" customWidth="1"/>
    <col min="6930" max="6930" width="11" style="79" customWidth="1"/>
    <col min="6931" max="6932" width="17.625" style="79" customWidth="1"/>
    <col min="6933" max="6935" width="11" style="79" customWidth="1"/>
    <col min="6936" max="7168" width="11" style="79"/>
    <col min="7169" max="7169" width="10.625" style="79" customWidth="1"/>
    <col min="7170" max="7171" width="40.125" style="79" customWidth="1"/>
    <col min="7172" max="7172" width="11.625" style="79" customWidth="1"/>
    <col min="7173" max="7173" width="12.375" style="79" customWidth="1"/>
    <col min="7174" max="7174" width="20.125" style="79" bestFit="1" customWidth="1"/>
    <col min="7175" max="7175" width="21.125" style="79" customWidth="1"/>
    <col min="7176" max="7176" width="22.625" style="79" customWidth="1"/>
    <col min="7177" max="7177" width="14.125" style="79" customWidth="1"/>
    <col min="7178" max="7178" width="21" style="79" customWidth="1"/>
    <col min="7179" max="7179" width="20" style="79" customWidth="1"/>
    <col min="7180" max="7182" width="23.875" style="79" customWidth="1"/>
    <col min="7183" max="7183" width="28.125" style="79" customWidth="1"/>
    <col min="7184" max="7184" width="0" style="79" hidden="1" customWidth="1"/>
    <col min="7185" max="7185" width="12" style="79" customWidth="1"/>
    <col min="7186" max="7186" width="11" style="79" customWidth="1"/>
    <col min="7187" max="7188" width="17.625" style="79" customWidth="1"/>
    <col min="7189" max="7191" width="11" style="79" customWidth="1"/>
    <col min="7192" max="7424" width="11" style="79"/>
    <col min="7425" max="7425" width="10.625" style="79" customWidth="1"/>
    <col min="7426" max="7427" width="40.125" style="79" customWidth="1"/>
    <col min="7428" max="7428" width="11.625" style="79" customWidth="1"/>
    <col min="7429" max="7429" width="12.375" style="79" customWidth="1"/>
    <col min="7430" max="7430" width="20.125" style="79" bestFit="1" customWidth="1"/>
    <col min="7431" max="7431" width="21.125" style="79" customWidth="1"/>
    <col min="7432" max="7432" width="22.625" style="79" customWidth="1"/>
    <col min="7433" max="7433" width="14.125" style="79" customWidth="1"/>
    <col min="7434" max="7434" width="21" style="79" customWidth="1"/>
    <col min="7435" max="7435" width="20" style="79" customWidth="1"/>
    <col min="7436" max="7438" width="23.875" style="79" customWidth="1"/>
    <col min="7439" max="7439" width="28.125" style="79" customWidth="1"/>
    <col min="7440" max="7440" width="0" style="79" hidden="1" customWidth="1"/>
    <col min="7441" max="7441" width="12" style="79" customWidth="1"/>
    <col min="7442" max="7442" width="11" style="79" customWidth="1"/>
    <col min="7443" max="7444" width="17.625" style="79" customWidth="1"/>
    <col min="7445" max="7447" width="11" style="79" customWidth="1"/>
    <col min="7448" max="7680" width="11" style="79"/>
    <col min="7681" max="7681" width="10.625" style="79" customWidth="1"/>
    <col min="7682" max="7683" width="40.125" style="79" customWidth="1"/>
    <col min="7684" max="7684" width="11.625" style="79" customWidth="1"/>
    <col min="7685" max="7685" width="12.375" style="79" customWidth="1"/>
    <col min="7686" max="7686" width="20.125" style="79" bestFit="1" customWidth="1"/>
    <col min="7687" max="7687" width="21.125" style="79" customWidth="1"/>
    <col min="7688" max="7688" width="22.625" style="79" customWidth="1"/>
    <col min="7689" max="7689" width="14.125" style="79" customWidth="1"/>
    <col min="7690" max="7690" width="21" style="79" customWidth="1"/>
    <col min="7691" max="7691" width="20" style="79" customWidth="1"/>
    <col min="7692" max="7694" width="23.875" style="79" customWidth="1"/>
    <col min="7695" max="7695" width="28.125" style="79" customWidth="1"/>
    <col min="7696" max="7696" width="0" style="79" hidden="1" customWidth="1"/>
    <col min="7697" max="7697" width="12" style="79" customWidth="1"/>
    <col min="7698" max="7698" width="11" style="79" customWidth="1"/>
    <col min="7699" max="7700" width="17.625" style="79" customWidth="1"/>
    <col min="7701" max="7703" width="11" style="79" customWidth="1"/>
    <col min="7704" max="7936" width="11" style="79"/>
    <col min="7937" max="7937" width="10.625" style="79" customWidth="1"/>
    <col min="7938" max="7939" width="40.125" style="79" customWidth="1"/>
    <col min="7940" max="7940" width="11.625" style="79" customWidth="1"/>
    <col min="7941" max="7941" width="12.375" style="79" customWidth="1"/>
    <col min="7942" max="7942" width="20.125" style="79" bestFit="1" customWidth="1"/>
    <col min="7943" max="7943" width="21.125" style="79" customWidth="1"/>
    <col min="7944" max="7944" width="22.625" style="79" customWidth="1"/>
    <col min="7945" max="7945" width="14.125" style="79" customWidth="1"/>
    <col min="7946" max="7946" width="21" style="79" customWidth="1"/>
    <col min="7947" max="7947" width="20" style="79" customWidth="1"/>
    <col min="7948" max="7950" width="23.875" style="79" customWidth="1"/>
    <col min="7951" max="7951" width="28.125" style="79" customWidth="1"/>
    <col min="7952" max="7952" width="0" style="79" hidden="1" customWidth="1"/>
    <col min="7953" max="7953" width="12" style="79" customWidth="1"/>
    <col min="7954" max="7954" width="11" style="79" customWidth="1"/>
    <col min="7955" max="7956" width="17.625" style="79" customWidth="1"/>
    <col min="7957" max="7959" width="11" style="79" customWidth="1"/>
    <col min="7960" max="8192" width="11" style="79"/>
    <col min="8193" max="8193" width="10.625" style="79" customWidth="1"/>
    <col min="8194" max="8195" width="40.125" style="79" customWidth="1"/>
    <col min="8196" max="8196" width="11.625" style="79" customWidth="1"/>
    <col min="8197" max="8197" width="12.375" style="79" customWidth="1"/>
    <col min="8198" max="8198" width="20.125" style="79" bestFit="1" customWidth="1"/>
    <col min="8199" max="8199" width="21.125" style="79" customWidth="1"/>
    <col min="8200" max="8200" width="22.625" style="79" customWidth="1"/>
    <col min="8201" max="8201" width="14.125" style="79" customWidth="1"/>
    <col min="8202" max="8202" width="21" style="79" customWidth="1"/>
    <col min="8203" max="8203" width="20" style="79" customWidth="1"/>
    <col min="8204" max="8206" width="23.875" style="79" customWidth="1"/>
    <col min="8207" max="8207" width="28.125" style="79" customWidth="1"/>
    <col min="8208" max="8208" width="0" style="79" hidden="1" customWidth="1"/>
    <col min="8209" max="8209" width="12" style="79" customWidth="1"/>
    <col min="8210" max="8210" width="11" style="79" customWidth="1"/>
    <col min="8211" max="8212" width="17.625" style="79" customWidth="1"/>
    <col min="8213" max="8215" width="11" style="79" customWidth="1"/>
    <col min="8216" max="8448" width="11" style="79"/>
    <col min="8449" max="8449" width="10.625" style="79" customWidth="1"/>
    <col min="8450" max="8451" width="40.125" style="79" customWidth="1"/>
    <col min="8452" max="8452" width="11.625" style="79" customWidth="1"/>
    <col min="8453" max="8453" width="12.375" style="79" customWidth="1"/>
    <col min="8454" max="8454" width="20.125" style="79" bestFit="1" customWidth="1"/>
    <col min="8455" max="8455" width="21.125" style="79" customWidth="1"/>
    <col min="8456" max="8456" width="22.625" style="79" customWidth="1"/>
    <col min="8457" max="8457" width="14.125" style="79" customWidth="1"/>
    <col min="8458" max="8458" width="21" style="79" customWidth="1"/>
    <col min="8459" max="8459" width="20" style="79" customWidth="1"/>
    <col min="8460" max="8462" width="23.875" style="79" customWidth="1"/>
    <col min="8463" max="8463" width="28.125" style="79" customWidth="1"/>
    <col min="8464" max="8464" width="0" style="79" hidden="1" customWidth="1"/>
    <col min="8465" max="8465" width="12" style="79" customWidth="1"/>
    <col min="8466" max="8466" width="11" style="79" customWidth="1"/>
    <col min="8467" max="8468" width="17.625" style="79" customWidth="1"/>
    <col min="8469" max="8471" width="11" style="79" customWidth="1"/>
    <col min="8472" max="8704" width="11" style="79"/>
    <col min="8705" max="8705" width="10.625" style="79" customWidth="1"/>
    <col min="8706" max="8707" width="40.125" style="79" customWidth="1"/>
    <col min="8708" max="8708" width="11.625" style="79" customWidth="1"/>
    <col min="8709" max="8709" width="12.375" style="79" customWidth="1"/>
    <col min="8710" max="8710" width="20.125" style="79" bestFit="1" customWidth="1"/>
    <col min="8711" max="8711" width="21.125" style="79" customWidth="1"/>
    <col min="8712" max="8712" width="22.625" style="79" customWidth="1"/>
    <col min="8713" max="8713" width="14.125" style="79" customWidth="1"/>
    <col min="8714" max="8714" width="21" style="79" customWidth="1"/>
    <col min="8715" max="8715" width="20" style="79" customWidth="1"/>
    <col min="8716" max="8718" width="23.875" style="79" customWidth="1"/>
    <col min="8719" max="8719" width="28.125" style="79" customWidth="1"/>
    <col min="8720" max="8720" width="0" style="79" hidden="1" customWidth="1"/>
    <col min="8721" max="8721" width="12" style="79" customWidth="1"/>
    <col min="8722" max="8722" width="11" style="79" customWidth="1"/>
    <col min="8723" max="8724" width="17.625" style="79" customWidth="1"/>
    <col min="8725" max="8727" width="11" style="79" customWidth="1"/>
    <col min="8728" max="8960" width="11" style="79"/>
    <col min="8961" max="8961" width="10.625" style="79" customWidth="1"/>
    <col min="8962" max="8963" width="40.125" style="79" customWidth="1"/>
    <col min="8964" max="8964" width="11.625" style="79" customWidth="1"/>
    <col min="8965" max="8965" width="12.375" style="79" customWidth="1"/>
    <col min="8966" max="8966" width="20.125" style="79" bestFit="1" customWidth="1"/>
    <col min="8967" max="8967" width="21.125" style="79" customWidth="1"/>
    <col min="8968" max="8968" width="22.625" style="79" customWidth="1"/>
    <col min="8969" max="8969" width="14.125" style="79" customWidth="1"/>
    <col min="8970" max="8970" width="21" style="79" customWidth="1"/>
    <col min="8971" max="8971" width="20" style="79" customWidth="1"/>
    <col min="8972" max="8974" width="23.875" style="79" customWidth="1"/>
    <col min="8975" max="8975" width="28.125" style="79" customWidth="1"/>
    <col min="8976" max="8976" width="0" style="79" hidden="1" customWidth="1"/>
    <col min="8977" max="8977" width="12" style="79" customWidth="1"/>
    <col min="8978" max="8978" width="11" style="79" customWidth="1"/>
    <col min="8979" max="8980" width="17.625" style="79" customWidth="1"/>
    <col min="8981" max="8983" width="11" style="79" customWidth="1"/>
    <col min="8984" max="9216" width="11" style="79"/>
    <col min="9217" max="9217" width="10.625" style="79" customWidth="1"/>
    <col min="9218" max="9219" width="40.125" style="79" customWidth="1"/>
    <col min="9220" max="9220" width="11.625" style="79" customWidth="1"/>
    <col min="9221" max="9221" width="12.375" style="79" customWidth="1"/>
    <col min="9222" max="9222" width="20.125" style="79" bestFit="1" customWidth="1"/>
    <col min="9223" max="9223" width="21.125" style="79" customWidth="1"/>
    <col min="9224" max="9224" width="22.625" style="79" customWidth="1"/>
    <col min="9225" max="9225" width="14.125" style="79" customWidth="1"/>
    <col min="9226" max="9226" width="21" style="79" customWidth="1"/>
    <col min="9227" max="9227" width="20" style="79" customWidth="1"/>
    <col min="9228" max="9230" width="23.875" style="79" customWidth="1"/>
    <col min="9231" max="9231" width="28.125" style="79" customWidth="1"/>
    <col min="9232" max="9232" width="0" style="79" hidden="1" customWidth="1"/>
    <col min="9233" max="9233" width="12" style="79" customWidth="1"/>
    <col min="9234" max="9234" width="11" style="79" customWidth="1"/>
    <col min="9235" max="9236" width="17.625" style="79" customWidth="1"/>
    <col min="9237" max="9239" width="11" style="79" customWidth="1"/>
    <col min="9240" max="9472" width="11" style="79"/>
    <col min="9473" max="9473" width="10.625" style="79" customWidth="1"/>
    <col min="9474" max="9475" width="40.125" style="79" customWidth="1"/>
    <col min="9476" max="9476" width="11.625" style="79" customWidth="1"/>
    <col min="9477" max="9477" width="12.375" style="79" customWidth="1"/>
    <col min="9478" max="9478" width="20.125" style="79" bestFit="1" customWidth="1"/>
    <col min="9479" max="9479" width="21.125" style="79" customWidth="1"/>
    <col min="9480" max="9480" width="22.625" style="79" customWidth="1"/>
    <col min="9481" max="9481" width="14.125" style="79" customWidth="1"/>
    <col min="9482" max="9482" width="21" style="79" customWidth="1"/>
    <col min="9483" max="9483" width="20" style="79" customWidth="1"/>
    <col min="9484" max="9486" width="23.875" style="79" customWidth="1"/>
    <col min="9487" max="9487" width="28.125" style="79" customWidth="1"/>
    <col min="9488" max="9488" width="0" style="79" hidden="1" customWidth="1"/>
    <col min="9489" max="9489" width="12" style="79" customWidth="1"/>
    <col min="9490" max="9490" width="11" style="79" customWidth="1"/>
    <col min="9491" max="9492" width="17.625" style="79" customWidth="1"/>
    <col min="9493" max="9495" width="11" style="79" customWidth="1"/>
    <col min="9496" max="9728" width="11" style="79"/>
    <col min="9729" max="9729" width="10.625" style="79" customWidth="1"/>
    <col min="9730" max="9731" width="40.125" style="79" customWidth="1"/>
    <col min="9732" max="9732" width="11.625" style="79" customWidth="1"/>
    <col min="9733" max="9733" width="12.375" style="79" customWidth="1"/>
    <col min="9734" max="9734" width="20.125" style="79" bestFit="1" customWidth="1"/>
    <col min="9735" max="9735" width="21.125" style="79" customWidth="1"/>
    <col min="9736" max="9736" width="22.625" style="79" customWidth="1"/>
    <col min="9737" max="9737" width="14.125" style="79" customWidth="1"/>
    <col min="9738" max="9738" width="21" style="79" customWidth="1"/>
    <col min="9739" max="9739" width="20" style="79" customWidth="1"/>
    <col min="9740" max="9742" width="23.875" style="79" customWidth="1"/>
    <col min="9743" max="9743" width="28.125" style="79" customWidth="1"/>
    <col min="9744" max="9744" width="0" style="79" hidden="1" customWidth="1"/>
    <col min="9745" max="9745" width="12" style="79" customWidth="1"/>
    <col min="9746" max="9746" width="11" style="79" customWidth="1"/>
    <col min="9747" max="9748" width="17.625" style="79" customWidth="1"/>
    <col min="9749" max="9751" width="11" style="79" customWidth="1"/>
    <col min="9752" max="9984" width="11" style="79"/>
    <col min="9985" max="9985" width="10.625" style="79" customWidth="1"/>
    <col min="9986" max="9987" width="40.125" style="79" customWidth="1"/>
    <col min="9988" max="9988" width="11.625" style="79" customWidth="1"/>
    <col min="9989" max="9989" width="12.375" style="79" customWidth="1"/>
    <col min="9990" max="9990" width="20.125" style="79" bestFit="1" customWidth="1"/>
    <col min="9991" max="9991" width="21.125" style="79" customWidth="1"/>
    <col min="9992" max="9992" width="22.625" style="79" customWidth="1"/>
    <col min="9993" max="9993" width="14.125" style="79" customWidth="1"/>
    <col min="9994" max="9994" width="21" style="79" customWidth="1"/>
    <col min="9995" max="9995" width="20" style="79" customWidth="1"/>
    <col min="9996" max="9998" width="23.875" style="79" customWidth="1"/>
    <col min="9999" max="9999" width="28.125" style="79" customWidth="1"/>
    <col min="10000" max="10000" width="0" style="79" hidden="1" customWidth="1"/>
    <col min="10001" max="10001" width="12" style="79" customWidth="1"/>
    <col min="10002" max="10002" width="11" style="79" customWidth="1"/>
    <col min="10003" max="10004" width="17.625" style="79" customWidth="1"/>
    <col min="10005" max="10007" width="11" style="79" customWidth="1"/>
    <col min="10008" max="10240" width="11" style="79"/>
    <col min="10241" max="10241" width="10.625" style="79" customWidth="1"/>
    <col min="10242" max="10243" width="40.125" style="79" customWidth="1"/>
    <col min="10244" max="10244" width="11.625" style="79" customWidth="1"/>
    <col min="10245" max="10245" width="12.375" style="79" customWidth="1"/>
    <col min="10246" max="10246" width="20.125" style="79" bestFit="1" customWidth="1"/>
    <col min="10247" max="10247" width="21.125" style="79" customWidth="1"/>
    <col min="10248" max="10248" width="22.625" style="79" customWidth="1"/>
    <col min="10249" max="10249" width="14.125" style="79" customWidth="1"/>
    <col min="10250" max="10250" width="21" style="79" customWidth="1"/>
    <col min="10251" max="10251" width="20" style="79" customWidth="1"/>
    <col min="10252" max="10254" width="23.875" style="79" customWidth="1"/>
    <col min="10255" max="10255" width="28.125" style="79" customWidth="1"/>
    <col min="10256" max="10256" width="0" style="79" hidden="1" customWidth="1"/>
    <col min="10257" max="10257" width="12" style="79" customWidth="1"/>
    <col min="10258" max="10258" width="11" style="79" customWidth="1"/>
    <col min="10259" max="10260" width="17.625" style="79" customWidth="1"/>
    <col min="10261" max="10263" width="11" style="79" customWidth="1"/>
    <col min="10264" max="10496" width="11" style="79"/>
    <col min="10497" max="10497" width="10.625" style="79" customWidth="1"/>
    <col min="10498" max="10499" width="40.125" style="79" customWidth="1"/>
    <col min="10500" max="10500" width="11.625" style="79" customWidth="1"/>
    <col min="10501" max="10501" width="12.375" style="79" customWidth="1"/>
    <col min="10502" max="10502" width="20.125" style="79" bestFit="1" customWidth="1"/>
    <col min="10503" max="10503" width="21.125" style="79" customWidth="1"/>
    <col min="10504" max="10504" width="22.625" style="79" customWidth="1"/>
    <col min="10505" max="10505" width="14.125" style="79" customWidth="1"/>
    <col min="10506" max="10506" width="21" style="79" customWidth="1"/>
    <col min="10507" max="10507" width="20" style="79" customWidth="1"/>
    <col min="10508" max="10510" width="23.875" style="79" customWidth="1"/>
    <col min="10511" max="10511" width="28.125" style="79" customWidth="1"/>
    <col min="10512" max="10512" width="0" style="79" hidden="1" customWidth="1"/>
    <col min="10513" max="10513" width="12" style="79" customWidth="1"/>
    <col min="10514" max="10514" width="11" style="79" customWidth="1"/>
    <col min="10515" max="10516" width="17.625" style="79" customWidth="1"/>
    <col min="10517" max="10519" width="11" style="79" customWidth="1"/>
    <col min="10520" max="10752" width="11" style="79"/>
    <col min="10753" max="10753" width="10.625" style="79" customWidth="1"/>
    <col min="10754" max="10755" width="40.125" style="79" customWidth="1"/>
    <col min="10756" max="10756" width="11.625" style="79" customWidth="1"/>
    <col min="10757" max="10757" width="12.375" style="79" customWidth="1"/>
    <col min="10758" max="10758" width="20.125" style="79" bestFit="1" customWidth="1"/>
    <col min="10759" max="10759" width="21.125" style="79" customWidth="1"/>
    <col min="10760" max="10760" width="22.625" style="79" customWidth="1"/>
    <col min="10761" max="10761" width="14.125" style="79" customWidth="1"/>
    <col min="10762" max="10762" width="21" style="79" customWidth="1"/>
    <col min="10763" max="10763" width="20" style="79" customWidth="1"/>
    <col min="10764" max="10766" width="23.875" style="79" customWidth="1"/>
    <col min="10767" max="10767" width="28.125" style="79" customWidth="1"/>
    <col min="10768" max="10768" width="0" style="79" hidden="1" customWidth="1"/>
    <col min="10769" max="10769" width="12" style="79" customWidth="1"/>
    <col min="10770" max="10770" width="11" style="79" customWidth="1"/>
    <col min="10771" max="10772" width="17.625" style="79" customWidth="1"/>
    <col min="10773" max="10775" width="11" style="79" customWidth="1"/>
    <col min="10776" max="11008" width="11" style="79"/>
    <col min="11009" max="11009" width="10.625" style="79" customWidth="1"/>
    <col min="11010" max="11011" width="40.125" style="79" customWidth="1"/>
    <col min="11012" max="11012" width="11.625" style="79" customWidth="1"/>
    <col min="11013" max="11013" width="12.375" style="79" customWidth="1"/>
    <col min="11014" max="11014" width="20.125" style="79" bestFit="1" customWidth="1"/>
    <col min="11015" max="11015" width="21.125" style="79" customWidth="1"/>
    <col min="11016" max="11016" width="22.625" style="79" customWidth="1"/>
    <col min="11017" max="11017" width="14.125" style="79" customWidth="1"/>
    <col min="11018" max="11018" width="21" style="79" customWidth="1"/>
    <col min="11019" max="11019" width="20" style="79" customWidth="1"/>
    <col min="11020" max="11022" width="23.875" style="79" customWidth="1"/>
    <col min="11023" max="11023" width="28.125" style="79" customWidth="1"/>
    <col min="11024" max="11024" width="0" style="79" hidden="1" customWidth="1"/>
    <col min="11025" max="11025" width="12" style="79" customWidth="1"/>
    <col min="11026" max="11026" width="11" style="79" customWidth="1"/>
    <col min="11027" max="11028" width="17.625" style="79" customWidth="1"/>
    <col min="11029" max="11031" width="11" style="79" customWidth="1"/>
    <col min="11032" max="11264" width="11" style="79"/>
    <col min="11265" max="11265" width="10.625" style="79" customWidth="1"/>
    <col min="11266" max="11267" width="40.125" style="79" customWidth="1"/>
    <col min="11268" max="11268" width="11.625" style="79" customWidth="1"/>
    <col min="11269" max="11269" width="12.375" style="79" customWidth="1"/>
    <col min="11270" max="11270" width="20.125" style="79" bestFit="1" customWidth="1"/>
    <col min="11271" max="11271" width="21.125" style="79" customWidth="1"/>
    <col min="11272" max="11272" width="22.625" style="79" customWidth="1"/>
    <col min="11273" max="11273" width="14.125" style="79" customWidth="1"/>
    <col min="11274" max="11274" width="21" style="79" customWidth="1"/>
    <col min="11275" max="11275" width="20" style="79" customWidth="1"/>
    <col min="11276" max="11278" width="23.875" style="79" customWidth="1"/>
    <col min="11279" max="11279" width="28.125" style="79" customWidth="1"/>
    <col min="11280" max="11280" width="0" style="79" hidden="1" customWidth="1"/>
    <col min="11281" max="11281" width="12" style="79" customWidth="1"/>
    <col min="11282" max="11282" width="11" style="79" customWidth="1"/>
    <col min="11283" max="11284" width="17.625" style="79" customWidth="1"/>
    <col min="11285" max="11287" width="11" style="79" customWidth="1"/>
    <col min="11288" max="11520" width="11" style="79"/>
    <col min="11521" max="11521" width="10.625" style="79" customWidth="1"/>
    <col min="11522" max="11523" width="40.125" style="79" customWidth="1"/>
    <col min="11524" max="11524" width="11.625" style="79" customWidth="1"/>
    <col min="11525" max="11525" width="12.375" style="79" customWidth="1"/>
    <col min="11526" max="11526" width="20.125" style="79" bestFit="1" customWidth="1"/>
    <col min="11527" max="11527" width="21.125" style="79" customWidth="1"/>
    <col min="11528" max="11528" width="22.625" style="79" customWidth="1"/>
    <col min="11529" max="11529" width="14.125" style="79" customWidth="1"/>
    <col min="11530" max="11530" width="21" style="79" customWidth="1"/>
    <col min="11531" max="11531" width="20" style="79" customWidth="1"/>
    <col min="11532" max="11534" width="23.875" style="79" customWidth="1"/>
    <col min="11535" max="11535" width="28.125" style="79" customWidth="1"/>
    <col min="11536" max="11536" width="0" style="79" hidden="1" customWidth="1"/>
    <col min="11537" max="11537" width="12" style="79" customWidth="1"/>
    <col min="11538" max="11538" width="11" style="79" customWidth="1"/>
    <col min="11539" max="11540" width="17.625" style="79" customWidth="1"/>
    <col min="11541" max="11543" width="11" style="79" customWidth="1"/>
    <col min="11544" max="11776" width="11" style="79"/>
    <col min="11777" max="11777" width="10.625" style="79" customWidth="1"/>
    <col min="11778" max="11779" width="40.125" style="79" customWidth="1"/>
    <col min="11780" max="11780" width="11.625" style="79" customWidth="1"/>
    <col min="11781" max="11781" width="12.375" style="79" customWidth="1"/>
    <col min="11782" max="11782" width="20.125" style="79" bestFit="1" customWidth="1"/>
    <col min="11783" max="11783" width="21.125" style="79" customWidth="1"/>
    <col min="11784" max="11784" width="22.625" style="79" customWidth="1"/>
    <col min="11785" max="11785" width="14.125" style="79" customWidth="1"/>
    <col min="11786" max="11786" width="21" style="79" customWidth="1"/>
    <col min="11787" max="11787" width="20" style="79" customWidth="1"/>
    <col min="11788" max="11790" width="23.875" style="79" customWidth="1"/>
    <col min="11791" max="11791" width="28.125" style="79" customWidth="1"/>
    <col min="11792" max="11792" width="0" style="79" hidden="1" customWidth="1"/>
    <col min="11793" max="11793" width="12" style="79" customWidth="1"/>
    <col min="11794" max="11794" width="11" style="79" customWidth="1"/>
    <col min="11795" max="11796" width="17.625" style="79" customWidth="1"/>
    <col min="11797" max="11799" width="11" style="79" customWidth="1"/>
    <col min="11800" max="12032" width="11" style="79"/>
    <col min="12033" max="12033" width="10.625" style="79" customWidth="1"/>
    <col min="12034" max="12035" width="40.125" style="79" customWidth="1"/>
    <col min="12036" max="12036" width="11.625" style="79" customWidth="1"/>
    <col min="12037" max="12037" width="12.375" style="79" customWidth="1"/>
    <col min="12038" max="12038" width="20.125" style="79" bestFit="1" customWidth="1"/>
    <col min="12039" max="12039" width="21.125" style="79" customWidth="1"/>
    <col min="12040" max="12040" width="22.625" style="79" customWidth="1"/>
    <col min="12041" max="12041" width="14.125" style="79" customWidth="1"/>
    <col min="12042" max="12042" width="21" style="79" customWidth="1"/>
    <col min="12043" max="12043" width="20" style="79" customWidth="1"/>
    <col min="12044" max="12046" width="23.875" style="79" customWidth="1"/>
    <col min="12047" max="12047" width="28.125" style="79" customWidth="1"/>
    <col min="12048" max="12048" width="0" style="79" hidden="1" customWidth="1"/>
    <col min="12049" max="12049" width="12" style="79" customWidth="1"/>
    <col min="12050" max="12050" width="11" style="79" customWidth="1"/>
    <col min="12051" max="12052" width="17.625" style="79" customWidth="1"/>
    <col min="12053" max="12055" width="11" style="79" customWidth="1"/>
    <col min="12056" max="12288" width="11" style="79"/>
    <col min="12289" max="12289" width="10.625" style="79" customWidth="1"/>
    <col min="12290" max="12291" width="40.125" style="79" customWidth="1"/>
    <col min="12292" max="12292" width="11.625" style="79" customWidth="1"/>
    <col min="12293" max="12293" width="12.375" style="79" customWidth="1"/>
    <col min="12294" max="12294" width="20.125" style="79" bestFit="1" customWidth="1"/>
    <col min="12295" max="12295" width="21.125" style="79" customWidth="1"/>
    <col min="12296" max="12296" width="22.625" style="79" customWidth="1"/>
    <col min="12297" max="12297" width="14.125" style="79" customWidth="1"/>
    <col min="12298" max="12298" width="21" style="79" customWidth="1"/>
    <col min="12299" max="12299" width="20" style="79" customWidth="1"/>
    <col min="12300" max="12302" width="23.875" style="79" customWidth="1"/>
    <col min="12303" max="12303" width="28.125" style="79" customWidth="1"/>
    <col min="12304" max="12304" width="0" style="79" hidden="1" customWidth="1"/>
    <col min="12305" max="12305" width="12" style="79" customWidth="1"/>
    <col min="12306" max="12306" width="11" style="79" customWidth="1"/>
    <col min="12307" max="12308" width="17.625" style="79" customWidth="1"/>
    <col min="12309" max="12311" width="11" style="79" customWidth="1"/>
    <col min="12312" max="12544" width="11" style="79"/>
    <col min="12545" max="12545" width="10.625" style="79" customWidth="1"/>
    <col min="12546" max="12547" width="40.125" style="79" customWidth="1"/>
    <col min="12548" max="12548" width="11.625" style="79" customWidth="1"/>
    <col min="12549" max="12549" width="12.375" style="79" customWidth="1"/>
    <col min="12550" max="12550" width="20.125" style="79" bestFit="1" customWidth="1"/>
    <col min="12551" max="12551" width="21.125" style="79" customWidth="1"/>
    <col min="12552" max="12552" width="22.625" style="79" customWidth="1"/>
    <col min="12553" max="12553" width="14.125" style="79" customWidth="1"/>
    <col min="12554" max="12554" width="21" style="79" customWidth="1"/>
    <col min="12555" max="12555" width="20" style="79" customWidth="1"/>
    <col min="12556" max="12558" width="23.875" style="79" customWidth="1"/>
    <col min="12559" max="12559" width="28.125" style="79" customWidth="1"/>
    <col min="12560" max="12560" width="0" style="79" hidden="1" customWidth="1"/>
    <col min="12561" max="12561" width="12" style="79" customWidth="1"/>
    <col min="12562" max="12562" width="11" style="79" customWidth="1"/>
    <col min="12563" max="12564" width="17.625" style="79" customWidth="1"/>
    <col min="12565" max="12567" width="11" style="79" customWidth="1"/>
    <col min="12568" max="12800" width="11" style="79"/>
    <col min="12801" max="12801" width="10.625" style="79" customWidth="1"/>
    <col min="12802" max="12803" width="40.125" style="79" customWidth="1"/>
    <col min="12804" max="12804" width="11.625" style="79" customWidth="1"/>
    <col min="12805" max="12805" width="12.375" style="79" customWidth="1"/>
    <col min="12806" max="12806" width="20.125" style="79" bestFit="1" customWidth="1"/>
    <col min="12807" max="12807" width="21.125" style="79" customWidth="1"/>
    <col min="12808" max="12808" width="22.625" style="79" customWidth="1"/>
    <col min="12809" max="12809" width="14.125" style="79" customWidth="1"/>
    <col min="12810" max="12810" width="21" style="79" customWidth="1"/>
    <col min="12811" max="12811" width="20" style="79" customWidth="1"/>
    <col min="12812" max="12814" width="23.875" style="79" customWidth="1"/>
    <col min="12815" max="12815" width="28.125" style="79" customWidth="1"/>
    <col min="12816" max="12816" width="0" style="79" hidden="1" customWidth="1"/>
    <col min="12817" max="12817" width="12" style="79" customWidth="1"/>
    <col min="12818" max="12818" width="11" style="79" customWidth="1"/>
    <col min="12819" max="12820" width="17.625" style="79" customWidth="1"/>
    <col min="12821" max="12823" width="11" style="79" customWidth="1"/>
    <col min="12824" max="13056" width="11" style="79"/>
    <col min="13057" max="13057" width="10.625" style="79" customWidth="1"/>
    <col min="13058" max="13059" width="40.125" style="79" customWidth="1"/>
    <col min="13060" max="13060" width="11.625" style="79" customWidth="1"/>
    <col min="13061" max="13061" width="12.375" style="79" customWidth="1"/>
    <col min="13062" max="13062" width="20.125" style="79" bestFit="1" customWidth="1"/>
    <col min="13063" max="13063" width="21.125" style="79" customWidth="1"/>
    <col min="13064" max="13064" width="22.625" style="79" customWidth="1"/>
    <col min="13065" max="13065" width="14.125" style="79" customWidth="1"/>
    <col min="13066" max="13066" width="21" style="79" customWidth="1"/>
    <col min="13067" max="13067" width="20" style="79" customWidth="1"/>
    <col min="13068" max="13070" width="23.875" style="79" customWidth="1"/>
    <col min="13071" max="13071" width="28.125" style="79" customWidth="1"/>
    <col min="13072" max="13072" width="0" style="79" hidden="1" customWidth="1"/>
    <col min="13073" max="13073" width="12" style="79" customWidth="1"/>
    <col min="13074" max="13074" width="11" style="79" customWidth="1"/>
    <col min="13075" max="13076" width="17.625" style="79" customWidth="1"/>
    <col min="13077" max="13079" width="11" style="79" customWidth="1"/>
    <col min="13080" max="13312" width="11" style="79"/>
    <col min="13313" max="13313" width="10.625" style="79" customWidth="1"/>
    <col min="13314" max="13315" width="40.125" style="79" customWidth="1"/>
    <col min="13316" max="13316" width="11.625" style="79" customWidth="1"/>
    <col min="13317" max="13317" width="12.375" style="79" customWidth="1"/>
    <col min="13318" max="13318" width="20.125" style="79" bestFit="1" customWidth="1"/>
    <col min="13319" max="13319" width="21.125" style="79" customWidth="1"/>
    <col min="13320" max="13320" width="22.625" style="79" customWidth="1"/>
    <col min="13321" max="13321" width="14.125" style="79" customWidth="1"/>
    <col min="13322" max="13322" width="21" style="79" customWidth="1"/>
    <col min="13323" max="13323" width="20" style="79" customWidth="1"/>
    <col min="13324" max="13326" width="23.875" style="79" customWidth="1"/>
    <col min="13327" max="13327" width="28.125" style="79" customWidth="1"/>
    <col min="13328" max="13328" width="0" style="79" hidden="1" customWidth="1"/>
    <col min="13329" max="13329" width="12" style="79" customWidth="1"/>
    <col min="13330" max="13330" width="11" style="79" customWidth="1"/>
    <col min="13331" max="13332" width="17.625" style="79" customWidth="1"/>
    <col min="13333" max="13335" width="11" style="79" customWidth="1"/>
    <col min="13336" max="13568" width="11" style="79"/>
    <col min="13569" max="13569" width="10.625" style="79" customWidth="1"/>
    <col min="13570" max="13571" width="40.125" style="79" customWidth="1"/>
    <col min="13572" max="13572" width="11.625" style="79" customWidth="1"/>
    <col min="13573" max="13573" width="12.375" style="79" customWidth="1"/>
    <col min="13574" max="13574" width="20.125" style="79" bestFit="1" customWidth="1"/>
    <col min="13575" max="13575" width="21.125" style="79" customWidth="1"/>
    <col min="13576" max="13576" width="22.625" style="79" customWidth="1"/>
    <col min="13577" max="13577" width="14.125" style="79" customWidth="1"/>
    <col min="13578" max="13578" width="21" style="79" customWidth="1"/>
    <col min="13579" max="13579" width="20" style="79" customWidth="1"/>
    <col min="13580" max="13582" width="23.875" style="79" customWidth="1"/>
    <col min="13583" max="13583" width="28.125" style="79" customWidth="1"/>
    <col min="13584" max="13584" width="0" style="79" hidden="1" customWidth="1"/>
    <col min="13585" max="13585" width="12" style="79" customWidth="1"/>
    <col min="13586" max="13586" width="11" style="79" customWidth="1"/>
    <col min="13587" max="13588" width="17.625" style="79" customWidth="1"/>
    <col min="13589" max="13591" width="11" style="79" customWidth="1"/>
    <col min="13592" max="13824" width="11" style="79"/>
    <col min="13825" max="13825" width="10.625" style="79" customWidth="1"/>
    <col min="13826" max="13827" width="40.125" style="79" customWidth="1"/>
    <col min="13828" max="13828" width="11.625" style="79" customWidth="1"/>
    <col min="13829" max="13829" width="12.375" style="79" customWidth="1"/>
    <col min="13830" max="13830" width="20.125" style="79" bestFit="1" customWidth="1"/>
    <col min="13831" max="13831" width="21.125" style="79" customWidth="1"/>
    <col min="13832" max="13832" width="22.625" style="79" customWidth="1"/>
    <col min="13833" max="13833" width="14.125" style="79" customWidth="1"/>
    <col min="13834" max="13834" width="21" style="79" customWidth="1"/>
    <col min="13835" max="13835" width="20" style="79" customWidth="1"/>
    <col min="13836" max="13838" width="23.875" style="79" customWidth="1"/>
    <col min="13839" max="13839" width="28.125" style="79" customWidth="1"/>
    <col min="13840" max="13840" width="0" style="79" hidden="1" customWidth="1"/>
    <col min="13841" max="13841" width="12" style="79" customWidth="1"/>
    <col min="13842" max="13842" width="11" style="79" customWidth="1"/>
    <col min="13843" max="13844" width="17.625" style="79" customWidth="1"/>
    <col min="13845" max="13847" width="11" style="79" customWidth="1"/>
    <col min="13848" max="14080" width="11" style="79"/>
    <col min="14081" max="14081" width="10.625" style="79" customWidth="1"/>
    <col min="14082" max="14083" width="40.125" style="79" customWidth="1"/>
    <col min="14084" max="14084" width="11.625" style="79" customWidth="1"/>
    <col min="14085" max="14085" width="12.375" style="79" customWidth="1"/>
    <col min="14086" max="14086" width="20.125" style="79" bestFit="1" customWidth="1"/>
    <col min="14087" max="14087" width="21.125" style="79" customWidth="1"/>
    <col min="14088" max="14088" width="22.625" style="79" customWidth="1"/>
    <col min="14089" max="14089" width="14.125" style="79" customWidth="1"/>
    <col min="14090" max="14090" width="21" style="79" customWidth="1"/>
    <col min="14091" max="14091" width="20" style="79" customWidth="1"/>
    <col min="14092" max="14094" width="23.875" style="79" customWidth="1"/>
    <col min="14095" max="14095" width="28.125" style="79" customWidth="1"/>
    <col min="14096" max="14096" width="0" style="79" hidden="1" customWidth="1"/>
    <col min="14097" max="14097" width="12" style="79" customWidth="1"/>
    <col min="14098" max="14098" width="11" style="79" customWidth="1"/>
    <col min="14099" max="14100" width="17.625" style="79" customWidth="1"/>
    <col min="14101" max="14103" width="11" style="79" customWidth="1"/>
    <col min="14104" max="14336" width="11" style="79"/>
    <col min="14337" max="14337" width="10.625" style="79" customWidth="1"/>
    <col min="14338" max="14339" width="40.125" style="79" customWidth="1"/>
    <col min="14340" max="14340" width="11.625" style="79" customWidth="1"/>
    <col min="14341" max="14341" width="12.375" style="79" customWidth="1"/>
    <col min="14342" max="14342" width="20.125" style="79" bestFit="1" customWidth="1"/>
    <col min="14343" max="14343" width="21.125" style="79" customWidth="1"/>
    <col min="14344" max="14344" width="22.625" style="79" customWidth="1"/>
    <col min="14345" max="14345" width="14.125" style="79" customWidth="1"/>
    <col min="14346" max="14346" width="21" style="79" customWidth="1"/>
    <col min="14347" max="14347" width="20" style="79" customWidth="1"/>
    <col min="14348" max="14350" width="23.875" style="79" customWidth="1"/>
    <col min="14351" max="14351" width="28.125" style="79" customWidth="1"/>
    <col min="14352" max="14352" width="0" style="79" hidden="1" customWidth="1"/>
    <col min="14353" max="14353" width="12" style="79" customWidth="1"/>
    <col min="14354" max="14354" width="11" style="79" customWidth="1"/>
    <col min="14355" max="14356" width="17.625" style="79" customWidth="1"/>
    <col min="14357" max="14359" width="11" style="79" customWidth="1"/>
    <col min="14360" max="14592" width="11" style="79"/>
    <col min="14593" max="14593" width="10.625" style="79" customWidth="1"/>
    <col min="14594" max="14595" width="40.125" style="79" customWidth="1"/>
    <col min="14596" max="14596" width="11.625" style="79" customWidth="1"/>
    <col min="14597" max="14597" width="12.375" style="79" customWidth="1"/>
    <col min="14598" max="14598" width="20.125" style="79" bestFit="1" customWidth="1"/>
    <col min="14599" max="14599" width="21.125" style="79" customWidth="1"/>
    <col min="14600" max="14600" width="22.625" style="79" customWidth="1"/>
    <col min="14601" max="14601" width="14.125" style="79" customWidth="1"/>
    <col min="14602" max="14602" width="21" style="79" customWidth="1"/>
    <col min="14603" max="14603" width="20" style="79" customWidth="1"/>
    <col min="14604" max="14606" width="23.875" style="79" customWidth="1"/>
    <col min="14607" max="14607" width="28.125" style="79" customWidth="1"/>
    <col min="14608" max="14608" width="0" style="79" hidden="1" customWidth="1"/>
    <col min="14609" max="14609" width="12" style="79" customWidth="1"/>
    <col min="14610" max="14610" width="11" style="79" customWidth="1"/>
    <col min="14611" max="14612" width="17.625" style="79" customWidth="1"/>
    <col min="14613" max="14615" width="11" style="79" customWidth="1"/>
    <col min="14616" max="14848" width="11" style="79"/>
    <col min="14849" max="14849" width="10.625" style="79" customWidth="1"/>
    <col min="14850" max="14851" width="40.125" style="79" customWidth="1"/>
    <col min="14852" max="14852" width="11.625" style="79" customWidth="1"/>
    <col min="14853" max="14853" width="12.375" style="79" customWidth="1"/>
    <col min="14854" max="14854" width="20.125" style="79" bestFit="1" customWidth="1"/>
    <col min="14855" max="14855" width="21.125" style="79" customWidth="1"/>
    <col min="14856" max="14856" width="22.625" style="79" customWidth="1"/>
    <col min="14857" max="14857" width="14.125" style="79" customWidth="1"/>
    <col min="14858" max="14858" width="21" style="79" customWidth="1"/>
    <col min="14859" max="14859" width="20" style="79" customWidth="1"/>
    <col min="14860" max="14862" width="23.875" style="79" customWidth="1"/>
    <col min="14863" max="14863" width="28.125" style="79" customWidth="1"/>
    <col min="14864" max="14864" width="0" style="79" hidden="1" customWidth="1"/>
    <col min="14865" max="14865" width="12" style="79" customWidth="1"/>
    <col min="14866" max="14866" width="11" style="79" customWidth="1"/>
    <col min="14867" max="14868" width="17.625" style="79" customWidth="1"/>
    <col min="14869" max="14871" width="11" style="79" customWidth="1"/>
    <col min="14872" max="15104" width="11" style="79"/>
    <col min="15105" max="15105" width="10.625" style="79" customWidth="1"/>
    <col min="15106" max="15107" width="40.125" style="79" customWidth="1"/>
    <col min="15108" max="15108" width="11.625" style="79" customWidth="1"/>
    <col min="15109" max="15109" width="12.375" style="79" customWidth="1"/>
    <col min="15110" max="15110" width="20.125" style="79" bestFit="1" customWidth="1"/>
    <col min="15111" max="15111" width="21.125" style="79" customWidth="1"/>
    <col min="15112" max="15112" width="22.625" style="79" customWidth="1"/>
    <col min="15113" max="15113" width="14.125" style="79" customWidth="1"/>
    <col min="15114" max="15114" width="21" style="79" customWidth="1"/>
    <col min="15115" max="15115" width="20" style="79" customWidth="1"/>
    <col min="15116" max="15118" width="23.875" style="79" customWidth="1"/>
    <col min="15119" max="15119" width="28.125" style="79" customWidth="1"/>
    <col min="15120" max="15120" width="0" style="79" hidden="1" customWidth="1"/>
    <col min="15121" max="15121" width="12" style="79" customWidth="1"/>
    <col min="15122" max="15122" width="11" style="79" customWidth="1"/>
    <col min="15123" max="15124" width="17.625" style="79" customWidth="1"/>
    <col min="15125" max="15127" width="11" style="79" customWidth="1"/>
    <col min="15128" max="15360" width="11" style="79"/>
    <col min="15361" max="15361" width="10.625" style="79" customWidth="1"/>
    <col min="15362" max="15363" width="40.125" style="79" customWidth="1"/>
    <col min="15364" max="15364" width="11.625" style="79" customWidth="1"/>
    <col min="15365" max="15365" width="12.375" style="79" customWidth="1"/>
    <col min="15366" max="15366" width="20.125" style="79" bestFit="1" customWidth="1"/>
    <col min="15367" max="15367" width="21.125" style="79" customWidth="1"/>
    <col min="15368" max="15368" width="22.625" style="79" customWidth="1"/>
    <col min="15369" max="15369" width="14.125" style="79" customWidth="1"/>
    <col min="15370" max="15370" width="21" style="79" customWidth="1"/>
    <col min="15371" max="15371" width="20" style="79" customWidth="1"/>
    <col min="15372" max="15374" width="23.875" style="79" customWidth="1"/>
    <col min="15375" max="15375" width="28.125" style="79" customWidth="1"/>
    <col min="15376" max="15376" width="0" style="79" hidden="1" customWidth="1"/>
    <col min="15377" max="15377" width="12" style="79" customWidth="1"/>
    <col min="15378" max="15378" width="11" style="79" customWidth="1"/>
    <col min="15379" max="15380" width="17.625" style="79" customWidth="1"/>
    <col min="15381" max="15383" width="11" style="79" customWidth="1"/>
    <col min="15384" max="15616" width="11" style="79"/>
    <col min="15617" max="15617" width="10.625" style="79" customWidth="1"/>
    <col min="15618" max="15619" width="40.125" style="79" customWidth="1"/>
    <col min="15620" max="15620" width="11.625" style="79" customWidth="1"/>
    <col min="15621" max="15621" width="12.375" style="79" customWidth="1"/>
    <col min="15622" max="15622" width="20.125" style="79" bestFit="1" customWidth="1"/>
    <col min="15623" max="15623" width="21.125" style="79" customWidth="1"/>
    <col min="15624" max="15624" width="22.625" style="79" customWidth="1"/>
    <col min="15625" max="15625" width="14.125" style="79" customWidth="1"/>
    <col min="15626" max="15626" width="21" style="79" customWidth="1"/>
    <col min="15627" max="15627" width="20" style="79" customWidth="1"/>
    <col min="15628" max="15630" width="23.875" style="79" customWidth="1"/>
    <col min="15631" max="15631" width="28.125" style="79" customWidth="1"/>
    <col min="15632" max="15632" width="0" style="79" hidden="1" customWidth="1"/>
    <col min="15633" max="15633" width="12" style="79" customWidth="1"/>
    <col min="15634" max="15634" width="11" style="79" customWidth="1"/>
    <col min="15635" max="15636" width="17.625" style="79" customWidth="1"/>
    <col min="15637" max="15639" width="11" style="79" customWidth="1"/>
    <col min="15640" max="15872" width="11" style="79"/>
    <col min="15873" max="15873" width="10.625" style="79" customWidth="1"/>
    <col min="15874" max="15875" width="40.125" style="79" customWidth="1"/>
    <col min="15876" max="15876" width="11.625" style="79" customWidth="1"/>
    <col min="15877" max="15877" width="12.375" style="79" customWidth="1"/>
    <col min="15878" max="15878" width="20.125" style="79" bestFit="1" customWidth="1"/>
    <col min="15879" max="15879" width="21.125" style="79" customWidth="1"/>
    <col min="15880" max="15880" width="22.625" style="79" customWidth="1"/>
    <col min="15881" max="15881" width="14.125" style="79" customWidth="1"/>
    <col min="15882" max="15882" width="21" style="79" customWidth="1"/>
    <col min="15883" max="15883" width="20" style="79" customWidth="1"/>
    <col min="15884" max="15886" width="23.875" style="79" customWidth="1"/>
    <col min="15887" max="15887" width="28.125" style="79" customWidth="1"/>
    <col min="15888" max="15888" width="0" style="79" hidden="1" customWidth="1"/>
    <col min="15889" max="15889" width="12" style="79" customWidth="1"/>
    <col min="15890" max="15890" width="11" style="79" customWidth="1"/>
    <col min="15891" max="15892" width="17.625" style="79" customWidth="1"/>
    <col min="15893" max="15895" width="11" style="79" customWidth="1"/>
    <col min="15896" max="16128" width="11" style="79"/>
    <col min="16129" max="16129" width="10.625" style="79" customWidth="1"/>
    <col min="16130" max="16131" width="40.125" style="79" customWidth="1"/>
    <col min="16132" max="16132" width="11.625" style="79" customWidth="1"/>
    <col min="16133" max="16133" width="12.375" style="79" customWidth="1"/>
    <col min="16134" max="16134" width="20.125" style="79" bestFit="1" customWidth="1"/>
    <col min="16135" max="16135" width="21.125" style="79" customWidth="1"/>
    <col min="16136" max="16136" width="22.625" style="79" customWidth="1"/>
    <col min="16137" max="16137" width="14.125" style="79" customWidth="1"/>
    <col min="16138" max="16138" width="21" style="79" customWidth="1"/>
    <col min="16139" max="16139" width="20" style="79" customWidth="1"/>
    <col min="16140" max="16142" width="23.875" style="79" customWidth="1"/>
    <col min="16143" max="16143" width="28.125" style="79" customWidth="1"/>
    <col min="16144" max="16144" width="0" style="79" hidden="1" customWidth="1"/>
    <col min="16145" max="16145" width="12" style="79" customWidth="1"/>
    <col min="16146" max="16146" width="11" style="79" customWidth="1"/>
    <col min="16147" max="16148" width="17.625" style="79" customWidth="1"/>
    <col min="16149" max="16151" width="11" style="79" customWidth="1"/>
    <col min="16152" max="16384" width="11" style="79"/>
  </cols>
  <sheetData>
    <row r="1" spans="1:20" ht="18" customHeight="1">
      <c r="A1" s="81" t="str">
        <f>Cover!B3</f>
        <v>Specification No. SRTCC/ Tele-contracts /AMC-LMC/Som-Mys/851-20</v>
      </c>
      <c r="B1" s="82"/>
      <c r="C1" s="82"/>
      <c r="D1" s="83"/>
      <c r="E1" s="83"/>
      <c r="F1" s="83"/>
      <c r="G1" s="83"/>
      <c r="H1" s="83"/>
      <c r="I1" s="83"/>
      <c r="J1" s="83"/>
      <c r="K1" s="83"/>
      <c r="L1" s="551"/>
      <c r="M1" s="551"/>
      <c r="N1" s="551"/>
      <c r="O1" s="551"/>
      <c r="P1" s="551"/>
    </row>
    <row r="2" spans="1:20" ht="18" customHeight="1">
      <c r="A2" s="67"/>
      <c r="B2" s="87"/>
      <c r="C2" s="87"/>
      <c r="D2" s="88"/>
      <c r="E2" s="88"/>
      <c r="F2" s="88"/>
      <c r="G2" s="88"/>
      <c r="H2" s="88"/>
      <c r="I2" s="88"/>
      <c r="J2" s="88"/>
      <c r="K2" s="88"/>
    </row>
    <row r="3" spans="1:20" ht="55.5" customHeight="1">
      <c r="A3" s="773" t="str">
        <f>Cover!$B$2</f>
        <v>Annual Maintenance Contract (AMC) of Somanahalli-Mysore intercity &amp; Mysore intracity OFC network and LMC of various customer connectivities in Somanahalli-Mysore intercity route and Mysore intracity for a period of Three (3) Years.</v>
      </c>
      <c r="B3" s="773"/>
      <c r="C3" s="773"/>
      <c r="D3" s="773"/>
      <c r="E3" s="773"/>
      <c r="F3" s="773"/>
      <c r="G3" s="773"/>
      <c r="H3" s="773"/>
      <c r="I3" s="773"/>
      <c r="J3" s="773"/>
      <c r="K3" s="773"/>
      <c r="L3" s="773"/>
      <c r="M3" s="773"/>
      <c r="N3" s="773"/>
      <c r="O3" s="773"/>
      <c r="P3" s="705"/>
      <c r="R3" s="233"/>
      <c r="T3" s="234"/>
    </row>
    <row r="4" spans="1:20" ht="22.35" customHeight="1">
      <c r="A4" s="730" t="s">
        <v>538</v>
      </c>
      <c r="B4" s="730"/>
      <c r="C4" s="730"/>
      <c r="D4" s="730"/>
      <c r="E4" s="730"/>
      <c r="F4" s="730"/>
      <c r="G4" s="730"/>
      <c r="H4" s="730"/>
      <c r="I4" s="730"/>
      <c r="J4" s="730"/>
      <c r="K4" s="730"/>
      <c r="L4" s="730"/>
      <c r="M4" s="730"/>
      <c r="N4" s="730"/>
      <c r="O4" s="730"/>
      <c r="P4" s="704"/>
      <c r="R4" s="233"/>
      <c r="T4" s="235"/>
    </row>
    <row r="5" spans="1:20" ht="18" customHeight="1">
      <c r="R5" s="233"/>
      <c r="T5" s="235"/>
    </row>
    <row r="6" spans="1:20" ht="28.35" customHeight="1">
      <c r="A6" s="29" t="str">
        <f>'[1]Sch-1'!A6</f>
        <v>Bidder's Name And Address</v>
      </c>
      <c r="B6" s="30"/>
      <c r="C6" s="30"/>
      <c r="D6" s="30"/>
      <c r="H6" s="63"/>
      <c r="I6" s="63"/>
      <c r="J6" s="63"/>
      <c r="K6" s="63"/>
      <c r="L6" s="63" t="s">
        <v>198</v>
      </c>
      <c r="M6" s="63"/>
      <c r="N6" s="63"/>
      <c r="O6" s="63"/>
      <c r="P6" s="63"/>
      <c r="R6" s="233"/>
      <c r="T6" s="235"/>
    </row>
    <row r="7" spans="1:20" ht="24.6" customHeight="1">
      <c r="A7" s="238" t="str">
        <f>'[1]Sch-1'!A7</f>
        <v>Bidder as Individual Bidder</v>
      </c>
      <c r="H7" s="506"/>
      <c r="I7" s="506"/>
      <c r="J7" s="506"/>
      <c r="K7" s="506"/>
      <c r="L7" s="833" t="str">
        <f>'[1]Sch-1'!L7</f>
        <v xml:space="preserve">CM (Tele-contracts)
Power Grid Corporation of India Limited,
Southern Region Telecom Control Centre, 
Singanayakanahalli Village,
Near RTO Driving Test Track,
Yelahanka-Dodaballapur Road
Bangalore, Pin :560064 </v>
      </c>
      <c r="M7" s="833"/>
      <c r="N7" s="833"/>
      <c r="O7" s="708"/>
      <c r="P7" s="638"/>
      <c r="R7" s="233"/>
      <c r="T7" s="235"/>
    </row>
    <row r="8" spans="1:20" ht="24.6" customHeight="1">
      <c r="A8" s="68" t="s">
        <v>199</v>
      </c>
      <c r="B8" s="709">
        <f>'[1]Names of Bidder'!D8</f>
        <v>0</v>
      </c>
      <c r="C8" s="709"/>
      <c r="D8" s="709"/>
      <c r="H8" s="506"/>
      <c r="I8" s="506"/>
      <c r="J8" s="506"/>
      <c r="K8" s="506"/>
      <c r="L8" s="833"/>
      <c r="M8" s="833"/>
      <c r="N8" s="833"/>
      <c r="O8" s="708"/>
      <c r="P8" s="638"/>
      <c r="R8" s="233"/>
      <c r="T8" s="235"/>
    </row>
    <row r="9" spans="1:20" ht="24.6" customHeight="1">
      <c r="A9" s="68" t="s">
        <v>201</v>
      </c>
      <c r="B9" s="709">
        <f>'[1]Names of Bidder'!D9</f>
        <v>0</v>
      </c>
      <c r="C9" s="709"/>
      <c r="D9" s="709"/>
      <c r="H9" s="506"/>
      <c r="I9" s="506"/>
      <c r="J9" s="506"/>
      <c r="K9" s="506"/>
      <c r="L9" s="833"/>
      <c r="M9" s="833"/>
      <c r="N9" s="833"/>
      <c r="O9" s="708"/>
      <c r="P9" s="638"/>
      <c r="R9" s="233"/>
      <c r="T9" s="234"/>
    </row>
    <row r="10" spans="1:20" ht="39.950000000000003" customHeight="1">
      <c r="A10" s="70"/>
      <c r="B10" s="709">
        <f>'[1]Names of Bidder'!D10</f>
        <v>0</v>
      </c>
      <c r="C10" s="709"/>
      <c r="D10" s="709"/>
      <c r="H10" s="506"/>
      <c r="I10" s="506"/>
      <c r="J10" s="506"/>
      <c r="K10" s="506"/>
      <c r="L10" s="833"/>
      <c r="M10" s="833"/>
      <c r="N10" s="833"/>
      <c r="O10" s="708"/>
      <c r="P10" s="638"/>
    </row>
    <row r="11" spans="1:20" ht="24.6" customHeight="1">
      <c r="A11" s="70"/>
      <c r="B11" s="709">
        <f>'[1]Names of Bidder'!D11</f>
        <v>0</v>
      </c>
      <c r="C11" s="709"/>
      <c r="D11" s="709"/>
      <c r="H11" s="506"/>
      <c r="I11" s="506"/>
      <c r="J11" s="506"/>
      <c r="K11" s="506"/>
      <c r="L11" s="638"/>
      <c r="M11" s="638"/>
      <c r="N11" s="708"/>
      <c r="O11" s="708"/>
      <c r="P11" s="638"/>
    </row>
    <row r="12" spans="1:20" ht="18.600000000000001" customHeight="1">
      <c r="A12" s="70"/>
      <c r="B12" s="99"/>
      <c r="C12" s="99"/>
      <c r="D12" s="99"/>
      <c r="E12" s="176"/>
      <c r="F12" s="176"/>
      <c r="G12" s="176"/>
      <c r="H12" s="99"/>
      <c r="I12" s="99"/>
      <c r="J12" s="99"/>
      <c r="K12" s="99"/>
    </row>
    <row r="13" spans="1:20" s="665" customFormat="1" ht="18" customHeight="1">
      <c r="A13" s="780" t="s">
        <v>509</v>
      </c>
      <c r="B13" s="780"/>
      <c r="C13" s="780"/>
      <c r="D13" s="780"/>
      <c r="E13" s="780"/>
      <c r="F13" s="780"/>
      <c r="G13" s="780"/>
      <c r="H13" s="780"/>
      <c r="I13" s="780"/>
      <c r="J13" s="780"/>
      <c r="K13" s="780"/>
      <c r="L13" s="780"/>
      <c r="M13" s="780"/>
      <c r="N13" s="780"/>
      <c r="O13" s="780"/>
      <c r="P13" s="642"/>
    </row>
    <row r="14" spans="1:20" s="665" customFormat="1" thickBot="1">
      <c r="A14" s="774" t="s">
        <v>455</v>
      </c>
      <c r="B14" s="774"/>
      <c r="C14" s="774"/>
      <c r="D14" s="774"/>
      <c r="E14" s="774"/>
      <c r="F14" s="774"/>
      <c r="G14" s="774"/>
      <c r="H14" s="774"/>
      <c r="I14" s="774"/>
      <c r="J14" s="774"/>
      <c r="K14" s="774"/>
      <c r="L14" s="774"/>
      <c r="M14" s="774"/>
      <c r="N14" s="774"/>
      <c r="O14" s="774"/>
      <c r="P14" s="643"/>
    </row>
    <row r="15" spans="1:20" s="665" customFormat="1" ht="41.85" customHeight="1">
      <c r="A15" s="834" t="s">
        <v>551</v>
      </c>
      <c r="B15" s="835"/>
      <c r="C15" s="835"/>
      <c r="D15" s="835"/>
      <c r="E15" s="835"/>
      <c r="F15" s="835"/>
      <c r="G15" s="835"/>
      <c r="H15" s="835"/>
      <c r="I15" s="835"/>
      <c r="J15" s="835"/>
      <c r="K15" s="835"/>
      <c r="L15" s="835"/>
      <c r="M15" s="836"/>
    </row>
    <row r="16" spans="1:20" s="665" customFormat="1" ht="99">
      <c r="A16" s="656" t="s">
        <v>176</v>
      </c>
      <c r="B16" s="837" t="s">
        <v>180</v>
      </c>
      <c r="C16" s="837"/>
      <c r="D16" s="707" t="s">
        <v>174</v>
      </c>
      <c r="E16" s="707" t="s">
        <v>548</v>
      </c>
      <c r="F16" s="707" t="s">
        <v>474</v>
      </c>
      <c r="G16" s="657" t="s">
        <v>475</v>
      </c>
      <c r="H16" s="657" t="s">
        <v>476</v>
      </c>
      <c r="I16" s="657" t="s">
        <v>477</v>
      </c>
      <c r="J16" s="657" t="s">
        <v>478</v>
      </c>
      <c r="K16" s="657" t="s">
        <v>479</v>
      </c>
      <c r="L16" s="707" t="s">
        <v>550</v>
      </c>
      <c r="M16" s="707" t="s">
        <v>556</v>
      </c>
      <c r="P16" s="640" t="s">
        <v>481</v>
      </c>
    </row>
    <row r="17" spans="1:17" s="665" customFormat="1">
      <c r="A17" s="656">
        <v>1</v>
      </c>
      <c r="B17" s="837">
        <v>2</v>
      </c>
      <c r="C17" s="837"/>
      <c r="D17" s="707">
        <v>3</v>
      </c>
      <c r="E17" s="707">
        <v>4</v>
      </c>
      <c r="F17" s="707">
        <v>5</v>
      </c>
      <c r="G17" s="707">
        <v>6</v>
      </c>
      <c r="H17" s="707">
        <v>7</v>
      </c>
      <c r="I17" s="707">
        <v>8</v>
      </c>
      <c r="J17" s="707">
        <v>9</v>
      </c>
      <c r="K17" s="707">
        <v>10</v>
      </c>
      <c r="L17" s="707">
        <v>11</v>
      </c>
      <c r="M17" s="707" t="s">
        <v>549</v>
      </c>
      <c r="P17" s="641"/>
    </row>
    <row r="18" spans="1:17" s="665" customFormat="1" ht="151.5" customHeight="1">
      <c r="A18" s="695" t="s">
        <v>456</v>
      </c>
      <c r="B18" s="838" t="s">
        <v>670</v>
      </c>
      <c r="C18" s="839"/>
      <c r="D18" s="722" t="s">
        <v>563</v>
      </c>
      <c r="E18" s="666">
        <v>5220</v>
      </c>
      <c r="F18" s="648">
        <v>998336</v>
      </c>
      <c r="G18" s="667" t="str">
        <f>IF(H18=0,"Confirmed",(IF(H18=F18,"Confirmed","Not Confirmed")))</f>
        <v>Confirmed</v>
      </c>
      <c r="H18" s="650"/>
      <c r="I18" s="649">
        <v>0.18</v>
      </c>
      <c r="J18" s="667" t="str">
        <f>IF(K18=0,"Confirmed",(IF(K18=I18,"Confirmed","Not Confirmed")))</f>
        <v>Confirmed</v>
      </c>
      <c r="K18" s="651"/>
      <c r="L18" s="725"/>
      <c r="M18" s="658">
        <f>(E18*L18)</f>
        <v>0</v>
      </c>
      <c r="N18" s="668"/>
      <c r="P18" s="641">
        <f>IF(K18="",E18*I18*L18,(IF(K18=0,E18*K18*L18,E18*K18*L18)))</f>
        <v>0</v>
      </c>
      <c r="Q18" s="724">
        <f>M18+P18</f>
        <v>0</v>
      </c>
    </row>
    <row r="19" spans="1:17" s="665" customFormat="1" ht="71.099999999999994" customHeight="1">
      <c r="A19" s="694" t="s">
        <v>530</v>
      </c>
      <c r="B19" s="838" t="s">
        <v>643</v>
      </c>
      <c r="C19" s="839"/>
      <c r="D19" s="722" t="s">
        <v>669</v>
      </c>
      <c r="E19" s="666">
        <v>36</v>
      </c>
      <c r="F19" s="648">
        <v>998336</v>
      </c>
      <c r="G19" s="667" t="str">
        <f>IF(H19=0,"Confirmed",(IF(H19=F19,"Confirmed","Not Confirmed")))</f>
        <v>Confirmed</v>
      </c>
      <c r="H19" s="650"/>
      <c r="I19" s="649">
        <v>0.18</v>
      </c>
      <c r="J19" s="667" t="str">
        <f>IF(K19="","Confirmed",(IF(K19=I19,"Confirmed","Not Confirmed")))</f>
        <v>Confirmed</v>
      </c>
      <c r="K19" s="651"/>
      <c r="L19" s="725"/>
      <c r="M19" s="658">
        <f>(E19*L19)</f>
        <v>0</v>
      </c>
      <c r="N19" s="668"/>
      <c r="P19" s="641">
        <f>IF(K19="",E19*I19*L19,(IF(K19=0,E19*K19*L19,E19*K19*L19)))</f>
        <v>0</v>
      </c>
      <c r="Q19" s="724">
        <f t="shared" ref="Q19:Q82" si="0">M19+P19</f>
        <v>0</v>
      </c>
    </row>
    <row r="20" spans="1:17" s="665" customFormat="1" ht="17.25" thickBot="1">
      <c r="A20" s="840" t="s">
        <v>553</v>
      </c>
      <c r="B20" s="841"/>
      <c r="C20" s="841"/>
      <c r="D20" s="841"/>
      <c r="E20" s="841"/>
      <c r="F20" s="841"/>
      <c r="G20" s="841"/>
      <c r="H20" s="841"/>
      <c r="I20" s="841"/>
      <c r="J20" s="841"/>
      <c r="K20" s="841"/>
      <c r="L20" s="841"/>
      <c r="M20" s="659">
        <f>SUM(M18:M19)</f>
        <v>0</v>
      </c>
      <c r="P20" s="668">
        <f>SUM(P18:P19)</f>
        <v>0</v>
      </c>
      <c r="Q20" s="724">
        <f t="shared" si="0"/>
        <v>0</v>
      </c>
    </row>
    <row r="21" spans="1:17" s="665" customFormat="1">
      <c r="A21" s="654"/>
      <c r="B21" s="654"/>
      <c r="C21" s="654"/>
      <c r="D21" s="654"/>
      <c r="E21" s="660"/>
      <c r="F21" s="660"/>
      <c r="G21" s="660"/>
      <c r="H21" s="654"/>
      <c r="I21" s="654"/>
      <c r="J21" s="654"/>
      <c r="K21" s="654"/>
      <c r="L21" s="654"/>
      <c r="M21" s="654"/>
      <c r="N21" s="654"/>
      <c r="O21" s="654"/>
      <c r="Q21" s="724">
        <f t="shared" si="0"/>
        <v>0</v>
      </c>
    </row>
    <row r="22" spans="1:17" s="665" customFormat="1" ht="21" thickBot="1">
      <c r="A22" s="832" t="s">
        <v>552</v>
      </c>
      <c r="B22" s="832"/>
      <c r="C22" s="832"/>
      <c r="D22" s="832"/>
      <c r="E22" s="832"/>
      <c r="F22" s="832"/>
      <c r="G22" s="832"/>
      <c r="H22" s="832"/>
      <c r="I22" s="832"/>
      <c r="J22" s="832"/>
      <c r="K22" s="832"/>
      <c r="L22" s="832"/>
      <c r="M22" s="832"/>
      <c r="N22" s="832"/>
      <c r="O22" s="832"/>
      <c r="P22" s="639"/>
      <c r="Q22" s="724">
        <f t="shared" si="0"/>
        <v>0</v>
      </c>
    </row>
    <row r="23" spans="1:17" s="665" customFormat="1" ht="99.75" thickBot="1">
      <c r="A23" s="644" t="s">
        <v>176</v>
      </c>
      <c r="B23" s="696" t="s">
        <v>180</v>
      </c>
      <c r="C23" s="696"/>
      <c r="D23" s="645" t="s">
        <v>174</v>
      </c>
      <c r="E23" s="645" t="s">
        <v>644</v>
      </c>
      <c r="F23" s="645" t="s">
        <v>474</v>
      </c>
      <c r="G23" s="646" t="s">
        <v>475</v>
      </c>
      <c r="H23" s="646" t="s">
        <v>476</v>
      </c>
      <c r="I23" s="646" t="s">
        <v>477</v>
      </c>
      <c r="J23" s="646" t="s">
        <v>478</v>
      </c>
      <c r="K23" s="646" t="s">
        <v>479</v>
      </c>
      <c r="L23" s="645" t="s">
        <v>550</v>
      </c>
      <c r="M23" s="707" t="s">
        <v>556</v>
      </c>
      <c r="N23" s="660"/>
      <c r="O23" s="660"/>
      <c r="P23" s="640" t="s">
        <v>481</v>
      </c>
      <c r="Q23" s="724" t="e">
        <f t="shared" si="0"/>
        <v>#VALUE!</v>
      </c>
    </row>
    <row r="24" spans="1:17" s="665" customFormat="1" ht="47.25">
      <c r="A24" s="711">
        <v>1</v>
      </c>
      <c r="B24" s="699" t="s">
        <v>576</v>
      </c>
      <c r="C24" s="698" t="s">
        <v>577</v>
      </c>
      <c r="D24" s="701" t="s">
        <v>634</v>
      </c>
      <c r="E24" s="666">
        <v>14500</v>
      </c>
      <c r="F24" s="648">
        <v>998336</v>
      </c>
      <c r="G24" s="669" t="str">
        <f>IF(H24=0,"Confirmed",(IF(H24=F24,"Confirmed","Not Confirmed")))</f>
        <v>Confirmed</v>
      </c>
      <c r="H24" s="647"/>
      <c r="I24" s="712">
        <v>0.18</v>
      </c>
      <c r="J24" s="669" t="str">
        <f>IF(K24=0,"Confirmed",(IF(K24=I24,"Confirmed","Not Confirmed")))</f>
        <v>Confirmed</v>
      </c>
      <c r="K24" s="647"/>
      <c r="L24" s="726"/>
      <c r="M24" s="713">
        <f>(E24*L24)</f>
        <v>0</v>
      </c>
      <c r="N24" s="668"/>
      <c r="O24" s="661"/>
      <c r="P24" s="641">
        <f>IF(K24="",E24*I24*L24,(IF(K24=0,E24*K24*L24,E24*K24*L24)))</f>
        <v>0</v>
      </c>
      <c r="Q24" s="724">
        <f t="shared" si="0"/>
        <v>0</v>
      </c>
    </row>
    <row r="25" spans="1:17" s="665" customFormat="1" ht="16.5" customHeight="1">
      <c r="A25" s="699" t="s">
        <v>578</v>
      </c>
      <c r="B25" s="699" t="s">
        <v>579</v>
      </c>
      <c r="C25" s="825" t="s">
        <v>645</v>
      </c>
      <c r="D25" s="701"/>
      <c r="E25" s="666"/>
      <c r="F25" s="714"/>
      <c r="G25" s="667"/>
      <c r="H25" s="707"/>
      <c r="I25" s="703"/>
      <c r="J25" s="667"/>
      <c r="K25" s="707"/>
      <c r="L25" s="726"/>
      <c r="M25" s="713"/>
      <c r="N25" s="715"/>
      <c r="O25" s="661"/>
      <c r="P25" s="641">
        <f t="shared" ref="P25:P88" si="1">IF(K25="",E25*I25*L25,(IF(K25=0,E25*K25*L25,E25*K25*L25)))</f>
        <v>0</v>
      </c>
      <c r="Q25" s="724">
        <f t="shared" si="0"/>
        <v>0</v>
      </c>
    </row>
    <row r="26" spans="1:17" s="665" customFormat="1">
      <c r="A26" s="711" t="s">
        <v>560</v>
      </c>
      <c r="B26" s="698" t="s">
        <v>557</v>
      </c>
      <c r="C26" s="825"/>
      <c r="D26" s="701" t="s">
        <v>634</v>
      </c>
      <c r="E26" s="666">
        <v>10000</v>
      </c>
      <c r="F26" s="648">
        <v>998336</v>
      </c>
      <c r="G26" s="667" t="str">
        <f t="shared" ref="G26:G88" si="2">IF(H26=0,"Confirmed",(IF(H26=F26,"Confirmed","Not Confirmed")))</f>
        <v>Confirmed</v>
      </c>
      <c r="H26" s="650"/>
      <c r="I26" s="712">
        <v>0.18</v>
      </c>
      <c r="J26" s="669" t="str">
        <f>IF(K26=0,"Confirmed",(IF(K26=I26,"Confirmed","Not Confirmed")))</f>
        <v>Confirmed</v>
      </c>
      <c r="K26" s="650"/>
      <c r="L26" s="726"/>
      <c r="M26" s="713">
        <f>(E26*L26)</f>
        <v>0</v>
      </c>
      <c r="N26" s="668"/>
      <c r="O26" s="660"/>
      <c r="P26" s="641">
        <f t="shared" si="1"/>
        <v>0</v>
      </c>
      <c r="Q26" s="724">
        <f t="shared" si="0"/>
        <v>0</v>
      </c>
    </row>
    <row r="27" spans="1:17" s="665" customFormat="1">
      <c r="A27" s="711" t="s">
        <v>561</v>
      </c>
      <c r="B27" s="698" t="s">
        <v>568</v>
      </c>
      <c r="C27" s="825"/>
      <c r="D27" s="701" t="s">
        <v>634</v>
      </c>
      <c r="E27" s="666">
        <v>1000</v>
      </c>
      <c r="F27" s="648">
        <v>998336</v>
      </c>
      <c r="G27" s="667" t="str">
        <f t="shared" si="2"/>
        <v>Confirmed</v>
      </c>
      <c r="H27" s="650"/>
      <c r="I27" s="712">
        <v>0.18</v>
      </c>
      <c r="J27" s="669" t="str">
        <f>IF(K27=0,"Confirmed",(IF(K27=I27,"Confirmed","Not Confirmed")))</f>
        <v>Confirmed</v>
      </c>
      <c r="K27" s="650"/>
      <c r="L27" s="726"/>
      <c r="M27" s="713">
        <f>(E27*L27)</f>
        <v>0</v>
      </c>
      <c r="N27" s="668"/>
      <c r="O27" s="660"/>
      <c r="P27" s="641">
        <f t="shared" si="1"/>
        <v>0</v>
      </c>
      <c r="Q27" s="724">
        <f t="shared" si="0"/>
        <v>0</v>
      </c>
    </row>
    <row r="28" spans="1:17" s="665" customFormat="1" ht="17.100000000000001" customHeight="1">
      <c r="A28" s="711" t="s">
        <v>580</v>
      </c>
      <c r="B28" s="699" t="s">
        <v>581</v>
      </c>
      <c r="C28" s="698" t="s">
        <v>646</v>
      </c>
      <c r="D28" s="701" t="s">
        <v>634</v>
      </c>
      <c r="E28" s="666">
        <v>100</v>
      </c>
      <c r="F28" s="648">
        <v>998336</v>
      </c>
      <c r="G28" s="667" t="str">
        <f t="shared" si="2"/>
        <v>Confirmed</v>
      </c>
      <c r="H28" s="650"/>
      <c r="I28" s="712">
        <v>0.18</v>
      </c>
      <c r="J28" s="669" t="str">
        <f>IF(K28=0,"Confirmed",(IF(K28=I28,"Confirmed","Not Confirmed")))</f>
        <v>Confirmed</v>
      </c>
      <c r="K28" s="650"/>
      <c r="L28" s="726"/>
      <c r="M28" s="713">
        <f>(E28*L28)</f>
        <v>0</v>
      </c>
      <c r="N28" s="668"/>
      <c r="O28" s="661"/>
      <c r="P28" s="641">
        <f t="shared" si="1"/>
        <v>0</v>
      </c>
      <c r="Q28" s="724">
        <f t="shared" si="0"/>
        <v>0</v>
      </c>
    </row>
    <row r="29" spans="1:17" s="665" customFormat="1" ht="15.95" customHeight="1">
      <c r="A29" s="711">
        <v>3</v>
      </c>
      <c r="B29" s="699" t="s">
        <v>582</v>
      </c>
      <c r="C29" s="825" t="s">
        <v>583</v>
      </c>
      <c r="D29" s="701"/>
      <c r="E29" s="666"/>
      <c r="F29" s="714"/>
      <c r="G29" s="667"/>
      <c r="H29" s="707"/>
      <c r="I29" s="703"/>
      <c r="J29" s="667"/>
      <c r="K29" s="707"/>
      <c r="L29" s="726"/>
      <c r="M29" s="713"/>
      <c r="N29" s="715"/>
      <c r="O29" s="661"/>
      <c r="P29" s="641">
        <f t="shared" si="1"/>
        <v>0</v>
      </c>
      <c r="Q29" s="724">
        <f t="shared" si="0"/>
        <v>0</v>
      </c>
    </row>
    <row r="30" spans="1:17" s="665" customFormat="1">
      <c r="A30" s="711" t="s">
        <v>560</v>
      </c>
      <c r="B30" s="698" t="s">
        <v>557</v>
      </c>
      <c r="C30" s="825"/>
      <c r="D30" s="701" t="s">
        <v>634</v>
      </c>
      <c r="E30" s="666">
        <v>10000</v>
      </c>
      <c r="F30" s="648">
        <v>998336</v>
      </c>
      <c r="G30" s="667" t="str">
        <f t="shared" si="2"/>
        <v>Confirmed</v>
      </c>
      <c r="H30" s="650"/>
      <c r="I30" s="712">
        <v>0.18</v>
      </c>
      <c r="J30" s="669" t="str">
        <f>IF(K30=0,"Confirmed",(IF(K30=I30,"Confirmed","Not Confirmed")))</f>
        <v>Confirmed</v>
      </c>
      <c r="K30" s="650"/>
      <c r="L30" s="726"/>
      <c r="M30" s="713">
        <f>(E30*L30)</f>
        <v>0</v>
      </c>
      <c r="N30" s="668"/>
      <c r="O30" s="661"/>
      <c r="P30" s="641">
        <f t="shared" si="1"/>
        <v>0</v>
      </c>
      <c r="Q30" s="724">
        <f t="shared" si="0"/>
        <v>0</v>
      </c>
    </row>
    <row r="31" spans="1:17" s="665" customFormat="1">
      <c r="A31" s="711" t="s">
        <v>561</v>
      </c>
      <c r="B31" s="698" t="s">
        <v>568</v>
      </c>
      <c r="C31" s="825"/>
      <c r="D31" s="701" t="s">
        <v>634</v>
      </c>
      <c r="E31" s="666">
        <v>1000</v>
      </c>
      <c r="F31" s="648">
        <v>998336</v>
      </c>
      <c r="G31" s="667" t="str">
        <f t="shared" si="2"/>
        <v>Confirmed</v>
      </c>
      <c r="H31" s="650"/>
      <c r="I31" s="712">
        <v>0.18</v>
      </c>
      <c r="J31" s="669" t="str">
        <f>IF(K31=0,"Confirmed",(IF(K31=I31,"Confirmed","Not Confirmed")))</f>
        <v>Confirmed</v>
      </c>
      <c r="K31" s="650"/>
      <c r="L31" s="726"/>
      <c r="M31" s="713">
        <f>(E31*L31)</f>
        <v>0</v>
      </c>
      <c r="N31" s="668"/>
      <c r="O31" s="661"/>
      <c r="P31" s="641">
        <f t="shared" si="1"/>
        <v>0</v>
      </c>
      <c r="Q31" s="724">
        <f t="shared" si="0"/>
        <v>0</v>
      </c>
    </row>
    <row r="32" spans="1:17" s="665" customFormat="1" ht="15.95" customHeight="1">
      <c r="A32" s="711">
        <v>4</v>
      </c>
      <c r="B32" s="699" t="s">
        <v>647</v>
      </c>
      <c r="C32" s="698"/>
      <c r="D32" s="701"/>
      <c r="E32" s="666"/>
      <c r="F32" s="714"/>
      <c r="G32" s="667"/>
      <c r="H32" s="667"/>
      <c r="I32" s="703"/>
      <c r="J32" s="667"/>
      <c r="K32" s="667"/>
      <c r="L32" s="726"/>
      <c r="M32" s="713"/>
      <c r="N32" s="715"/>
      <c r="O32" s="660"/>
      <c r="P32" s="641">
        <f t="shared" si="1"/>
        <v>0</v>
      </c>
      <c r="Q32" s="724">
        <f t="shared" si="0"/>
        <v>0</v>
      </c>
    </row>
    <row r="33" spans="1:17" s="665" customFormat="1">
      <c r="A33" s="697" t="s">
        <v>630</v>
      </c>
      <c r="B33" s="698" t="s">
        <v>585</v>
      </c>
      <c r="C33" s="698" t="s">
        <v>648</v>
      </c>
      <c r="D33" s="701" t="s">
        <v>635</v>
      </c>
      <c r="E33" s="666">
        <v>150</v>
      </c>
      <c r="F33" s="648">
        <v>998336</v>
      </c>
      <c r="G33" s="667" t="str">
        <f t="shared" si="2"/>
        <v>Confirmed</v>
      </c>
      <c r="H33" s="650"/>
      <c r="I33" s="712">
        <v>0.18</v>
      </c>
      <c r="J33" s="669" t="str">
        <f>IF(K33=0,"Confirmed",(IF(K33=I33,"Confirmed","Not Confirmed")))</f>
        <v>Confirmed</v>
      </c>
      <c r="K33" s="650"/>
      <c r="L33" s="726"/>
      <c r="M33" s="713">
        <f>(E33*L33)</f>
        <v>0</v>
      </c>
      <c r="N33" s="668"/>
      <c r="O33" s="661"/>
      <c r="P33" s="641">
        <f t="shared" si="1"/>
        <v>0</v>
      </c>
      <c r="Q33" s="724">
        <f t="shared" si="0"/>
        <v>0</v>
      </c>
    </row>
    <row r="34" spans="1:17" s="665" customFormat="1" ht="15.95" customHeight="1">
      <c r="A34" s="697" t="s">
        <v>649</v>
      </c>
      <c r="B34" s="698" t="s">
        <v>569</v>
      </c>
      <c r="C34" s="698" t="s">
        <v>648</v>
      </c>
      <c r="D34" s="701" t="s">
        <v>635</v>
      </c>
      <c r="E34" s="666">
        <v>200</v>
      </c>
      <c r="F34" s="648">
        <v>998336</v>
      </c>
      <c r="G34" s="667" t="str">
        <f t="shared" si="2"/>
        <v>Confirmed</v>
      </c>
      <c r="H34" s="650"/>
      <c r="I34" s="712">
        <v>0.18</v>
      </c>
      <c r="J34" s="669" t="str">
        <f>IF(K34=0,"Confirmed",(IF(K34=I34,"Confirmed","Not Confirmed")))</f>
        <v>Confirmed</v>
      </c>
      <c r="K34" s="650"/>
      <c r="L34" s="726"/>
      <c r="M34" s="713">
        <f>(E34*L34)</f>
        <v>0</v>
      </c>
      <c r="N34" s="668"/>
      <c r="O34" s="661"/>
      <c r="P34" s="641">
        <f t="shared" si="1"/>
        <v>0</v>
      </c>
      <c r="Q34" s="724">
        <f t="shared" si="0"/>
        <v>0</v>
      </c>
    </row>
    <row r="35" spans="1:17" s="665" customFormat="1" ht="31.5">
      <c r="A35" s="711">
        <v>5</v>
      </c>
      <c r="B35" s="699" t="s">
        <v>587</v>
      </c>
      <c r="C35" s="826" t="s">
        <v>648</v>
      </c>
      <c r="D35" s="701"/>
      <c r="E35" s="666"/>
      <c r="F35" s="714"/>
      <c r="G35" s="667"/>
      <c r="H35" s="667"/>
      <c r="I35" s="703"/>
      <c r="J35" s="667"/>
      <c r="K35" s="667"/>
      <c r="L35" s="726"/>
      <c r="M35" s="713"/>
      <c r="N35" s="715"/>
      <c r="O35" s="661"/>
      <c r="P35" s="641">
        <f t="shared" si="1"/>
        <v>0</v>
      </c>
      <c r="Q35" s="724">
        <f t="shared" si="0"/>
        <v>0</v>
      </c>
    </row>
    <row r="36" spans="1:17" s="665" customFormat="1" ht="17.100000000000001" customHeight="1">
      <c r="A36" s="711" t="s">
        <v>584</v>
      </c>
      <c r="B36" s="699" t="s">
        <v>557</v>
      </c>
      <c r="C36" s="826"/>
      <c r="D36" s="701"/>
      <c r="E36" s="666"/>
      <c r="F36" s="714"/>
      <c r="G36" s="667"/>
      <c r="H36" s="667"/>
      <c r="I36" s="703"/>
      <c r="J36" s="667"/>
      <c r="K36" s="667"/>
      <c r="L36" s="726"/>
      <c r="M36" s="713"/>
      <c r="N36" s="715"/>
      <c r="O36" s="660"/>
      <c r="P36" s="641">
        <f t="shared" si="1"/>
        <v>0</v>
      </c>
      <c r="Q36" s="724">
        <f t="shared" si="0"/>
        <v>0</v>
      </c>
    </row>
    <row r="37" spans="1:17" s="665" customFormat="1">
      <c r="A37" s="697" t="s">
        <v>560</v>
      </c>
      <c r="B37" s="698" t="s">
        <v>588</v>
      </c>
      <c r="C37" s="826"/>
      <c r="D37" s="701" t="s">
        <v>634</v>
      </c>
      <c r="E37" s="666">
        <v>50</v>
      </c>
      <c r="F37" s="648">
        <v>998336</v>
      </c>
      <c r="G37" s="667" t="str">
        <f t="shared" si="2"/>
        <v>Confirmed</v>
      </c>
      <c r="H37" s="650"/>
      <c r="I37" s="712">
        <v>0.18</v>
      </c>
      <c r="J37" s="669" t="str">
        <f>IF(K37=0,"Confirmed",(IF(K37=I37,"Confirmed","Not Confirmed")))</f>
        <v>Confirmed</v>
      </c>
      <c r="K37" s="650"/>
      <c r="L37" s="726"/>
      <c r="M37" s="713">
        <f>(E37*L37)</f>
        <v>0</v>
      </c>
      <c r="N37" s="668"/>
      <c r="O37" s="660"/>
      <c r="P37" s="641">
        <f t="shared" si="1"/>
        <v>0</v>
      </c>
      <c r="Q37" s="724">
        <f t="shared" si="0"/>
        <v>0</v>
      </c>
    </row>
    <row r="38" spans="1:17" s="665" customFormat="1">
      <c r="A38" s="697" t="s">
        <v>561</v>
      </c>
      <c r="B38" s="698" t="s">
        <v>589</v>
      </c>
      <c r="C38" s="826"/>
      <c r="D38" s="701" t="s">
        <v>634</v>
      </c>
      <c r="E38" s="666">
        <v>100</v>
      </c>
      <c r="F38" s="648">
        <v>998336</v>
      </c>
      <c r="G38" s="667" t="str">
        <f t="shared" si="2"/>
        <v>Confirmed</v>
      </c>
      <c r="H38" s="650"/>
      <c r="I38" s="712">
        <v>0.18</v>
      </c>
      <c r="J38" s="669" t="str">
        <f>IF(K38=0,"Confirmed",(IF(K38=I38,"Confirmed","Not Confirmed")))</f>
        <v>Confirmed</v>
      </c>
      <c r="K38" s="650"/>
      <c r="L38" s="726"/>
      <c r="M38" s="713">
        <f>(E38*L38)</f>
        <v>0</v>
      </c>
      <c r="N38" s="668"/>
      <c r="O38" s="661"/>
      <c r="P38" s="641">
        <f t="shared" si="1"/>
        <v>0</v>
      </c>
      <c r="Q38" s="724">
        <f t="shared" si="0"/>
        <v>0</v>
      </c>
    </row>
    <row r="39" spans="1:17" s="665" customFormat="1">
      <c r="A39" s="697" t="s">
        <v>590</v>
      </c>
      <c r="B39" s="698" t="s">
        <v>591</v>
      </c>
      <c r="C39" s="826"/>
      <c r="D39" s="701" t="s">
        <v>634</v>
      </c>
      <c r="E39" s="666">
        <v>3000</v>
      </c>
      <c r="F39" s="648">
        <v>998336</v>
      </c>
      <c r="G39" s="667" t="str">
        <f t="shared" si="2"/>
        <v>Confirmed</v>
      </c>
      <c r="H39" s="650"/>
      <c r="I39" s="712">
        <v>0.18</v>
      </c>
      <c r="J39" s="669" t="str">
        <f>IF(K39=0,"Confirmed",(IF(K39=I39,"Confirmed","Not Confirmed")))</f>
        <v>Confirmed</v>
      </c>
      <c r="K39" s="650"/>
      <c r="L39" s="726"/>
      <c r="M39" s="713">
        <f>(E39*L39)</f>
        <v>0</v>
      </c>
      <c r="N39" s="668"/>
      <c r="O39" s="661"/>
      <c r="P39" s="641">
        <f t="shared" si="1"/>
        <v>0</v>
      </c>
      <c r="Q39" s="724">
        <f t="shared" si="0"/>
        <v>0</v>
      </c>
    </row>
    <row r="40" spans="1:17" s="665" customFormat="1">
      <c r="A40" s="697" t="s">
        <v>592</v>
      </c>
      <c r="B40" s="698" t="s">
        <v>593</v>
      </c>
      <c r="C40" s="826"/>
      <c r="D40" s="701" t="s">
        <v>634</v>
      </c>
      <c r="E40" s="666">
        <v>30</v>
      </c>
      <c r="F40" s="648">
        <v>998336</v>
      </c>
      <c r="G40" s="667" t="str">
        <f t="shared" si="2"/>
        <v>Confirmed</v>
      </c>
      <c r="H40" s="650"/>
      <c r="I40" s="712">
        <v>0.18</v>
      </c>
      <c r="J40" s="669" t="str">
        <f>IF(K40=0,"Confirmed",(IF(K40=I40,"Confirmed","Not Confirmed")))</f>
        <v>Confirmed</v>
      </c>
      <c r="K40" s="650"/>
      <c r="L40" s="726"/>
      <c r="M40" s="713">
        <f>(E40*L40)</f>
        <v>0</v>
      </c>
      <c r="N40" s="668"/>
      <c r="O40" s="661"/>
      <c r="P40" s="641">
        <f t="shared" si="1"/>
        <v>0</v>
      </c>
      <c r="Q40" s="724">
        <f t="shared" si="0"/>
        <v>0</v>
      </c>
    </row>
    <row r="41" spans="1:17" s="665" customFormat="1" ht="17.100000000000001" customHeight="1">
      <c r="A41" s="711" t="s">
        <v>586</v>
      </c>
      <c r="B41" s="699" t="s">
        <v>568</v>
      </c>
      <c r="C41" s="826"/>
      <c r="D41" s="701"/>
      <c r="E41" s="666"/>
      <c r="F41" s="714"/>
      <c r="G41" s="667"/>
      <c r="H41" s="667"/>
      <c r="I41" s="703"/>
      <c r="J41" s="667"/>
      <c r="K41" s="667"/>
      <c r="L41" s="726"/>
      <c r="M41" s="713"/>
      <c r="N41" s="715"/>
      <c r="O41" s="660"/>
      <c r="P41" s="641">
        <f t="shared" si="1"/>
        <v>0</v>
      </c>
      <c r="Q41" s="724">
        <f t="shared" si="0"/>
        <v>0</v>
      </c>
    </row>
    <row r="42" spans="1:17" s="665" customFormat="1">
      <c r="A42" s="697" t="s">
        <v>560</v>
      </c>
      <c r="B42" s="698" t="s">
        <v>588</v>
      </c>
      <c r="C42" s="826"/>
      <c r="D42" s="701" t="s">
        <v>634</v>
      </c>
      <c r="E42" s="666">
        <v>50</v>
      </c>
      <c r="F42" s="648">
        <v>998336</v>
      </c>
      <c r="G42" s="667" t="str">
        <f t="shared" si="2"/>
        <v>Confirmed</v>
      </c>
      <c r="H42" s="650"/>
      <c r="I42" s="712">
        <v>0.18</v>
      </c>
      <c r="J42" s="669" t="str">
        <f>IF(K42=0,"Confirmed",(IF(K42=I42,"Confirmed","Not Confirmed")))</f>
        <v>Confirmed</v>
      </c>
      <c r="K42" s="650"/>
      <c r="L42" s="726"/>
      <c r="M42" s="713">
        <f>(E42*L42)</f>
        <v>0</v>
      </c>
      <c r="N42" s="668"/>
      <c r="O42" s="661"/>
      <c r="P42" s="641">
        <f t="shared" si="1"/>
        <v>0</v>
      </c>
      <c r="Q42" s="724">
        <f t="shared" si="0"/>
        <v>0</v>
      </c>
    </row>
    <row r="43" spans="1:17" s="665" customFormat="1">
      <c r="A43" s="697" t="s">
        <v>561</v>
      </c>
      <c r="B43" s="698" t="s">
        <v>589</v>
      </c>
      <c r="C43" s="826"/>
      <c r="D43" s="701" t="s">
        <v>634</v>
      </c>
      <c r="E43" s="666">
        <v>50</v>
      </c>
      <c r="F43" s="648">
        <v>998336</v>
      </c>
      <c r="G43" s="667" t="str">
        <f t="shared" si="2"/>
        <v>Confirmed</v>
      </c>
      <c r="H43" s="650"/>
      <c r="I43" s="712">
        <v>0.18</v>
      </c>
      <c r="J43" s="669" t="str">
        <f>IF(K43=0,"Confirmed",(IF(K43=I43,"Confirmed","Not Confirmed")))</f>
        <v>Confirmed</v>
      </c>
      <c r="K43" s="650"/>
      <c r="L43" s="726"/>
      <c r="M43" s="713">
        <f>(E43*L43)</f>
        <v>0</v>
      </c>
      <c r="N43" s="668"/>
      <c r="O43" s="661"/>
      <c r="P43" s="641">
        <f t="shared" si="1"/>
        <v>0</v>
      </c>
      <c r="Q43" s="724">
        <f t="shared" si="0"/>
        <v>0</v>
      </c>
    </row>
    <row r="44" spans="1:17" s="665" customFormat="1">
      <c r="A44" s="697" t="s">
        <v>590</v>
      </c>
      <c r="B44" s="698" t="s">
        <v>591</v>
      </c>
      <c r="C44" s="826"/>
      <c r="D44" s="701" t="s">
        <v>634</v>
      </c>
      <c r="E44" s="666">
        <v>50</v>
      </c>
      <c r="F44" s="648">
        <v>998336</v>
      </c>
      <c r="G44" s="667" t="str">
        <f t="shared" si="2"/>
        <v>Confirmed</v>
      </c>
      <c r="H44" s="650"/>
      <c r="I44" s="712">
        <v>0.18</v>
      </c>
      <c r="J44" s="669" t="str">
        <f>IF(K44=0,"Confirmed",(IF(K44=I44,"Confirmed","Not Confirmed")))</f>
        <v>Confirmed</v>
      </c>
      <c r="K44" s="650"/>
      <c r="L44" s="726"/>
      <c r="M44" s="713">
        <f>(E44*L44)</f>
        <v>0</v>
      </c>
      <c r="N44" s="668"/>
      <c r="O44" s="661"/>
      <c r="P44" s="641">
        <f t="shared" si="1"/>
        <v>0</v>
      </c>
      <c r="Q44" s="724">
        <f t="shared" si="0"/>
        <v>0</v>
      </c>
    </row>
    <row r="45" spans="1:17" s="665" customFormat="1" ht="15.95" customHeight="1">
      <c r="A45" s="697" t="s">
        <v>592</v>
      </c>
      <c r="B45" s="698" t="s">
        <v>593</v>
      </c>
      <c r="C45" s="826"/>
      <c r="D45" s="701" t="s">
        <v>634</v>
      </c>
      <c r="E45" s="666">
        <v>10</v>
      </c>
      <c r="F45" s="648">
        <v>998336</v>
      </c>
      <c r="G45" s="667" t="str">
        <f t="shared" si="2"/>
        <v>Confirmed</v>
      </c>
      <c r="H45" s="650"/>
      <c r="I45" s="712">
        <v>0.18</v>
      </c>
      <c r="J45" s="669" t="str">
        <f>IF(K45=0,"Confirmed",(IF(K45=I45,"Confirmed","Not Confirmed")))</f>
        <v>Confirmed</v>
      </c>
      <c r="K45" s="650"/>
      <c r="L45" s="726"/>
      <c r="M45" s="713">
        <f>(E45*L45)</f>
        <v>0</v>
      </c>
      <c r="N45" s="668"/>
      <c r="O45" s="660"/>
      <c r="P45" s="641">
        <f t="shared" si="1"/>
        <v>0</v>
      </c>
      <c r="Q45" s="724">
        <f t="shared" si="0"/>
        <v>0</v>
      </c>
    </row>
    <row r="46" spans="1:17" s="665" customFormat="1">
      <c r="A46" s="711">
        <v>6</v>
      </c>
      <c r="B46" s="699" t="s">
        <v>555</v>
      </c>
      <c r="C46" s="698"/>
      <c r="D46" s="702"/>
      <c r="E46" s="666"/>
      <c r="F46" s="714"/>
      <c r="G46" s="667"/>
      <c r="H46" s="667"/>
      <c r="I46" s="703"/>
      <c r="J46" s="667"/>
      <c r="K46" s="667"/>
      <c r="L46" s="726"/>
      <c r="M46" s="713"/>
      <c r="N46" s="715"/>
      <c r="O46" s="660"/>
      <c r="P46" s="641">
        <f t="shared" si="1"/>
        <v>0</v>
      </c>
      <c r="Q46" s="724">
        <f t="shared" si="0"/>
        <v>0</v>
      </c>
    </row>
    <row r="47" spans="1:17" s="665" customFormat="1">
      <c r="A47" s="697" t="s">
        <v>560</v>
      </c>
      <c r="B47" s="698" t="s">
        <v>569</v>
      </c>
      <c r="C47" s="698" t="s">
        <v>648</v>
      </c>
      <c r="D47" s="701" t="s">
        <v>634</v>
      </c>
      <c r="E47" s="666">
        <v>10000</v>
      </c>
      <c r="F47" s="648">
        <v>998336</v>
      </c>
      <c r="G47" s="667" t="str">
        <f t="shared" si="2"/>
        <v>Confirmed</v>
      </c>
      <c r="H47" s="650"/>
      <c r="I47" s="712">
        <v>0.18</v>
      </c>
      <c r="J47" s="669" t="str">
        <f>IF(K47=0,"Confirmed",(IF(K47=I47,"Confirmed","Not Confirmed")))</f>
        <v>Confirmed</v>
      </c>
      <c r="K47" s="650"/>
      <c r="L47" s="726"/>
      <c r="M47" s="713">
        <f>(E47*L47)</f>
        <v>0</v>
      </c>
      <c r="N47" s="668"/>
      <c r="O47" s="661"/>
      <c r="P47" s="641">
        <f t="shared" si="1"/>
        <v>0</v>
      </c>
      <c r="Q47" s="724">
        <f t="shared" si="0"/>
        <v>0</v>
      </c>
    </row>
    <row r="48" spans="1:17" s="665" customFormat="1" ht="15.95" customHeight="1">
      <c r="A48" s="697" t="s">
        <v>561</v>
      </c>
      <c r="B48" s="698" t="s">
        <v>650</v>
      </c>
      <c r="C48" s="698" t="s">
        <v>648</v>
      </c>
      <c r="D48" s="701" t="s">
        <v>634</v>
      </c>
      <c r="E48" s="666">
        <v>1000</v>
      </c>
      <c r="F48" s="648">
        <v>998336</v>
      </c>
      <c r="G48" s="667" t="str">
        <f t="shared" si="2"/>
        <v>Confirmed</v>
      </c>
      <c r="H48" s="650"/>
      <c r="I48" s="712">
        <v>0.18</v>
      </c>
      <c r="J48" s="669" t="str">
        <f>IF(K48=0,"Confirmed",(IF(K48=I48,"Confirmed","Not Confirmed")))</f>
        <v>Confirmed</v>
      </c>
      <c r="K48" s="650"/>
      <c r="L48" s="726"/>
      <c r="M48" s="713">
        <f>(E48*L48)</f>
        <v>0</v>
      </c>
      <c r="N48" s="668"/>
      <c r="O48" s="661"/>
      <c r="P48" s="641">
        <f t="shared" si="1"/>
        <v>0</v>
      </c>
      <c r="Q48" s="724">
        <f t="shared" si="0"/>
        <v>0</v>
      </c>
    </row>
    <row r="49" spans="1:17" s="665" customFormat="1" ht="17.100000000000001" customHeight="1">
      <c r="A49" s="711">
        <v>7</v>
      </c>
      <c r="B49" s="699" t="s">
        <v>594</v>
      </c>
      <c r="C49" s="698"/>
      <c r="D49" s="701"/>
      <c r="E49" s="666"/>
      <c r="F49" s="714"/>
      <c r="G49" s="667"/>
      <c r="H49" s="667"/>
      <c r="I49" s="703"/>
      <c r="J49" s="667"/>
      <c r="K49" s="667"/>
      <c r="L49" s="726"/>
      <c r="M49" s="713"/>
      <c r="N49" s="715"/>
      <c r="O49" s="660"/>
      <c r="P49" s="641">
        <f t="shared" si="1"/>
        <v>0</v>
      </c>
      <c r="Q49" s="724">
        <f t="shared" si="0"/>
        <v>0</v>
      </c>
    </row>
    <row r="50" spans="1:17" s="665" customFormat="1">
      <c r="A50" s="711" t="s">
        <v>584</v>
      </c>
      <c r="B50" s="699" t="s">
        <v>595</v>
      </c>
      <c r="C50" s="698"/>
      <c r="D50" s="701"/>
      <c r="E50" s="666"/>
      <c r="F50" s="714"/>
      <c r="G50" s="667"/>
      <c r="H50" s="667"/>
      <c r="I50" s="703"/>
      <c r="J50" s="667"/>
      <c r="K50" s="667"/>
      <c r="L50" s="726"/>
      <c r="M50" s="713"/>
      <c r="N50" s="715"/>
      <c r="O50" s="661"/>
      <c r="P50" s="641">
        <f t="shared" si="1"/>
        <v>0</v>
      </c>
      <c r="Q50" s="724">
        <f t="shared" si="0"/>
        <v>0</v>
      </c>
    </row>
    <row r="51" spans="1:17" s="665" customFormat="1" ht="39.75" customHeight="1">
      <c r="A51" s="697" t="s">
        <v>392</v>
      </c>
      <c r="B51" s="698" t="s">
        <v>585</v>
      </c>
      <c r="C51" s="698" t="s">
        <v>596</v>
      </c>
      <c r="D51" s="701" t="s">
        <v>634</v>
      </c>
      <c r="E51" s="666">
        <v>50</v>
      </c>
      <c r="F51" s="648">
        <v>7307</v>
      </c>
      <c r="G51" s="667" t="str">
        <f>IF(H50=0,"Confirmed",(IF(H50=F51,"Confirmed","Not Confirmed")))</f>
        <v>Confirmed</v>
      </c>
      <c r="H51" s="650"/>
      <c r="I51" s="712">
        <v>0.18</v>
      </c>
      <c r="J51" s="669" t="str">
        <f>IF(K51=0,"Confirmed",(IF(K51=I51,"Confirmed","Not Confirmed")))</f>
        <v>Confirmed</v>
      </c>
      <c r="K51" s="650"/>
      <c r="L51" s="726"/>
      <c r="M51" s="713">
        <f>(E51*L51)</f>
        <v>0</v>
      </c>
      <c r="N51" s="668"/>
      <c r="O51" s="661"/>
      <c r="P51" s="641">
        <f t="shared" si="1"/>
        <v>0</v>
      </c>
      <c r="Q51" s="724">
        <f t="shared" si="0"/>
        <v>0</v>
      </c>
    </row>
    <row r="52" spans="1:17" s="665" customFormat="1">
      <c r="A52" s="697" t="s">
        <v>390</v>
      </c>
      <c r="B52" s="698" t="s">
        <v>569</v>
      </c>
      <c r="C52" s="698" t="s">
        <v>651</v>
      </c>
      <c r="D52" s="701" t="s">
        <v>634</v>
      </c>
      <c r="E52" s="666">
        <v>50</v>
      </c>
      <c r="F52" s="648">
        <v>998336</v>
      </c>
      <c r="G52" s="667" t="str">
        <f t="shared" si="2"/>
        <v>Confirmed</v>
      </c>
      <c r="H52" s="650"/>
      <c r="I52" s="712">
        <v>0.18</v>
      </c>
      <c r="J52" s="669" t="str">
        <f>IF(K52=0,"Confirmed",(IF(K52=I52,"Confirmed","Not Confirmed")))</f>
        <v>Confirmed</v>
      </c>
      <c r="K52" s="650"/>
      <c r="L52" s="726"/>
      <c r="M52" s="713">
        <f>(E52*L52)</f>
        <v>0</v>
      </c>
      <c r="N52" s="668"/>
      <c r="O52" s="661"/>
      <c r="P52" s="641">
        <f t="shared" si="1"/>
        <v>0</v>
      </c>
      <c r="Q52" s="724">
        <f t="shared" si="0"/>
        <v>0</v>
      </c>
    </row>
    <row r="53" spans="1:17" s="665" customFormat="1" ht="15.95" customHeight="1">
      <c r="A53" s="711" t="s">
        <v>586</v>
      </c>
      <c r="B53" s="699" t="s">
        <v>597</v>
      </c>
      <c r="C53" s="698"/>
      <c r="D53" s="701"/>
      <c r="E53" s="666"/>
      <c r="F53" s="714"/>
      <c r="G53" s="667"/>
      <c r="H53" s="667"/>
      <c r="I53" s="703"/>
      <c r="J53" s="667"/>
      <c r="K53" s="667"/>
      <c r="L53" s="726"/>
      <c r="M53" s="713"/>
      <c r="N53" s="668"/>
      <c r="O53" s="661"/>
      <c r="P53" s="641">
        <f t="shared" si="1"/>
        <v>0</v>
      </c>
      <c r="Q53" s="724">
        <f t="shared" si="0"/>
        <v>0</v>
      </c>
    </row>
    <row r="54" spans="1:17" s="665" customFormat="1" ht="35.25" customHeight="1">
      <c r="A54" s="697" t="s">
        <v>392</v>
      </c>
      <c r="B54" s="698" t="s">
        <v>585</v>
      </c>
      <c r="C54" s="698" t="s">
        <v>596</v>
      </c>
      <c r="D54" s="701" t="s">
        <v>634</v>
      </c>
      <c r="E54" s="666">
        <v>5</v>
      </c>
      <c r="F54" s="648">
        <v>7307</v>
      </c>
      <c r="G54" s="667" t="str">
        <f t="shared" si="2"/>
        <v>Confirmed</v>
      </c>
      <c r="H54" s="650"/>
      <c r="I54" s="712">
        <v>0.18</v>
      </c>
      <c r="J54" s="669" t="str">
        <f>IF(K54=0,"Confirmed",(IF(K54=I54,"Confirmed","Not Confirmed")))</f>
        <v>Confirmed</v>
      </c>
      <c r="K54" s="650"/>
      <c r="L54" s="726"/>
      <c r="M54" s="713">
        <f>(E54*L54)</f>
        <v>0</v>
      </c>
      <c r="N54" s="668"/>
      <c r="O54" s="661"/>
      <c r="P54" s="641">
        <f t="shared" si="1"/>
        <v>0</v>
      </c>
      <c r="Q54" s="724">
        <f t="shared" si="0"/>
        <v>0</v>
      </c>
    </row>
    <row r="55" spans="1:17" s="665" customFormat="1">
      <c r="A55" s="697" t="s">
        <v>390</v>
      </c>
      <c r="B55" s="698" t="s">
        <v>569</v>
      </c>
      <c r="C55" s="698" t="s">
        <v>648</v>
      </c>
      <c r="D55" s="701" t="s">
        <v>634</v>
      </c>
      <c r="E55" s="666">
        <v>5</v>
      </c>
      <c r="F55" s="648">
        <v>998336</v>
      </c>
      <c r="G55" s="667" t="str">
        <f t="shared" si="2"/>
        <v>Confirmed</v>
      </c>
      <c r="H55" s="650"/>
      <c r="I55" s="712">
        <v>0.18</v>
      </c>
      <c r="J55" s="669" t="str">
        <f>IF(K55=0,"Confirmed",(IF(K55=I55,"Confirmed","Not Confirmed")))</f>
        <v>Confirmed</v>
      </c>
      <c r="K55" s="650"/>
      <c r="L55" s="726"/>
      <c r="M55" s="713">
        <f>(E55*L55)</f>
        <v>0</v>
      </c>
      <c r="N55" s="668"/>
      <c r="O55" s="661"/>
      <c r="P55" s="641">
        <f t="shared" si="1"/>
        <v>0</v>
      </c>
      <c r="Q55" s="724">
        <f t="shared" si="0"/>
        <v>0</v>
      </c>
    </row>
    <row r="56" spans="1:17" s="665" customFormat="1">
      <c r="A56" s="711">
        <v>8</v>
      </c>
      <c r="B56" s="699" t="s">
        <v>598</v>
      </c>
      <c r="C56" s="698" t="s">
        <v>648</v>
      </c>
      <c r="D56" s="701"/>
      <c r="E56" s="666"/>
      <c r="F56" s="714"/>
      <c r="G56" s="667"/>
      <c r="H56" s="667"/>
      <c r="I56" s="703"/>
      <c r="J56" s="667"/>
      <c r="K56" s="667"/>
      <c r="L56" s="726"/>
      <c r="M56" s="713"/>
      <c r="N56" s="668"/>
      <c r="O56" s="661"/>
      <c r="P56" s="641">
        <f t="shared" si="1"/>
        <v>0</v>
      </c>
      <c r="Q56" s="724">
        <f t="shared" si="0"/>
        <v>0</v>
      </c>
    </row>
    <row r="57" spans="1:17" s="665" customFormat="1">
      <c r="A57" s="711" t="s">
        <v>584</v>
      </c>
      <c r="B57" s="699" t="s">
        <v>599</v>
      </c>
      <c r="C57" s="698"/>
      <c r="D57" s="701"/>
      <c r="E57" s="666"/>
      <c r="F57" s="714"/>
      <c r="G57" s="667"/>
      <c r="H57" s="667"/>
      <c r="I57" s="703"/>
      <c r="J57" s="667"/>
      <c r="K57" s="667"/>
      <c r="L57" s="726"/>
      <c r="M57" s="713"/>
      <c r="N57" s="668"/>
      <c r="O57" s="661"/>
      <c r="P57" s="641">
        <f t="shared" si="1"/>
        <v>0</v>
      </c>
      <c r="Q57" s="724">
        <f t="shared" si="0"/>
        <v>0</v>
      </c>
    </row>
    <row r="58" spans="1:17" s="665" customFormat="1" ht="15.95" customHeight="1">
      <c r="A58" s="697"/>
      <c r="B58" s="698" t="s">
        <v>650</v>
      </c>
      <c r="C58" s="698" t="s">
        <v>648</v>
      </c>
      <c r="D58" s="701" t="s">
        <v>636</v>
      </c>
      <c r="E58" s="666">
        <v>20</v>
      </c>
      <c r="F58" s="648">
        <v>998336</v>
      </c>
      <c r="G58" s="667" t="str">
        <f t="shared" si="2"/>
        <v>Confirmed</v>
      </c>
      <c r="H58" s="650"/>
      <c r="I58" s="712">
        <v>0.18</v>
      </c>
      <c r="J58" s="669" t="str">
        <f>IF(K58=0,"Confirmed",(IF(K58=I58,"Confirmed","Not Confirmed")))</f>
        <v>Confirmed</v>
      </c>
      <c r="K58" s="650"/>
      <c r="L58" s="726"/>
      <c r="M58" s="713">
        <f>(E58*L58)</f>
        <v>0</v>
      </c>
      <c r="N58" s="668"/>
      <c r="O58" s="661"/>
      <c r="P58" s="641">
        <f t="shared" si="1"/>
        <v>0</v>
      </c>
      <c r="Q58" s="724">
        <f t="shared" si="0"/>
        <v>0</v>
      </c>
    </row>
    <row r="59" spans="1:17" s="665" customFormat="1">
      <c r="A59" s="711" t="s">
        <v>586</v>
      </c>
      <c r="B59" s="699" t="s">
        <v>652</v>
      </c>
      <c r="C59" s="698"/>
      <c r="D59" s="701"/>
      <c r="E59" s="666"/>
      <c r="F59" s="714"/>
      <c r="G59" s="667"/>
      <c r="H59" s="667"/>
      <c r="I59" s="703"/>
      <c r="J59" s="667"/>
      <c r="K59" s="667"/>
      <c r="L59" s="726"/>
      <c r="M59" s="713"/>
      <c r="N59" s="668"/>
      <c r="O59" s="661"/>
      <c r="P59" s="641">
        <f t="shared" si="1"/>
        <v>0</v>
      </c>
      <c r="Q59" s="724">
        <f t="shared" si="0"/>
        <v>0</v>
      </c>
    </row>
    <row r="60" spans="1:17" s="665" customFormat="1" ht="15.95" customHeight="1">
      <c r="A60" s="697"/>
      <c r="B60" s="698" t="s">
        <v>650</v>
      </c>
      <c r="C60" s="698" t="s">
        <v>648</v>
      </c>
      <c r="D60" s="701" t="s">
        <v>634</v>
      </c>
      <c r="E60" s="666">
        <v>5</v>
      </c>
      <c r="F60" s="648">
        <v>998336</v>
      </c>
      <c r="G60" s="667" t="str">
        <f t="shared" si="2"/>
        <v>Confirmed</v>
      </c>
      <c r="H60" s="650"/>
      <c r="I60" s="712">
        <v>0.18</v>
      </c>
      <c r="J60" s="669" t="str">
        <f>IF(K60=0,"Confirmed",(IF(K60=I60,"Confirmed","Not Confirmed")))</f>
        <v>Confirmed</v>
      </c>
      <c r="K60" s="650"/>
      <c r="L60" s="726"/>
      <c r="M60" s="713">
        <f>(E60*L60)</f>
        <v>0</v>
      </c>
      <c r="N60" s="668"/>
      <c r="O60" s="661"/>
      <c r="P60" s="641">
        <f t="shared" si="1"/>
        <v>0</v>
      </c>
      <c r="Q60" s="724">
        <f t="shared" si="0"/>
        <v>0</v>
      </c>
    </row>
    <row r="61" spans="1:17" s="665" customFormat="1">
      <c r="A61" s="711">
        <v>9</v>
      </c>
      <c r="B61" s="699" t="s">
        <v>600</v>
      </c>
      <c r="C61" s="716"/>
      <c r="D61" s="701"/>
      <c r="E61" s="666"/>
      <c r="F61" s="714"/>
      <c r="G61" s="667"/>
      <c r="H61" s="667"/>
      <c r="I61" s="703"/>
      <c r="J61" s="667"/>
      <c r="K61" s="667"/>
      <c r="L61" s="726"/>
      <c r="M61" s="713"/>
      <c r="N61" s="668"/>
      <c r="O61" s="661"/>
      <c r="P61" s="641">
        <f t="shared" si="1"/>
        <v>0</v>
      </c>
      <c r="Q61" s="724">
        <f t="shared" si="0"/>
        <v>0</v>
      </c>
    </row>
    <row r="62" spans="1:17" s="665" customFormat="1" ht="15.95" customHeight="1">
      <c r="A62" s="697" t="s">
        <v>308</v>
      </c>
      <c r="B62" s="698" t="s">
        <v>650</v>
      </c>
      <c r="C62" s="698" t="s">
        <v>648</v>
      </c>
      <c r="D62" s="701" t="s">
        <v>634</v>
      </c>
      <c r="E62" s="666">
        <v>1000</v>
      </c>
      <c r="F62" s="648">
        <v>998336</v>
      </c>
      <c r="G62" s="667" t="str">
        <f t="shared" si="2"/>
        <v>Confirmed</v>
      </c>
      <c r="H62" s="650"/>
      <c r="I62" s="712">
        <v>0.18</v>
      </c>
      <c r="J62" s="669" t="str">
        <f>IF(K62=0,"Confirmed",(IF(K62=I62,"Confirmed","Not Confirmed")))</f>
        <v>Confirmed</v>
      </c>
      <c r="K62" s="650"/>
      <c r="L62" s="726"/>
      <c r="M62" s="713">
        <f>(E62*L62)</f>
        <v>0</v>
      </c>
      <c r="N62" s="668"/>
      <c r="O62" s="660"/>
      <c r="P62" s="641">
        <f t="shared" si="1"/>
        <v>0</v>
      </c>
      <c r="Q62" s="724">
        <f t="shared" si="0"/>
        <v>0</v>
      </c>
    </row>
    <row r="63" spans="1:17" s="665" customFormat="1">
      <c r="A63" s="711">
        <v>10</v>
      </c>
      <c r="B63" s="699" t="s">
        <v>558</v>
      </c>
      <c r="C63" s="716"/>
      <c r="D63" s="701"/>
      <c r="E63" s="666"/>
      <c r="F63" s="714"/>
      <c r="G63" s="667"/>
      <c r="H63" s="667"/>
      <c r="I63" s="703"/>
      <c r="J63" s="667"/>
      <c r="K63" s="667"/>
      <c r="L63" s="726"/>
      <c r="M63" s="713"/>
      <c r="N63" s="668"/>
      <c r="O63" s="661"/>
      <c r="P63" s="641">
        <f t="shared" si="1"/>
        <v>0</v>
      </c>
      <c r="Q63" s="724">
        <f t="shared" si="0"/>
        <v>0</v>
      </c>
    </row>
    <row r="64" spans="1:17" s="665" customFormat="1">
      <c r="A64" s="697" t="s">
        <v>308</v>
      </c>
      <c r="B64" s="698" t="s">
        <v>650</v>
      </c>
      <c r="C64" s="698" t="s">
        <v>648</v>
      </c>
      <c r="D64" s="701" t="s">
        <v>634</v>
      </c>
      <c r="E64" s="666">
        <v>100</v>
      </c>
      <c r="F64" s="648">
        <v>998336</v>
      </c>
      <c r="G64" s="667" t="str">
        <f t="shared" si="2"/>
        <v>Confirmed</v>
      </c>
      <c r="H64" s="650"/>
      <c r="I64" s="712">
        <v>0.18</v>
      </c>
      <c r="J64" s="669" t="str">
        <f>IF(K64=0,"Confirmed",(IF(K64=I64,"Confirmed","Not Confirmed")))</f>
        <v>Confirmed</v>
      </c>
      <c r="K64" s="650"/>
      <c r="L64" s="726"/>
      <c r="M64" s="713">
        <f>(E64*L64)</f>
        <v>0</v>
      </c>
      <c r="N64" s="668"/>
      <c r="O64" s="661"/>
      <c r="P64" s="641">
        <f t="shared" si="1"/>
        <v>0</v>
      </c>
      <c r="Q64" s="724">
        <f t="shared" si="0"/>
        <v>0</v>
      </c>
    </row>
    <row r="65" spans="1:17" s="665" customFormat="1">
      <c r="A65" s="711">
        <v>11</v>
      </c>
      <c r="B65" s="699" t="s">
        <v>601</v>
      </c>
      <c r="C65" s="698" t="s">
        <v>308</v>
      </c>
      <c r="D65" s="701"/>
      <c r="E65" s="666"/>
      <c r="F65" s="714"/>
      <c r="G65" s="667"/>
      <c r="H65" s="667"/>
      <c r="I65" s="703"/>
      <c r="J65" s="667"/>
      <c r="K65" s="667"/>
      <c r="L65" s="726"/>
      <c r="M65" s="713"/>
      <c r="N65" s="668"/>
      <c r="O65" s="660"/>
      <c r="P65" s="641">
        <f t="shared" si="1"/>
        <v>0</v>
      </c>
      <c r="Q65" s="724">
        <f t="shared" si="0"/>
        <v>0</v>
      </c>
    </row>
    <row r="66" spans="1:17" s="665" customFormat="1">
      <c r="A66" s="711" t="s">
        <v>584</v>
      </c>
      <c r="B66" s="699" t="s">
        <v>570</v>
      </c>
      <c r="C66" s="698"/>
      <c r="D66" s="723"/>
      <c r="E66" s="666"/>
      <c r="F66" s="714"/>
      <c r="G66" s="667"/>
      <c r="H66" s="667"/>
      <c r="I66" s="703"/>
      <c r="J66" s="667"/>
      <c r="K66" s="667"/>
      <c r="L66" s="726"/>
      <c r="M66" s="713"/>
      <c r="N66" s="668"/>
      <c r="O66" s="661"/>
      <c r="P66" s="641">
        <f t="shared" si="1"/>
        <v>0</v>
      </c>
      <c r="Q66" s="724">
        <f t="shared" si="0"/>
        <v>0</v>
      </c>
    </row>
    <row r="67" spans="1:17" s="665" customFormat="1" ht="15.95" customHeight="1">
      <c r="A67" s="697" t="s">
        <v>308</v>
      </c>
      <c r="B67" s="698" t="s">
        <v>650</v>
      </c>
      <c r="C67" s="698" t="s">
        <v>648</v>
      </c>
      <c r="D67" s="701" t="s">
        <v>634</v>
      </c>
      <c r="E67" s="666">
        <v>10</v>
      </c>
      <c r="F67" s="648">
        <v>998336</v>
      </c>
      <c r="G67" s="667" t="str">
        <f t="shared" si="2"/>
        <v>Confirmed</v>
      </c>
      <c r="H67" s="650"/>
      <c r="I67" s="712">
        <v>0.18</v>
      </c>
      <c r="J67" s="669" t="str">
        <f>IF(K67=0,"Confirmed",(IF(K67=I67,"Confirmed","Not Confirmed")))</f>
        <v>Confirmed</v>
      </c>
      <c r="K67" s="650"/>
      <c r="L67" s="726"/>
      <c r="M67" s="713">
        <f>(E67*L67)</f>
        <v>0</v>
      </c>
      <c r="N67" s="668"/>
      <c r="O67" s="660"/>
      <c r="P67" s="641">
        <f t="shared" si="1"/>
        <v>0</v>
      </c>
      <c r="Q67" s="724">
        <f t="shared" si="0"/>
        <v>0</v>
      </c>
    </row>
    <row r="68" spans="1:17" s="665" customFormat="1">
      <c r="A68" s="711" t="s">
        <v>586</v>
      </c>
      <c r="B68" s="699" t="s">
        <v>559</v>
      </c>
      <c r="C68" s="698"/>
      <c r="D68" s="701"/>
      <c r="E68" s="666"/>
      <c r="F68" s="714"/>
      <c r="G68" s="667"/>
      <c r="H68" s="667"/>
      <c r="I68" s="703"/>
      <c r="J68" s="667"/>
      <c r="K68" s="667"/>
      <c r="L68" s="726"/>
      <c r="M68" s="713"/>
      <c r="N68" s="668"/>
      <c r="O68" s="661"/>
      <c r="P68" s="641">
        <f t="shared" si="1"/>
        <v>0</v>
      </c>
      <c r="Q68" s="724">
        <f t="shared" si="0"/>
        <v>0</v>
      </c>
    </row>
    <row r="69" spans="1:17" s="665" customFormat="1">
      <c r="A69" s="697" t="s">
        <v>308</v>
      </c>
      <c r="B69" s="698" t="s">
        <v>650</v>
      </c>
      <c r="C69" s="698" t="s">
        <v>648</v>
      </c>
      <c r="D69" s="701" t="s">
        <v>634</v>
      </c>
      <c r="E69" s="666">
        <v>10</v>
      </c>
      <c r="F69" s="648">
        <v>998336</v>
      </c>
      <c r="G69" s="667" t="str">
        <f t="shared" si="2"/>
        <v>Confirmed</v>
      </c>
      <c r="H69" s="650"/>
      <c r="I69" s="712">
        <v>0.18</v>
      </c>
      <c r="J69" s="669" t="str">
        <f>IF(K69=0,"Confirmed",(IF(K69=I69,"Confirmed","Not Confirmed")))</f>
        <v>Confirmed</v>
      </c>
      <c r="K69" s="650"/>
      <c r="L69" s="726"/>
      <c r="M69" s="713">
        <f>(E69*L69)</f>
        <v>0</v>
      </c>
      <c r="N69" s="668"/>
      <c r="O69" s="660"/>
      <c r="P69" s="641">
        <f t="shared" si="1"/>
        <v>0</v>
      </c>
      <c r="Q69" s="724">
        <f t="shared" si="0"/>
        <v>0</v>
      </c>
    </row>
    <row r="70" spans="1:17" s="665" customFormat="1">
      <c r="A70" s="717">
        <v>12</v>
      </c>
      <c r="B70" s="699" t="s">
        <v>653</v>
      </c>
      <c r="C70" s="698"/>
      <c r="D70" s="702"/>
      <c r="E70" s="666"/>
      <c r="F70" s="714"/>
      <c r="G70" s="667"/>
      <c r="H70" s="667"/>
      <c r="I70" s="703"/>
      <c r="J70" s="667"/>
      <c r="K70" s="667"/>
      <c r="L70" s="726"/>
      <c r="M70" s="713"/>
      <c r="N70" s="668"/>
      <c r="O70" s="660"/>
      <c r="P70" s="641">
        <f t="shared" si="1"/>
        <v>0</v>
      </c>
      <c r="Q70" s="724">
        <f t="shared" si="0"/>
        <v>0</v>
      </c>
    </row>
    <row r="71" spans="1:17" s="665" customFormat="1">
      <c r="A71" s="700" t="s">
        <v>584</v>
      </c>
      <c r="B71" s="698" t="s">
        <v>654</v>
      </c>
      <c r="C71" s="698" t="s">
        <v>648</v>
      </c>
      <c r="D71" s="702" t="s">
        <v>634</v>
      </c>
      <c r="E71" s="666">
        <v>1000</v>
      </c>
      <c r="F71" s="648">
        <v>998336</v>
      </c>
      <c r="G71" s="667" t="str">
        <f t="shared" si="2"/>
        <v>Confirmed</v>
      </c>
      <c r="H71" s="650"/>
      <c r="I71" s="712">
        <v>0.18</v>
      </c>
      <c r="J71" s="669" t="str">
        <f>IF(K71=0,"Confirmed",(IF(K71=I71,"Confirmed","Not Confirmed")))</f>
        <v>Confirmed</v>
      </c>
      <c r="K71" s="650"/>
      <c r="L71" s="726"/>
      <c r="M71" s="713">
        <f>(E71*L71)</f>
        <v>0</v>
      </c>
      <c r="N71" s="668"/>
      <c r="O71" s="661"/>
      <c r="P71" s="641">
        <f t="shared" si="1"/>
        <v>0</v>
      </c>
      <c r="Q71" s="724">
        <f t="shared" si="0"/>
        <v>0</v>
      </c>
    </row>
    <row r="72" spans="1:17" s="665" customFormat="1">
      <c r="A72" s="700" t="s">
        <v>586</v>
      </c>
      <c r="B72" s="698" t="s">
        <v>655</v>
      </c>
      <c r="C72" s="698" t="s">
        <v>648</v>
      </c>
      <c r="D72" s="702" t="s">
        <v>634</v>
      </c>
      <c r="E72" s="666">
        <v>16000</v>
      </c>
      <c r="F72" s="648">
        <v>998336</v>
      </c>
      <c r="G72" s="667" t="str">
        <f t="shared" si="2"/>
        <v>Confirmed</v>
      </c>
      <c r="H72" s="650"/>
      <c r="I72" s="712">
        <v>0.18</v>
      </c>
      <c r="J72" s="669" t="str">
        <f>IF(K72=0,"Confirmed",(IF(K72=I72,"Confirmed","Not Confirmed")))</f>
        <v>Confirmed</v>
      </c>
      <c r="K72" s="650"/>
      <c r="L72" s="726"/>
      <c r="M72" s="713">
        <f>(E72*L72)</f>
        <v>0</v>
      </c>
      <c r="N72" s="668"/>
      <c r="O72" s="661"/>
      <c r="P72" s="641">
        <f t="shared" si="1"/>
        <v>0</v>
      </c>
      <c r="Q72" s="724">
        <f t="shared" si="0"/>
        <v>0</v>
      </c>
    </row>
    <row r="73" spans="1:17" s="665" customFormat="1">
      <c r="A73" s="700" t="s">
        <v>605</v>
      </c>
      <c r="B73" s="698" t="s">
        <v>602</v>
      </c>
      <c r="C73" s="698" t="s">
        <v>648</v>
      </c>
      <c r="D73" s="702" t="s">
        <v>634</v>
      </c>
      <c r="E73" s="666">
        <v>500</v>
      </c>
      <c r="F73" s="648">
        <v>998336</v>
      </c>
      <c r="G73" s="667" t="str">
        <f t="shared" si="2"/>
        <v>Confirmed</v>
      </c>
      <c r="H73" s="650"/>
      <c r="I73" s="712">
        <v>0.18</v>
      </c>
      <c r="J73" s="669" t="str">
        <f>IF(K73=0,"Confirmed",(IF(K73=I73,"Confirmed","Not Confirmed")))</f>
        <v>Confirmed</v>
      </c>
      <c r="K73" s="650"/>
      <c r="L73" s="726"/>
      <c r="M73" s="713">
        <f>(E73*L73)</f>
        <v>0</v>
      </c>
      <c r="N73" s="668"/>
      <c r="O73" s="660"/>
      <c r="P73" s="641">
        <f t="shared" si="1"/>
        <v>0</v>
      </c>
      <c r="Q73" s="724">
        <f t="shared" si="0"/>
        <v>0</v>
      </c>
    </row>
    <row r="74" spans="1:17" s="665" customFormat="1" ht="31.5">
      <c r="A74" s="717">
        <v>13</v>
      </c>
      <c r="B74" s="699" t="s">
        <v>656</v>
      </c>
      <c r="C74" s="827" t="s">
        <v>648</v>
      </c>
      <c r="D74" s="702"/>
      <c r="E74" s="666"/>
      <c r="F74" s="714"/>
      <c r="G74" s="667"/>
      <c r="H74" s="667"/>
      <c r="I74" s="712"/>
      <c r="J74" s="669"/>
      <c r="K74" s="667"/>
      <c r="L74" s="726"/>
      <c r="M74" s="713"/>
      <c r="N74" s="668"/>
      <c r="O74" s="661"/>
      <c r="P74" s="641">
        <f t="shared" si="1"/>
        <v>0</v>
      </c>
      <c r="Q74" s="724">
        <f t="shared" si="0"/>
        <v>0</v>
      </c>
    </row>
    <row r="75" spans="1:17" s="665" customFormat="1" ht="31.5" customHeight="1">
      <c r="A75" s="700" t="s">
        <v>584</v>
      </c>
      <c r="B75" s="698" t="s">
        <v>603</v>
      </c>
      <c r="C75" s="828"/>
      <c r="D75" s="702" t="s">
        <v>635</v>
      </c>
      <c r="E75" s="666">
        <v>2</v>
      </c>
      <c r="F75" s="648">
        <v>998336</v>
      </c>
      <c r="G75" s="667" t="str">
        <f t="shared" si="2"/>
        <v>Confirmed</v>
      </c>
      <c r="H75" s="650"/>
      <c r="I75" s="712">
        <v>0.18</v>
      </c>
      <c r="J75" s="669" t="str">
        <f>IF(K75=0,"Confirmed",(IF(K75=I75,"Confirmed","Not Confirmed")))</f>
        <v>Confirmed</v>
      </c>
      <c r="K75" s="650"/>
      <c r="L75" s="726"/>
      <c r="M75" s="713">
        <f>(E75*L75)</f>
        <v>0</v>
      </c>
      <c r="N75" s="668"/>
      <c r="O75" s="661"/>
      <c r="P75" s="641">
        <f t="shared" si="1"/>
        <v>0</v>
      </c>
      <c r="Q75" s="724">
        <f t="shared" si="0"/>
        <v>0</v>
      </c>
    </row>
    <row r="76" spans="1:17" s="665" customFormat="1">
      <c r="A76" s="700" t="s">
        <v>586</v>
      </c>
      <c r="B76" s="698" t="s">
        <v>604</v>
      </c>
      <c r="C76" s="828"/>
      <c r="D76" s="702" t="s">
        <v>635</v>
      </c>
      <c r="E76" s="666">
        <v>4</v>
      </c>
      <c r="F76" s="648">
        <v>998336</v>
      </c>
      <c r="G76" s="667" t="str">
        <f t="shared" si="2"/>
        <v>Confirmed</v>
      </c>
      <c r="H76" s="650"/>
      <c r="I76" s="712">
        <v>0.18</v>
      </c>
      <c r="J76" s="669" t="str">
        <f>IF(K76=0,"Confirmed",(IF(K76=I76,"Confirmed","Not Confirmed")))</f>
        <v>Confirmed</v>
      </c>
      <c r="K76" s="650"/>
      <c r="L76" s="726"/>
      <c r="M76" s="713">
        <f>(E76*L76)</f>
        <v>0</v>
      </c>
      <c r="N76" s="668"/>
      <c r="O76" s="661"/>
      <c r="P76" s="641">
        <f t="shared" si="1"/>
        <v>0</v>
      </c>
      <c r="Q76" s="724">
        <f t="shared" si="0"/>
        <v>0</v>
      </c>
    </row>
    <row r="77" spans="1:17" s="665" customFormat="1">
      <c r="A77" s="700" t="s">
        <v>605</v>
      </c>
      <c r="B77" s="698" t="s">
        <v>606</v>
      </c>
      <c r="C77" s="828"/>
      <c r="D77" s="702" t="s">
        <v>635</v>
      </c>
      <c r="E77" s="666">
        <v>10</v>
      </c>
      <c r="F77" s="648">
        <v>998336</v>
      </c>
      <c r="G77" s="667" t="str">
        <f t="shared" si="2"/>
        <v>Confirmed</v>
      </c>
      <c r="H77" s="650"/>
      <c r="I77" s="712">
        <v>0.18</v>
      </c>
      <c r="J77" s="669" t="str">
        <f>IF(K77=0,"Confirmed",(IF(K77=I77,"Confirmed","Not Confirmed")))</f>
        <v>Confirmed</v>
      </c>
      <c r="K77" s="650"/>
      <c r="L77" s="726"/>
      <c r="M77" s="713">
        <f>(E77*L77)</f>
        <v>0</v>
      </c>
      <c r="N77" s="668"/>
      <c r="O77" s="661"/>
      <c r="P77" s="641">
        <f t="shared" si="1"/>
        <v>0</v>
      </c>
      <c r="Q77" s="724">
        <f t="shared" si="0"/>
        <v>0</v>
      </c>
    </row>
    <row r="78" spans="1:17" s="665" customFormat="1">
      <c r="A78" s="700" t="s">
        <v>607</v>
      </c>
      <c r="B78" s="698" t="s">
        <v>602</v>
      </c>
      <c r="C78" s="829"/>
      <c r="D78" s="702" t="s">
        <v>635</v>
      </c>
      <c r="E78" s="666">
        <v>2</v>
      </c>
      <c r="F78" s="648">
        <v>998336</v>
      </c>
      <c r="G78" s="667" t="str">
        <f t="shared" si="2"/>
        <v>Confirmed</v>
      </c>
      <c r="H78" s="650"/>
      <c r="I78" s="712">
        <v>0.18</v>
      </c>
      <c r="J78" s="669" t="str">
        <f>IF(K78=0,"Confirmed",(IF(K78=I78,"Confirmed","Not Confirmed")))</f>
        <v>Confirmed</v>
      </c>
      <c r="K78" s="650"/>
      <c r="L78" s="726"/>
      <c r="M78" s="713">
        <f>(E78*L78)</f>
        <v>0</v>
      </c>
      <c r="N78" s="668"/>
      <c r="O78" s="661"/>
      <c r="P78" s="641">
        <f t="shared" si="1"/>
        <v>0</v>
      </c>
      <c r="Q78" s="724">
        <f t="shared" si="0"/>
        <v>0</v>
      </c>
    </row>
    <row r="79" spans="1:17" s="665" customFormat="1" ht="31.5">
      <c r="A79" s="717">
        <v>14</v>
      </c>
      <c r="B79" s="699" t="s">
        <v>657</v>
      </c>
      <c r="C79" s="827" t="s">
        <v>648</v>
      </c>
      <c r="D79" s="702"/>
      <c r="E79" s="666"/>
      <c r="F79" s="714"/>
      <c r="G79" s="667"/>
      <c r="H79" s="667"/>
      <c r="I79" s="712"/>
      <c r="J79" s="669"/>
      <c r="K79" s="667"/>
      <c r="L79" s="726"/>
      <c r="M79" s="713"/>
      <c r="N79" s="668"/>
      <c r="O79" s="661"/>
      <c r="P79" s="641">
        <f t="shared" si="1"/>
        <v>0</v>
      </c>
      <c r="Q79" s="724">
        <f t="shared" si="0"/>
        <v>0</v>
      </c>
    </row>
    <row r="80" spans="1:17" s="665" customFormat="1" ht="31.5" customHeight="1">
      <c r="A80" s="700" t="s">
        <v>584</v>
      </c>
      <c r="B80" s="698" t="s">
        <v>603</v>
      </c>
      <c r="C80" s="828"/>
      <c r="D80" s="702" t="s">
        <v>635</v>
      </c>
      <c r="E80" s="666">
        <v>5</v>
      </c>
      <c r="F80" s="648">
        <v>998336</v>
      </c>
      <c r="G80" s="667" t="str">
        <f t="shared" si="2"/>
        <v>Confirmed</v>
      </c>
      <c r="H80" s="650"/>
      <c r="I80" s="712">
        <v>0.18</v>
      </c>
      <c r="J80" s="669" t="str">
        <f>IF(K80=0,"Confirmed",(IF(K80=I80,"Confirmed","Not Confirmed")))</f>
        <v>Confirmed</v>
      </c>
      <c r="K80" s="650"/>
      <c r="L80" s="726"/>
      <c r="M80" s="713">
        <f>(E80*L80)</f>
        <v>0</v>
      </c>
      <c r="N80" s="668"/>
      <c r="O80" s="661"/>
      <c r="P80" s="641">
        <f t="shared" si="1"/>
        <v>0</v>
      </c>
      <c r="Q80" s="724">
        <f t="shared" si="0"/>
        <v>0</v>
      </c>
    </row>
    <row r="81" spans="1:17" s="665" customFormat="1">
      <c r="A81" s="700" t="s">
        <v>586</v>
      </c>
      <c r="B81" s="698" t="s">
        <v>604</v>
      </c>
      <c r="C81" s="828"/>
      <c r="D81" s="702" t="s">
        <v>635</v>
      </c>
      <c r="E81" s="666">
        <v>10</v>
      </c>
      <c r="F81" s="648">
        <v>998336</v>
      </c>
      <c r="G81" s="667" t="str">
        <f t="shared" si="2"/>
        <v>Confirmed</v>
      </c>
      <c r="H81" s="650"/>
      <c r="I81" s="712">
        <v>0.18</v>
      </c>
      <c r="J81" s="669" t="str">
        <f>IF(K81=0,"Confirmed",(IF(K81=I81,"Confirmed","Not Confirmed")))</f>
        <v>Confirmed</v>
      </c>
      <c r="K81" s="650"/>
      <c r="L81" s="726"/>
      <c r="M81" s="713">
        <f>(E81*L81)</f>
        <v>0</v>
      </c>
      <c r="N81" s="668"/>
      <c r="O81" s="661"/>
      <c r="P81" s="641">
        <f t="shared" si="1"/>
        <v>0</v>
      </c>
      <c r="Q81" s="724">
        <f t="shared" si="0"/>
        <v>0</v>
      </c>
    </row>
    <row r="82" spans="1:17" s="665" customFormat="1">
      <c r="A82" s="700" t="s">
        <v>605</v>
      </c>
      <c r="B82" s="698" t="s">
        <v>606</v>
      </c>
      <c r="C82" s="828"/>
      <c r="D82" s="702" t="s">
        <v>635</v>
      </c>
      <c r="E82" s="666">
        <v>60</v>
      </c>
      <c r="F82" s="648">
        <v>998336</v>
      </c>
      <c r="G82" s="667" t="str">
        <f t="shared" si="2"/>
        <v>Confirmed</v>
      </c>
      <c r="H82" s="650"/>
      <c r="I82" s="712">
        <v>0.18</v>
      </c>
      <c r="J82" s="669" t="str">
        <f>IF(K82=0,"Confirmed",(IF(K82=I82,"Confirmed","Not Confirmed")))</f>
        <v>Confirmed</v>
      </c>
      <c r="K82" s="650"/>
      <c r="L82" s="726"/>
      <c r="M82" s="713">
        <f>(E82*L82)</f>
        <v>0</v>
      </c>
      <c r="N82" s="668"/>
      <c r="O82" s="661"/>
      <c r="P82" s="641">
        <f t="shared" si="1"/>
        <v>0</v>
      </c>
      <c r="Q82" s="724">
        <f t="shared" si="0"/>
        <v>0</v>
      </c>
    </row>
    <row r="83" spans="1:17" s="665" customFormat="1" ht="16.5" customHeight="1">
      <c r="A83" s="700" t="s">
        <v>607</v>
      </c>
      <c r="B83" s="698" t="s">
        <v>602</v>
      </c>
      <c r="C83" s="829"/>
      <c r="D83" s="702" t="s">
        <v>635</v>
      </c>
      <c r="E83" s="666">
        <v>2</v>
      </c>
      <c r="F83" s="648">
        <v>998336</v>
      </c>
      <c r="G83" s="667" t="str">
        <f t="shared" si="2"/>
        <v>Confirmed</v>
      </c>
      <c r="H83" s="650"/>
      <c r="I83" s="712">
        <v>0.18</v>
      </c>
      <c r="J83" s="669" t="str">
        <f>IF(K83=0,"Confirmed",(IF(K83=I83,"Confirmed","Not Confirmed")))</f>
        <v>Confirmed</v>
      </c>
      <c r="K83" s="650"/>
      <c r="L83" s="726"/>
      <c r="M83" s="713">
        <f>(E83*L83)</f>
        <v>0</v>
      </c>
      <c r="N83" s="668"/>
      <c r="O83" s="661"/>
      <c r="P83" s="641">
        <f t="shared" si="1"/>
        <v>0</v>
      </c>
      <c r="Q83" s="724">
        <f t="shared" ref="Q83:Q125" si="3">M83+P83</f>
        <v>0</v>
      </c>
    </row>
    <row r="84" spans="1:17" s="665" customFormat="1" ht="31.5">
      <c r="A84" s="717" t="s">
        <v>608</v>
      </c>
      <c r="B84" s="699" t="s">
        <v>609</v>
      </c>
      <c r="C84" s="825" t="s">
        <v>658</v>
      </c>
      <c r="D84" s="702"/>
      <c r="E84" s="666"/>
      <c r="F84" s="714"/>
      <c r="G84" s="667"/>
      <c r="H84" s="667"/>
      <c r="I84" s="712"/>
      <c r="J84" s="669"/>
      <c r="K84" s="667"/>
      <c r="L84" s="726"/>
      <c r="M84" s="713"/>
      <c r="N84" s="668"/>
      <c r="O84" s="661"/>
      <c r="P84" s="641">
        <f t="shared" si="1"/>
        <v>0</v>
      </c>
      <c r="Q84" s="724">
        <f t="shared" si="3"/>
        <v>0</v>
      </c>
    </row>
    <row r="85" spans="1:17" s="665" customFormat="1" ht="16.5" customHeight="1">
      <c r="A85" s="700" t="s">
        <v>584</v>
      </c>
      <c r="B85" s="698" t="s">
        <v>610</v>
      </c>
      <c r="C85" s="825"/>
      <c r="D85" s="702" t="s">
        <v>635</v>
      </c>
      <c r="E85" s="666">
        <v>2</v>
      </c>
      <c r="F85" s="648">
        <v>998336</v>
      </c>
      <c r="G85" s="667" t="str">
        <f t="shared" si="2"/>
        <v>Confirmed</v>
      </c>
      <c r="H85" s="650"/>
      <c r="I85" s="712">
        <v>0.18</v>
      </c>
      <c r="J85" s="669" t="str">
        <f>IF(K85=0,"Confirmed",(IF(K85=I85,"Confirmed","Not Confirmed")))</f>
        <v>Confirmed</v>
      </c>
      <c r="K85" s="650"/>
      <c r="L85" s="726"/>
      <c r="M85" s="713">
        <f>(E85*L85)</f>
        <v>0</v>
      </c>
      <c r="N85" s="668"/>
      <c r="O85" s="661"/>
      <c r="P85" s="641">
        <f t="shared" si="1"/>
        <v>0</v>
      </c>
      <c r="Q85" s="724">
        <f t="shared" si="3"/>
        <v>0</v>
      </c>
    </row>
    <row r="86" spans="1:17" s="665" customFormat="1">
      <c r="A86" s="700" t="s">
        <v>586</v>
      </c>
      <c r="B86" s="698" t="s">
        <v>611</v>
      </c>
      <c r="C86" s="825"/>
      <c r="D86" s="702" t="s">
        <v>635</v>
      </c>
      <c r="E86" s="666">
        <v>4</v>
      </c>
      <c r="F86" s="648">
        <v>998336</v>
      </c>
      <c r="G86" s="667" t="str">
        <f t="shared" si="2"/>
        <v>Confirmed</v>
      </c>
      <c r="H86" s="650"/>
      <c r="I86" s="712">
        <v>0.18</v>
      </c>
      <c r="J86" s="669" t="str">
        <f>IF(K86=0,"Confirmed",(IF(K86=I86,"Confirmed","Not Confirmed")))</f>
        <v>Confirmed</v>
      </c>
      <c r="K86" s="650"/>
      <c r="L86" s="726"/>
      <c r="M86" s="713">
        <f>(E86*L86)</f>
        <v>0</v>
      </c>
      <c r="N86" s="668"/>
      <c r="O86" s="661"/>
      <c r="P86" s="641">
        <f t="shared" si="1"/>
        <v>0</v>
      </c>
      <c r="Q86" s="724">
        <f t="shared" si="3"/>
        <v>0</v>
      </c>
    </row>
    <row r="87" spans="1:17" s="665" customFormat="1">
      <c r="A87" s="700" t="s">
        <v>605</v>
      </c>
      <c r="B87" s="698" t="s">
        <v>612</v>
      </c>
      <c r="C87" s="825"/>
      <c r="D87" s="702" t="s">
        <v>635</v>
      </c>
      <c r="E87" s="666">
        <v>4</v>
      </c>
      <c r="F87" s="648">
        <v>998336</v>
      </c>
      <c r="G87" s="667" t="str">
        <f t="shared" si="2"/>
        <v>Confirmed</v>
      </c>
      <c r="H87" s="650"/>
      <c r="I87" s="712">
        <v>0.18</v>
      </c>
      <c r="J87" s="669" t="str">
        <f>IF(K87=0,"Confirmed",(IF(K87=I87,"Confirmed","Not Confirmed")))</f>
        <v>Confirmed</v>
      </c>
      <c r="K87" s="650"/>
      <c r="L87" s="726"/>
      <c r="M87" s="713">
        <f>(E87*L87)</f>
        <v>0</v>
      </c>
      <c r="N87" s="668"/>
      <c r="O87" s="660"/>
      <c r="P87" s="641">
        <f t="shared" si="1"/>
        <v>0</v>
      </c>
      <c r="Q87" s="724">
        <f t="shared" si="3"/>
        <v>0</v>
      </c>
    </row>
    <row r="88" spans="1:17" s="665" customFormat="1">
      <c r="A88" s="700" t="s">
        <v>607</v>
      </c>
      <c r="B88" s="698" t="s">
        <v>613</v>
      </c>
      <c r="C88" s="825"/>
      <c r="D88" s="702" t="s">
        <v>635</v>
      </c>
      <c r="E88" s="666">
        <v>2</v>
      </c>
      <c r="F88" s="648">
        <v>998336</v>
      </c>
      <c r="G88" s="667" t="str">
        <f t="shared" si="2"/>
        <v>Confirmed</v>
      </c>
      <c r="H88" s="650"/>
      <c r="I88" s="712">
        <v>0.18</v>
      </c>
      <c r="J88" s="669" t="str">
        <f>IF(K88=0,"Confirmed",(IF(K88=I88,"Confirmed","Not Confirmed")))</f>
        <v>Confirmed</v>
      </c>
      <c r="K88" s="650"/>
      <c r="L88" s="726"/>
      <c r="M88" s="713">
        <f>(E88*L88)</f>
        <v>0</v>
      </c>
      <c r="N88" s="668"/>
      <c r="O88" s="661"/>
      <c r="P88" s="641">
        <f t="shared" si="1"/>
        <v>0</v>
      </c>
      <c r="Q88" s="724">
        <f t="shared" si="3"/>
        <v>0</v>
      </c>
    </row>
    <row r="89" spans="1:17" s="665" customFormat="1" ht="47.25">
      <c r="A89" s="717" t="s">
        <v>614</v>
      </c>
      <c r="B89" s="699" t="s">
        <v>615</v>
      </c>
      <c r="C89" s="825" t="s">
        <v>658</v>
      </c>
      <c r="D89" s="702"/>
      <c r="E89" s="666"/>
      <c r="F89" s="714"/>
      <c r="G89" s="667"/>
      <c r="H89" s="667"/>
      <c r="I89" s="703"/>
      <c r="J89" s="667"/>
      <c r="K89" s="667"/>
      <c r="L89" s="726"/>
      <c r="M89" s="713"/>
      <c r="N89" s="668"/>
      <c r="O89" s="661"/>
      <c r="P89" s="641">
        <f t="shared" ref="P89:P124" si="4">IF(K89="",E89*I89*L89,(IF(K89=0,E89*K89*L89,E89*K89*L89)))</f>
        <v>0</v>
      </c>
      <c r="Q89" s="724">
        <f t="shared" si="3"/>
        <v>0</v>
      </c>
    </row>
    <row r="90" spans="1:17" s="665" customFormat="1" ht="17.100000000000001" customHeight="1">
      <c r="A90" s="700" t="s">
        <v>584</v>
      </c>
      <c r="B90" s="698" t="s">
        <v>610</v>
      </c>
      <c r="C90" s="825"/>
      <c r="D90" s="702" t="s">
        <v>635</v>
      </c>
      <c r="E90" s="666">
        <v>2</v>
      </c>
      <c r="F90" s="648">
        <v>998336</v>
      </c>
      <c r="G90" s="667" t="str">
        <f>IF(H90=0,"Confirmed",(IF(H90=#REF!,"Confirmed","Not Confirmed")))</f>
        <v>Confirmed</v>
      </c>
      <c r="H90" s="650"/>
      <c r="I90" s="712">
        <v>0.18</v>
      </c>
      <c r="J90" s="669" t="str">
        <f>IF(K90=0,"Confirmed",(IF(K90=I90,"Confirmed","Not Confirmed")))</f>
        <v>Confirmed</v>
      </c>
      <c r="K90" s="650"/>
      <c r="L90" s="726"/>
      <c r="M90" s="713">
        <f>(E90*L90)</f>
        <v>0</v>
      </c>
      <c r="N90" s="668"/>
      <c r="O90" s="661"/>
      <c r="P90" s="641">
        <f t="shared" si="4"/>
        <v>0</v>
      </c>
      <c r="Q90" s="724">
        <f t="shared" si="3"/>
        <v>0</v>
      </c>
    </row>
    <row r="91" spans="1:17" s="665" customFormat="1">
      <c r="A91" s="700" t="s">
        <v>586</v>
      </c>
      <c r="B91" s="698" t="s">
        <v>611</v>
      </c>
      <c r="C91" s="825"/>
      <c r="D91" s="702" t="s">
        <v>635</v>
      </c>
      <c r="E91" s="666">
        <v>10</v>
      </c>
      <c r="F91" s="648">
        <v>998336</v>
      </c>
      <c r="G91" s="667" t="str">
        <f t="shared" ref="G91:G124" si="5">IF(H91=0,"Confirmed",(IF(H91=F91,"Confirmed","Not Confirmed")))</f>
        <v>Confirmed</v>
      </c>
      <c r="H91" s="650"/>
      <c r="I91" s="712">
        <v>0.18</v>
      </c>
      <c r="J91" s="669" t="str">
        <f>IF(K91=0,"Confirmed",(IF(K91=I91,"Confirmed","Not Confirmed")))</f>
        <v>Confirmed</v>
      </c>
      <c r="K91" s="650"/>
      <c r="L91" s="726"/>
      <c r="M91" s="713">
        <f>(E91*L91)</f>
        <v>0</v>
      </c>
      <c r="N91" s="668"/>
      <c r="O91" s="670"/>
      <c r="P91" s="641">
        <f t="shared" si="4"/>
        <v>0</v>
      </c>
      <c r="Q91" s="724">
        <f t="shared" si="3"/>
        <v>0</v>
      </c>
    </row>
    <row r="92" spans="1:17" s="665" customFormat="1">
      <c r="A92" s="700" t="s">
        <v>605</v>
      </c>
      <c r="B92" s="698" t="s">
        <v>612</v>
      </c>
      <c r="C92" s="825"/>
      <c r="D92" s="702" t="s">
        <v>635</v>
      </c>
      <c r="E92" s="666">
        <v>10</v>
      </c>
      <c r="F92" s="648">
        <v>998336</v>
      </c>
      <c r="G92" s="667" t="str">
        <f t="shared" si="5"/>
        <v>Confirmed</v>
      </c>
      <c r="H92" s="650"/>
      <c r="I92" s="712">
        <v>0.18</v>
      </c>
      <c r="J92" s="669" t="str">
        <f>IF(K92=0,"Confirmed",(IF(K92=I92,"Confirmed","Not Confirmed")))</f>
        <v>Confirmed</v>
      </c>
      <c r="K92" s="650"/>
      <c r="L92" s="726"/>
      <c r="M92" s="713">
        <f>(E92*L92)</f>
        <v>0</v>
      </c>
      <c r="N92" s="668"/>
      <c r="O92" s="670"/>
      <c r="P92" s="641">
        <f t="shared" si="4"/>
        <v>0</v>
      </c>
      <c r="Q92" s="724">
        <f t="shared" si="3"/>
        <v>0</v>
      </c>
    </row>
    <row r="93" spans="1:17" s="665" customFormat="1">
      <c r="A93" s="700" t="s">
        <v>607</v>
      </c>
      <c r="B93" s="698" t="s">
        <v>613</v>
      </c>
      <c r="C93" s="825"/>
      <c r="D93" s="702" t="s">
        <v>635</v>
      </c>
      <c r="E93" s="666">
        <v>2</v>
      </c>
      <c r="F93" s="648">
        <v>998336</v>
      </c>
      <c r="G93" s="667" t="str">
        <f t="shared" si="5"/>
        <v>Confirmed</v>
      </c>
      <c r="H93" s="650"/>
      <c r="I93" s="712">
        <v>0.18</v>
      </c>
      <c r="J93" s="669" t="str">
        <f>IF(K93=0,"Confirmed",(IF(K93=I93,"Confirmed","Not Confirmed")))</f>
        <v>Confirmed</v>
      </c>
      <c r="K93" s="650"/>
      <c r="L93" s="726"/>
      <c r="M93" s="713">
        <f>(E93*L93)</f>
        <v>0</v>
      </c>
      <c r="N93" s="668"/>
      <c r="O93" s="670"/>
      <c r="P93" s="641">
        <f t="shared" si="4"/>
        <v>0</v>
      </c>
      <c r="Q93" s="724">
        <f t="shared" si="3"/>
        <v>0</v>
      </c>
    </row>
    <row r="94" spans="1:17" s="665" customFormat="1" ht="16.5" customHeight="1">
      <c r="A94" s="717">
        <v>16</v>
      </c>
      <c r="B94" s="718" t="s">
        <v>616</v>
      </c>
      <c r="C94" s="830" t="s">
        <v>659</v>
      </c>
      <c r="D94" s="702"/>
      <c r="E94" s="666"/>
      <c r="F94" s="714"/>
      <c r="G94" s="667"/>
      <c r="H94" s="667"/>
      <c r="I94" s="712"/>
      <c r="J94" s="669"/>
      <c r="K94" s="667"/>
      <c r="L94" s="726"/>
      <c r="M94" s="713"/>
      <c r="N94" s="668"/>
      <c r="O94" s="670"/>
      <c r="P94" s="641">
        <f t="shared" si="4"/>
        <v>0</v>
      </c>
      <c r="Q94" s="724">
        <f t="shared" si="3"/>
        <v>0</v>
      </c>
    </row>
    <row r="95" spans="1:17" s="665" customFormat="1">
      <c r="A95" s="700" t="s">
        <v>584</v>
      </c>
      <c r="B95" s="698" t="s">
        <v>617</v>
      </c>
      <c r="C95" s="830"/>
      <c r="D95" s="702" t="s">
        <v>635</v>
      </c>
      <c r="E95" s="666">
        <v>40</v>
      </c>
      <c r="F95" s="648">
        <v>998336</v>
      </c>
      <c r="G95" s="667" t="str">
        <f t="shared" si="5"/>
        <v>Confirmed</v>
      </c>
      <c r="H95" s="650"/>
      <c r="I95" s="712">
        <v>0.18</v>
      </c>
      <c r="J95" s="669" t="str">
        <f>IF(K95=0,"Confirmed",(IF(K95=I95,"Confirmed","Not Confirmed")))</f>
        <v>Confirmed</v>
      </c>
      <c r="K95" s="650"/>
      <c r="L95" s="726"/>
      <c r="M95" s="713">
        <f>(E95*L95)</f>
        <v>0</v>
      </c>
      <c r="N95" s="668"/>
      <c r="O95" s="670"/>
      <c r="P95" s="641">
        <f t="shared" si="4"/>
        <v>0</v>
      </c>
      <c r="Q95" s="724">
        <f t="shared" si="3"/>
        <v>0</v>
      </c>
    </row>
    <row r="96" spans="1:17" s="665" customFormat="1" ht="31.5">
      <c r="A96" s="700" t="s">
        <v>586</v>
      </c>
      <c r="B96" s="698" t="s">
        <v>618</v>
      </c>
      <c r="C96" s="830"/>
      <c r="D96" s="702" t="s">
        <v>635</v>
      </c>
      <c r="E96" s="666">
        <v>20</v>
      </c>
      <c r="F96" s="648">
        <v>998336</v>
      </c>
      <c r="G96" s="667" t="str">
        <f t="shared" si="5"/>
        <v>Confirmed</v>
      </c>
      <c r="H96" s="650"/>
      <c r="I96" s="712">
        <v>0.18</v>
      </c>
      <c r="J96" s="669" t="str">
        <f>IF(K96=0,"Confirmed",(IF(K96=I96,"Confirmed","Not Confirmed")))</f>
        <v>Confirmed</v>
      </c>
      <c r="K96" s="650"/>
      <c r="L96" s="726"/>
      <c r="M96" s="713">
        <f>(E96*L96)</f>
        <v>0</v>
      </c>
      <c r="N96" s="668"/>
      <c r="O96" s="670"/>
      <c r="P96" s="641">
        <f t="shared" si="4"/>
        <v>0</v>
      </c>
      <c r="Q96" s="724">
        <f t="shared" si="3"/>
        <v>0</v>
      </c>
    </row>
    <row r="97" spans="1:23" s="665" customFormat="1" ht="31.5">
      <c r="A97" s="717">
        <v>17</v>
      </c>
      <c r="B97" s="699" t="s">
        <v>619</v>
      </c>
      <c r="C97" s="823" t="s">
        <v>660</v>
      </c>
      <c r="D97" s="702"/>
      <c r="E97" s="666"/>
      <c r="F97" s="714"/>
      <c r="G97" s="667"/>
      <c r="H97" s="667"/>
      <c r="I97" s="712"/>
      <c r="J97" s="669"/>
      <c r="K97" s="667"/>
      <c r="L97" s="726"/>
      <c r="M97" s="713"/>
      <c r="N97" s="668"/>
      <c r="O97" s="670"/>
      <c r="P97" s="641">
        <f t="shared" si="4"/>
        <v>0</v>
      </c>
      <c r="Q97" s="724">
        <f t="shared" si="3"/>
        <v>0</v>
      </c>
    </row>
    <row r="98" spans="1:23" s="665" customFormat="1" ht="16.5" customHeight="1">
      <c r="A98" s="700" t="s">
        <v>584</v>
      </c>
      <c r="B98" s="698" t="s">
        <v>617</v>
      </c>
      <c r="C98" s="831"/>
      <c r="D98" s="702" t="s">
        <v>635</v>
      </c>
      <c r="E98" s="666">
        <v>2</v>
      </c>
      <c r="F98" s="648">
        <v>998336</v>
      </c>
      <c r="G98" s="667" t="str">
        <f t="shared" si="5"/>
        <v>Confirmed</v>
      </c>
      <c r="H98" s="650"/>
      <c r="I98" s="712">
        <v>0.18</v>
      </c>
      <c r="J98" s="669" t="str">
        <f>IF(K98=0,"Confirmed",(IF(K98=I98,"Confirmed","Not Confirmed")))</f>
        <v>Confirmed</v>
      </c>
      <c r="K98" s="650"/>
      <c r="L98" s="726"/>
      <c r="M98" s="713">
        <f>(E98*L98)</f>
        <v>0</v>
      </c>
      <c r="N98" s="668"/>
      <c r="O98" s="670"/>
      <c r="P98" s="641">
        <f t="shared" si="4"/>
        <v>0</v>
      </c>
      <c r="Q98" s="724">
        <f t="shared" si="3"/>
        <v>0</v>
      </c>
      <c r="R98" s="671"/>
    </row>
    <row r="99" spans="1:23" s="665" customFormat="1" ht="31.5">
      <c r="A99" s="700" t="s">
        <v>586</v>
      </c>
      <c r="B99" s="698" t="s">
        <v>618</v>
      </c>
      <c r="C99" s="824"/>
      <c r="D99" s="702" t="s">
        <v>635</v>
      </c>
      <c r="E99" s="666">
        <v>2</v>
      </c>
      <c r="F99" s="648">
        <v>998336</v>
      </c>
      <c r="G99" s="667" t="str">
        <f t="shared" si="5"/>
        <v>Confirmed</v>
      </c>
      <c r="H99" s="650"/>
      <c r="I99" s="712">
        <v>0.18</v>
      </c>
      <c r="J99" s="669" t="str">
        <f>IF(K99=0,"Confirmed",(IF(K99=I99,"Confirmed","Not Confirmed")))</f>
        <v>Confirmed</v>
      </c>
      <c r="K99" s="650"/>
      <c r="L99" s="726"/>
      <c r="M99" s="713">
        <f>(E99*L99)</f>
        <v>0</v>
      </c>
      <c r="N99" s="668"/>
      <c r="O99" s="670"/>
      <c r="P99" s="641">
        <f t="shared" si="4"/>
        <v>0</v>
      </c>
      <c r="Q99" s="724">
        <f t="shared" si="3"/>
        <v>0</v>
      </c>
    </row>
    <row r="100" spans="1:23" ht="31.5">
      <c r="A100" s="717">
        <v>18</v>
      </c>
      <c r="B100" s="699" t="s">
        <v>620</v>
      </c>
      <c r="C100" s="830" t="s">
        <v>661</v>
      </c>
      <c r="D100" s="702"/>
      <c r="E100" s="666"/>
      <c r="F100" s="714"/>
      <c r="G100" s="667"/>
      <c r="H100" s="667"/>
      <c r="I100" s="712"/>
      <c r="J100" s="669"/>
      <c r="K100" s="667"/>
      <c r="L100" s="726"/>
      <c r="M100" s="713"/>
      <c r="N100" s="668"/>
      <c r="O100" s="662"/>
      <c r="P100" s="641">
        <f t="shared" si="4"/>
        <v>0</v>
      </c>
      <c r="Q100" s="724">
        <f t="shared" si="3"/>
        <v>0</v>
      </c>
      <c r="S100" s="79"/>
      <c r="T100" s="79"/>
      <c r="U100" s="79"/>
      <c r="V100" s="79"/>
      <c r="W100" s="79"/>
    </row>
    <row r="101" spans="1:23">
      <c r="A101" s="700" t="s">
        <v>584</v>
      </c>
      <c r="B101" s="698" t="s">
        <v>617</v>
      </c>
      <c r="C101" s="830"/>
      <c r="D101" s="702" t="s">
        <v>635</v>
      </c>
      <c r="E101" s="666">
        <v>10</v>
      </c>
      <c r="F101" s="648">
        <v>998336</v>
      </c>
      <c r="G101" s="667" t="str">
        <f t="shared" si="5"/>
        <v>Confirmed</v>
      </c>
      <c r="H101" s="650"/>
      <c r="I101" s="712">
        <v>0.18</v>
      </c>
      <c r="J101" s="669" t="str">
        <f t="shared" ref="J101:J107" si="6">IF(K101=0,"Confirmed",(IF(K101=I101,"Confirmed","Not Confirmed")))</f>
        <v>Confirmed</v>
      </c>
      <c r="K101" s="650"/>
      <c r="L101" s="726"/>
      <c r="M101" s="713">
        <f t="shared" ref="M101:M107" si="7">(E101*L101)</f>
        <v>0</v>
      </c>
      <c r="N101" s="668"/>
      <c r="O101" s="662"/>
      <c r="P101" s="641">
        <f t="shared" si="4"/>
        <v>0</v>
      </c>
      <c r="Q101" s="724">
        <f t="shared" si="3"/>
        <v>0</v>
      </c>
      <c r="S101" s="79"/>
      <c r="T101" s="79"/>
      <c r="U101" s="79"/>
      <c r="V101" s="79"/>
      <c r="W101" s="79"/>
    </row>
    <row r="102" spans="1:23" ht="31.5">
      <c r="A102" s="700" t="s">
        <v>586</v>
      </c>
      <c r="B102" s="698" t="s">
        <v>618</v>
      </c>
      <c r="C102" s="830"/>
      <c r="D102" s="702" t="s">
        <v>635</v>
      </c>
      <c r="E102" s="666">
        <v>10</v>
      </c>
      <c r="F102" s="648">
        <v>998336</v>
      </c>
      <c r="G102" s="667" t="str">
        <f t="shared" si="5"/>
        <v>Confirmed</v>
      </c>
      <c r="H102" s="650"/>
      <c r="I102" s="712">
        <v>0.18</v>
      </c>
      <c r="J102" s="669" t="str">
        <f t="shared" si="6"/>
        <v>Confirmed</v>
      </c>
      <c r="K102" s="650"/>
      <c r="L102" s="726"/>
      <c r="M102" s="713">
        <f t="shared" si="7"/>
        <v>0</v>
      </c>
      <c r="N102" s="668"/>
      <c r="O102" s="662"/>
      <c r="P102" s="641">
        <f t="shared" si="4"/>
        <v>0</v>
      </c>
      <c r="Q102" s="724">
        <f t="shared" si="3"/>
        <v>0</v>
      </c>
      <c r="S102" s="79"/>
      <c r="T102" s="79"/>
      <c r="U102" s="79"/>
      <c r="V102" s="79"/>
      <c r="W102" s="79"/>
    </row>
    <row r="103" spans="1:23" ht="31.5">
      <c r="A103" s="717">
        <v>19</v>
      </c>
      <c r="B103" s="699" t="s">
        <v>662</v>
      </c>
      <c r="C103" s="698" t="s">
        <v>648</v>
      </c>
      <c r="D103" s="702" t="s">
        <v>637</v>
      </c>
      <c r="E103" s="666">
        <v>80</v>
      </c>
      <c r="F103" s="648">
        <v>998336</v>
      </c>
      <c r="G103" s="667" t="str">
        <f t="shared" si="5"/>
        <v>Confirmed</v>
      </c>
      <c r="H103" s="650"/>
      <c r="I103" s="712">
        <v>0.18</v>
      </c>
      <c r="J103" s="669" t="str">
        <f t="shared" si="6"/>
        <v>Confirmed</v>
      </c>
      <c r="K103" s="650"/>
      <c r="L103" s="726"/>
      <c r="M103" s="713">
        <f t="shared" si="7"/>
        <v>0</v>
      </c>
      <c r="N103" s="668"/>
      <c r="O103" s="662"/>
      <c r="P103" s="641">
        <f t="shared" si="4"/>
        <v>0</v>
      </c>
      <c r="Q103" s="724">
        <f t="shared" si="3"/>
        <v>0</v>
      </c>
      <c r="S103" s="79"/>
      <c r="T103" s="79"/>
      <c r="U103" s="79"/>
      <c r="V103" s="79"/>
      <c r="W103" s="79"/>
    </row>
    <row r="104" spans="1:23" ht="17.100000000000001" customHeight="1">
      <c r="A104" s="711">
        <v>20</v>
      </c>
      <c r="B104" s="699" t="s">
        <v>621</v>
      </c>
      <c r="C104" s="698" t="s">
        <v>648</v>
      </c>
      <c r="D104" s="701" t="s">
        <v>634</v>
      </c>
      <c r="E104" s="666">
        <v>2000</v>
      </c>
      <c r="F104" s="648">
        <v>998336</v>
      </c>
      <c r="G104" s="667" t="str">
        <f t="shared" si="5"/>
        <v>Confirmed</v>
      </c>
      <c r="H104" s="650"/>
      <c r="I104" s="712">
        <v>0.18</v>
      </c>
      <c r="J104" s="669" t="str">
        <f t="shared" si="6"/>
        <v>Confirmed</v>
      </c>
      <c r="K104" s="650"/>
      <c r="L104" s="726"/>
      <c r="M104" s="713">
        <f t="shared" si="7"/>
        <v>0</v>
      </c>
      <c r="N104" s="668"/>
      <c r="O104" s="478"/>
      <c r="P104" s="641">
        <f t="shared" si="4"/>
        <v>0</v>
      </c>
      <c r="Q104" s="724">
        <f t="shared" si="3"/>
        <v>0</v>
      </c>
      <c r="S104" s="79"/>
      <c r="T104" s="79"/>
      <c r="U104" s="79"/>
      <c r="V104" s="79"/>
      <c r="W104" s="79"/>
    </row>
    <row r="105" spans="1:23" ht="59.25" customHeight="1">
      <c r="A105" s="717">
        <v>21</v>
      </c>
      <c r="B105" s="699" t="s">
        <v>622</v>
      </c>
      <c r="C105" s="698" t="s">
        <v>648</v>
      </c>
      <c r="D105" s="702" t="s">
        <v>634</v>
      </c>
      <c r="E105" s="666">
        <v>500</v>
      </c>
      <c r="F105" s="648">
        <v>998336</v>
      </c>
      <c r="G105" s="667" t="str">
        <f t="shared" si="5"/>
        <v>Confirmed</v>
      </c>
      <c r="H105" s="650"/>
      <c r="I105" s="712">
        <v>0.18</v>
      </c>
      <c r="J105" s="669" t="str">
        <f t="shared" si="6"/>
        <v>Confirmed</v>
      </c>
      <c r="K105" s="650"/>
      <c r="L105" s="726"/>
      <c r="M105" s="713">
        <f t="shared" si="7"/>
        <v>0</v>
      </c>
      <c r="N105" s="668"/>
      <c r="O105" s="662"/>
      <c r="P105" s="641">
        <f t="shared" si="4"/>
        <v>0</v>
      </c>
      <c r="Q105" s="724">
        <f t="shared" si="3"/>
        <v>0</v>
      </c>
      <c r="S105" s="79"/>
      <c r="T105" s="79"/>
      <c r="U105" s="79"/>
      <c r="V105" s="79"/>
      <c r="W105" s="79"/>
    </row>
    <row r="106" spans="1:23" ht="47.25" customHeight="1">
      <c r="A106" s="717">
        <v>22</v>
      </c>
      <c r="B106" s="699" t="s">
        <v>623</v>
      </c>
      <c r="C106" s="698" t="s">
        <v>648</v>
      </c>
      <c r="D106" s="702" t="s">
        <v>634</v>
      </c>
      <c r="E106" s="666">
        <v>1000</v>
      </c>
      <c r="F106" s="648">
        <v>998336</v>
      </c>
      <c r="G106" s="667" t="str">
        <f t="shared" si="5"/>
        <v>Confirmed</v>
      </c>
      <c r="H106" s="650"/>
      <c r="I106" s="712">
        <v>0.18</v>
      </c>
      <c r="J106" s="669" t="str">
        <f t="shared" si="6"/>
        <v>Confirmed</v>
      </c>
      <c r="K106" s="650"/>
      <c r="L106" s="726"/>
      <c r="M106" s="713">
        <f t="shared" si="7"/>
        <v>0</v>
      </c>
      <c r="N106" s="668"/>
      <c r="O106" s="662"/>
      <c r="P106" s="641">
        <f t="shared" si="4"/>
        <v>0</v>
      </c>
      <c r="Q106" s="724">
        <f t="shared" si="3"/>
        <v>0</v>
      </c>
      <c r="S106" s="79"/>
      <c r="T106" s="79"/>
      <c r="U106" s="79"/>
      <c r="V106" s="79"/>
      <c r="W106" s="79"/>
    </row>
    <row r="107" spans="1:23" ht="17.100000000000001" customHeight="1">
      <c r="A107" s="717">
        <v>23</v>
      </c>
      <c r="B107" s="699" t="s">
        <v>624</v>
      </c>
      <c r="C107" s="698" t="s">
        <v>648</v>
      </c>
      <c r="D107" s="702" t="s">
        <v>635</v>
      </c>
      <c r="E107" s="666">
        <v>25</v>
      </c>
      <c r="F107" s="648">
        <v>998336</v>
      </c>
      <c r="G107" s="667" t="str">
        <f t="shared" si="5"/>
        <v>Confirmed</v>
      </c>
      <c r="H107" s="650"/>
      <c r="I107" s="712">
        <v>0.18</v>
      </c>
      <c r="J107" s="669" t="str">
        <f t="shared" si="6"/>
        <v>Confirmed</v>
      </c>
      <c r="K107" s="650"/>
      <c r="L107" s="726"/>
      <c r="M107" s="713">
        <f t="shared" si="7"/>
        <v>0</v>
      </c>
      <c r="N107" s="668"/>
      <c r="O107" s="662"/>
      <c r="P107" s="641">
        <f t="shared" si="4"/>
        <v>0</v>
      </c>
      <c r="Q107" s="724">
        <f t="shared" si="3"/>
        <v>0</v>
      </c>
      <c r="S107" s="79"/>
      <c r="T107" s="79"/>
      <c r="U107" s="79"/>
      <c r="V107" s="79"/>
      <c r="W107" s="79"/>
    </row>
    <row r="108" spans="1:23">
      <c r="A108" s="717">
        <v>24</v>
      </c>
      <c r="B108" s="699" t="s">
        <v>625</v>
      </c>
      <c r="C108" s="698"/>
      <c r="D108" s="702"/>
      <c r="E108" s="666"/>
      <c r="F108" s="714"/>
      <c r="G108" s="667"/>
      <c r="H108" s="667"/>
      <c r="I108" s="712"/>
      <c r="J108" s="669"/>
      <c r="K108" s="667"/>
      <c r="L108" s="726"/>
      <c r="M108" s="713"/>
      <c r="N108" s="668"/>
      <c r="O108" s="662"/>
      <c r="P108" s="641">
        <f t="shared" si="4"/>
        <v>0</v>
      </c>
      <c r="Q108" s="724">
        <f t="shared" si="3"/>
        <v>0</v>
      </c>
      <c r="S108" s="79"/>
      <c r="T108" s="79"/>
      <c r="U108" s="79"/>
      <c r="V108" s="79"/>
      <c r="W108" s="79"/>
    </row>
    <row r="109" spans="1:23" ht="31.5">
      <c r="A109" s="700" t="s">
        <v>392</v>
      </c>
      <c r="B109" s="698" t="s">
        <v>626</v>
      </c>
      <c r="C109" s="823" t="s">
        <v>648</v>
      </c>
      <c r="D109" s="702" t="s">
        <v>634</v>
      </c>
      <c r="E109" s="666">
        <v>500</v>
      </c>
      <c r="F109" s="648">
        <v>998336</v>
      </c>
      <c r="G109" s="667" t="str">
        <f t="shared" si="5"/>
        <v>Confirmed</v>
      </c>
      <c r="H109" s="650"/>
      <c r="I109" s="712">
        <v>0.18</v>
      </c>
      <c r="J109" s="669" t="str">
        <f>IF(K109=0,"Confirmed",(IF(K109=I109,"Confirmed","Not Confirmed")))</f>
        <v>Confirmed</v>
      </c>
      <c r="K109" s="650"/>
      <c r="L109" s="726"/>
      <c r="M109" s="713">
        <f>(E109*L109)</f>
        <v>0</v>
      </c>
      <c r="N109" s="668"/>
      <c r="O109" s="662"/>
      <c r="P109" s="641">
        <f t="shared" si="4"/>
        <v>0</v>
      </c>
      <c r="Q109" s="724">
        <f t="shared" si="3"/>
        <v>0</v>
      </c>
      <c r="S109" s="79"/>
      <c r="T109" s="79"/>
      <c r="U109" s="79"/>
      <c r="V109" s="79"/>
      <c r="W109" s="79"/>
    </row>
    <row r="110" spans="1:23" ht="17.100000000000001" customHeight="1">
      <c r="A110" s="700" t="s">
        <v>390</v>
      </c>
      <c r="B110" s="698" t="s">
        <v>627</v>
      </c>
      <c r="C110" s="824"/>
      <c r="D110" s="702" t="s">
        <v>634</v>
      </c>
      <c r="E110" s="666">
        <v>500</v>
      </c>
      <c r="F110" s="648">
        <v>998336</v>
      </c>
      <c r="G110" s="667" t="str">
        <f t="shared" si="5"/>
        <v>Confirmed</v>
      </c>
      <c r="H110" s="650"/>
      <c r="I110" s="712">
        <v>0.18</v>
      </c>
      <c r="J110" s="669" t="str">
        <f>IF(K110=0,"Confirmed",(IF(K110=I110,"Confirmed","Not Confirmed")))</f>
        <v>Confirmed</v>
      </c>
      <c r="K110" s="650"/>
      <c r="L110" s="726"/>
      <c r="M110" s="713">
        <f>(E110*L110)</f>
        <v>0</v>
      </c>
      <c r="N110" s="668"/>
      <c r="O110" s="662"/>
      <c r="P110" s="641">
        <f t="shared" si="4"/>
        <v>0</v>
      </c>
      <c r="Q110" s="724">
        <f t="shared" si="3"/>
        <v>0</v>
      </c>
      <c r="S110" s="79"/>
      <c r="T110" s="79"/>
      <c r="U110" s="79"/>
      <c r="V110" s="79"/>
      <c r="W110" s="79"/>
    </row>
    <row r="111" spans="1:23" ht="17.100000000000001" customHeight="1">
      <c r="A111" s="700">
        <v>25</v>
      </c>
      <c r="B111" s="699" t="s">
        <v>663</v>
      </c>
      <c r="C111" s="698"/>
      <c r="D111" s="702"/>
      <c r="E111" s="666"/>
      <c r="F111" s="714"/>
      <c r="G111" s="667"/>
      <c r="H111" s="667"/>
      <c r="I111" s="712"/>
      <c r="J111" s="669"/>
      <c r="K111" s="667"/>
      <c r="L111" s="726"/>
      <c r="M111" s="713"/>
      <c r="N111" s="668"/>
      <c r="O111" s="662"/>
      <c r="P111" s="641">
        <f t="shared" si="4"/>
        <v>0</v>
      </c>
      <c r="Q111" s="724">
        <f t="shared" si="3"/>
        <v>0</v>
      </c>
      <c r="R111" s="79"/>
      <c r="S111" s="79"/>
      <c r="T111" s="79"/>
      <c r="U111" s="79"/>
      <c r="V111" s="79"/>
      <c r="W111" s="79"/>
    </row>
    <row r="112" spans="1:23" ht="17.100000000000001" customHeight="1">
      <c r="A112" s="700" t="s">
        <v>392</v>
      </c>
      <c r="B112" s="698" t="s">
        <v>571</v>
      </c>
      <c r="C112" s="823" t="s">
        <v>648</v>
      </c>
      <c r="D112" s="702" t="s">
        <v>634</v>
      </c>
      <c r="E112" s="666">
        <v>10000</v>
      </c>
      <c r="F112" s="648">
        <v>998336</v>
      </c>
      <c r="G112" s="667"/>
      <c r="H112" s="650"/>
      <c r="I112" s="712">
        <v>0.18</v>
      </c>
      <c r="J112" s="669" t="str">
        <f>IF(K112=0,"Confirmed",(IF(K112=I112,"Confirmed","Not Confirmed")))</f>
        <v>Confirmed</v>
      </c>
      <c r="K112" s="650"/>
      <c r="L112" s="726"/>
      <c r="M112" s="713">
        <f>(E112*L112)</f>
        <v>0</v>
      </c>
      <c r="N112" s="668"/>
      <c r="O112" s="662"/>
      <c r="P112" s="641">
        <f t="shared" si="4"/>
        <v>0</v>
      </c>
      <c r="Q112" s="724">
        <f t="shared" si="3"/>
        <v>0</v>
      </c>
      <c r="R112" s="79"/>
      <c r="S112" s="79"/>
      <c r="T112" s="79"/>
      <c r="U112" s="79"/>
      <c r="V112" s="79"/>
      <c r="W112" s="79"/>
    </row>
    <row r="113" spans="1:23" ht="17.100000000000001" customHeight="1">
      <c r="A113" s="700" t="s">
        <v>390</v>
      </c>
      <c r="B113" s="698" t="s">
        <v>574</v>
      </c>
      <c r="C113" s="824"/>
      <c r="D113" s="702" t="s">
        <v>634</v>
      </c>
      <c r="E113" s="666">
        <v>3000</v>
      </c>
      <c r="F113" s="648">
        <v>998336</v>
      </c>
      <c r="G113" s="667" t="str">
        <f t="shared" si="5"/>
        <v>Confirmed</v>
      </c>
      <c r="H113" s="650"/>
      <c r="I113" s="712">
        <v>0.18</v>
      </c>
      <c r="J113" s="669" t="str">
        <f>IF(K113=0,"Confirmed",(IF(K113=I113,"Confirmed","Not Confirmed")))</f>
        <v>Confirmed</v>
      </c>
      <c r="K113" s="650"/>
      <c r="L113" s="726"/>
      <c r="M113" s="713">
        <f>(E113*L113)</f>
        <v>0</v>
      </c>
      <c r="N113" s="668"/>
      <c r="O113" s="662"/>
      <c r="P113" s="641">
        <f t="shared" si="4"/>
        <v>0</v>
      </c>
      <c r="Q113" s="724">
        <f t="shared" si="3"/>
        <v>0</v>
      </c>
      <c r="R113" s="79"/>
      <c r="S113" s="79"/>
      <c r="T113" s="79"/>
      <c r="U113" s="79"/>
      <c r="V113" s="79"/>
      <c r="W113" s="79"/>
    </row>
    <row r="114" spans="1:23">
      <c r="A114" s="700">
        <v>26</v>
      </c>
      <c r="B114" s="699" t="s">
        <v>628</v>
      </c>
      <c r="C114" s="698" t="s">
        <v>664</v>
      </c>
      <c r="D114" s="702" t="s">
        <v>638</v>
      </c>
      <c r="E114" s="666">
        <v>20</v>
      </c>
      <c r="F114" s="648">
        <v>998336</v>
      </c>
      <c r="G114" s="667" t="str">
        <f t="shared" si="5"/>
        <v>Confirmed</v>
      </c>
      <c r="H114" s="650"/>
      <c r="I114" s="712">
        <v>0.18</v>
      </c>
      <c r="J114" s="669" t="str">
        <f>IF(K114=0,"Confirmed",(IF(K114=I114,"Confirmed","Not Confirmed")))</f>
        <v>Confirmed</v>
      </c>
      <c r="K114" s="650"/>
      <c r="L114" s="726"/>
      <c r="M114" s="713">
        <f>(E114*L114)</f>
        <v>0</v>
      </c>
      <c r="N114" s="668"/>
      <c r="O114" s="662"/>
      <c r="P114" s="641">
        <f t="shared" si="4"/>
        <v>0</v>
      </c>
      <c r="Q114" s="724">
        <f t="shared" si="3"/>
        <v>0</v>
      </c>
      <c r="R114" s="79"/>
      <c r="S114" s="79"/>
      <c r="T114" s="79"/>
      <c r="U114" s="79"/>
      <c r="V114" s="79"/>
      <c r="W114" s="79"/>
    </row>
    <row r="115" spans="1:23" ht="31.5">
      <c r="A115" s="717">
        <v>27</v>
      </c>
      <c r="B115" s="718" t="s">
        <v>629</v>
      </c>
      <c r="C115" s="698" t="s">
        <v>648</v>
      </c>
      <c r="D115" s="702" t="s">
        <v>639</v>
      </c>
      <c r="E115" s="666">
        <v>10</v>
      </c>
      <c r="F115" s="648">
        <v>998336</v>
      </c>
      <c r="G115" s="667" t="str">
        <f t="shared" si="5"/>
        <v>Confirmed</v>
      </c>
      <c r="H115" s="650"/>
      <c r="I115" s="712">
        <v>0.18</v>
      </c>
      <c r="J115" s="669" t="str">
        <f>IF(K115=0,"Confirmed",(IF(K115=I115,"Confirmed","Not Confirmed")))</f>
        <v>Confirmed</v>
      </c>
      <c r="K115" s="650"/>
      <c r="L115" s="726"/>
      <c r="M115" s="713">
        <f>(E115*L115)</f>
        <v>0</v>
      </c>
      <c r="N115" s="668"/>
      <c r="O115" s="662"/>
      <c r="P115" s="641">
        <f t="shared" si="4"/>
        <v>0</v>
      </c>
      <c r="Q115" s="724">
        <f t="shared" si="3"/>
        <v>0</v>
      </c>
      <c r="R115" s="79"/>
      <c r="S115" s="79"/>
      <c r="T115" s="79"/>
      <c r="U115" s="79"/>
      <c r="V115" s="79"/>
      <c r="W115" s="79"/>
    </row>
    <row r="116" spans="1:23" ht="15.95" customHeight="1">
      <c r="A116" s="717">
        <v>28</v>
      </c>
      <c r="B116" s="699" t="s">
        <v>554</v>
      </c>
      <c r="C116" s="698"/>
      <c r="D116" s="702"/>
      <c r="E116" s="666"/>
      <c r="F116" s="714"/>
      <c r="G116" s="667"/>
      <c r="H116" s="667"/>
      <c r="I116" s="712"/>
      <c r="J116" s="669"/>
      <c r="K116" s="667"/>
      <c r="L116" s="726"/>
      <c r="M116" s="713"/>
      <c r="N116" s="668"/>
      <c r="O116" s="662"/>
      <c r="P116" s="641">
        <f t="shared" si="4"/>
        <v>0</v>
      </c>
      <c r="Q116" s="724">
        <f t="shared" si="3"/>
        <v>0</v>
      </c>
      <c r="R116" s="79"/>
      <c r="S116" s="79"/>
      <c r="T116" s="79"/>
      <c r="U116" s="79"/>
      <c r="V116" s="79"/>
      <c r="W116" s="79"/>
    </row>
    <row r="117" spans="1:23" ht="17.100000000000001" customHeight="1">
      <c r="A117" s="700" t="s">
        <v>630</v>
      </c>
      <c r="B117" s="698" t="s">
        <v>573</v>
      </c>
      <c r="C117" s="698" t="s">
        <v>648</v>
      </c>
      <c r="D117" s="702" t="s">
        <v>634</v>
      </c>
      <c r="E117" s="666">
        <v>1000</v>
      </c>
      <c r="F117" s="648">
        <v>998336</v>
      </c>
      <c r="G117" s="667" t="str">
        <f t="shared" si="5"/>
        <v>Confirmed</v>
      </c>
      <c r="H117" s="650"/>
      <c r="I117" s="712">
        <v>0.18</v>
      </c>
      <c r="J117" s="669" t="str">
        <f>IF(K117=0,"Confirmed",(IF(K117=I117,"Confirmed","Not Confirmed")))</f>
        <v>Confirmed</v>
      </c>
      <c r="K117" s="650"/>
      <c r="L117" s="726"/>
      <c r="M117" s="713">
        <f>(E117*L117)</f>
        <v>0</v>
      </c>
      <c r="N117" s="668"/>
      <c r="O117" s="662"/>
      <c r="P117" s="641">
        <f t="shared" si="4"/>
        <v>0</v>
      </c>
      <c r="Q117" s="724">
        <f t="shared" si="3"/>
        <v>0</v>
      </c>
      <c r="R117" s="79"/>
      <c r="S117" s="79"/>
      <c r="T117" s="79"/>
      <c r="U117" s="79"/>
      <c r="V117" s="79"/>
      <c r="W117" s="79"/>
    </row>
    <row r="118" spans="1:23" ht="17.100000000000001" customHeight="1">
      <c r="A118" s="717">
        <v>29</v>
      </c>
      <c r="B118" s="699" t="s">
        <v>665</v>
      </c>
      <c r="C118" s="698"/>
      <c r="D118" s="702"/>
      <c r="E118" s="666"/>
      <c r="F118" s="714"/>
      <c r="G118" s="667"/>
      <c r="H118" s="667"/>
      <c r="I118" s="712"/>
      <c r="J118" s="669"/>
      <c r="K118" s="667"/>
      <c r="L118" s="726"/>
      <c r="M118" s="713"/>
      <c r="N118" s="668"/>
      <c r="O118" s="662"/>
      <c r="P118" s="641">
        <f t="shared" si="4"/>
        <v>0</v>
      </c>
      <c r="Q118" s="724">
        <f t="shared" si="3"/>
        <v>0</v>
      </c>
      <c r="R118" s="79"/>
      <c r="S118" s="79"/>
      <c r="T118" s="79"/>
      <c r="U118" s="79"/>
      <c r="V118" s="79"/>
      <c r="W118" s="79"/>
    </row>
    <row r="119" spans="1:23" ht="42" customHeight="1">
      <c r="A119" s="700" t="s">
        <v>584</v>
      </c>
      <c r="B119" s="698" t="s">
        <v>631</v>
      </c>
      <c r="C119" s="698" t="s">
        <v>648</v>
      </c>
      <c r="D119" s="702" t="s">
        <v>635</v>
      </c>
      <c r="E119" s="666">
        <v>60</v>
      </c>
      <c r="F119" s="648">
        <v>998336</v>
      </c>
      <c r="G119" s="667" t="str">
        <f t="shared" si="5"/>
        <v>Confirmed</v>
      </c>
      <c r="H119" s="650"/>
      <c r="I119" s="712">
        <v>0.18</v>
      </c>
      <c r="J119" s="669" t="str">
        <f t="shared" ref="J119:J124" si="8">IF(K119=0,"Confirmed",(IF(K119=I119,"Confirmed","Not Confirmed")))</f>
        <v>Confirmed</v>
      </c>
      <c r="K119" s="650"/>
      <c r="L119" s="726"/>
      <c r="M119" s="713">
        <f t="shared" ref="M119:M124" si="9">(E119*L119)</f>
        <v>0</v>
      </c>
      <c r="N119" s="668"/>
      <c r="O119" s="662"/>
      <c r="P119" s="641">
        <f t="shared" si="4"/>
        <v>0</v>
      </c>
      <c r="Q119" s="724">
        <f t="shared" si="3"/>
        <v>0</v>
      </c>
      <c r="R119" s="79"/>
      <c r="S119" s="79"/>
      <c r="T119" s="79"/>
      <c r="U119" s="79"/>
      <c r="V119" s="79"/>
      <c r="W119" s="79"/>
    </row>
    <row r="120" spans="1:23" ht="32.25" customHeight="1">
      <c r="A120" s="700" t="s">
        <v>586</v>
      </c>
      <c r="B120" s="698" t="s">
        <v>632</v>
      </c>
      <c r="C120" s="698" t="s">
        <v>648</v>
      </c>
      <c r="D120" s="702" t="s">
        <v>635</v>
      </c>
      <c r="E120" s="666">
        <v>15</v>
      </c>
      <c r="F120" s="648">
        <v>998336</v>
      </c>
      <c r="G120" s="667" t="str">
        <f t="shared" si="5"/>
        <v>Confirmed</v>
      </c>
      <c r="H120" s="650"/>
      <c r="I120" s="712">
        <v>0.18</v>
      </c>
      <c r="J120" s="669" t="str">
        <f t="shared" si="8"/>
        <v>Confirmed</v>
      </c>
      <c r="K120" s="650"/>
      <c r="L120" s="726"/>
      <c r="M120" s="713">
        <f t="shared" si="9"/>
        <v>0</v>
      </c>
      <c r="N120" s="668"/>
      <c r="O120" s="662"/>
      <c r="P120" s="641">
        <f t="shared" si="4"/>
        <v>0</v>
      </c>
      <c r="Q120" s="724">
        <f t="shared" si="3"/>
        <v>0</v>
      </c>
      <c r="R120" s="79"/>
      <c r="S120" s="79"/>
      <c r="T120" s="79"/>
      <c r="U120" s="79"/>
      <c r="V120" s="79"/>
      <c r="W120" s="79"/>
    </row>
    <row r="121" spans="1:23" ht="31.5">
      <c r="A121" s="717">
        <v>30</v>
      </c>
      <c r="B121" s="699" t="s">
        <v>633</v>
      </c>
      <c r="C121" s="698" t="s">
        <v>648</v>
      </c>
      <c r="D121" s="702" t="s">
        <v>640</v>
      </c>
      <c r="E121" s="666">
        <v>30</v>
      </c>
      <c r="F121" s="648">
        <v>998336</v>
      </c>
      <c r="G121" s="667" t="str">
        <f t="shared" si="5"/>
        <v>Confirmed</v>
      </c>
      <c r="H121" s="650"/>
      <c r="I121" s="712">
        <v>0.18</v>
      </c>
      <c r="J121" s="669" t="str">
        <f t="shared" si="8"/>
        <v>Confirmed</v>
      </c>
      <c r="K121" s="650"/>
      <c r="L121" s="726"/>
      <c r="M121" s="713">
        <f t="shared" si="9"/>
        <v>0</v>
      </c>
      <c r="N121" s="668"/>
      <c r="O121" s="662"/>
      <c r="P121" s="641">
        <f t="shared" si="4"/>
        <v>0</v>
      </c>
      <c r="Q121" s="724">
        <f t="shared" si="3"/>
        <v>0</v>
      </c>
      <c r="R121" s="79"/>
      <c r="S121" s="79"/>
      <c r="T121" s="79"/>
      <c r="U121" s="79"/>
      <c r="V121" s="79"/>
      <c r="W121" s="79"/>
    </row>
    <row r="122" spans="1:23" ht="30" customHeight="1">
      <c r="A122" s="717">
        <v>31</v>
      </c>
      <c r="B122" s="699" t="s">
        <v>666</v>
      </c>
      <c r="C122" s="698" t="s">
        <v>648</v>
      </c>
      <c r="D122" s="702" t="s">
        <v>562</v>
      </c>
      <c r="E122" s="666">
        <v>10</v>
      </c>
      <c r="F122" s="648">
        <v>998336</v>
      </c>
      <c r="G122" s="667" t="str">
        <f t="shared" si="5"/>
        <v>Confirmed</v>
      </c>
      <c r="H122" s="650"/>
      <c r="I122" s="712">
        <v>0.18</v>
      </c>
      <c r="J122" s="669" t="str">
        <f t="shared" si="8"/>
        <v>Confirmed</v>
      </c>
      <c r="K122" s="650"/>
      <c r="L122" s="726"/>
      <c r="M122" s="713">
        <f t="shared" si="9"/>
        <v>0</v>
      </c>
      <c r="N122" s="668"/>
      <c r="O122" s="662"/>
      <c r="P122" s="641">
        <f t="shared" si="4"/>
        <v>0</v>
      </c>
      <c r="Q122" s="724">
        <f t="shared" si="3"/>
        <v>0</v>
      </c>
      <c r="R122" s="79"/>
      <c r="S122" s="79"/>
      <c r="T122" s="79"/>
      <c r="U122" s="79"/>
      <c r="V122" s="79"/>
      <c r="W122" s="79"/>
    </row>
    <row r="123" spans="1:23" ht="17.100000000000001" customHeight="1">
      <c r="A123" s="717">
        <v>32</v>
      </c>
      <c r="B123" s="718" t="s">
        <v>667</v>
      </c>
      <c r="C123" s="698" t="s">
        <v>648</v>
      </c>
      <c r="D123" s="702" t="s">
        <v>641</v>
      </c>
      <c r="E123" s="666">
        <v>1000</v>
      </c>
      <c r="F123" s="648">
        <v>998336</v>
      </c>
      <c r="G123" s="667" t="str">
        <f t="shared" si="5"/>
        <v>Confirmed</v>
      </c>
      <c r="H123" s="650"/>
      <c r="I123" s="712">
        <v>0.18</v>
      </c>
      <c r="J123" s="669" t="str">
        <f t="shared" si="8"/>
        <v>Confirmed</v>
      </c>
      <c r="K123" s="650"/>
      <c r="L123" s="726"/>
      <c r="M123" s="713">
        <f t="shared" si="9"/>
        <v>0</v>
      </c>
      <c r="N123" s="668"/>
      <c r="O123" s="662"/>
      <c r="P123" s="641">
        <f t="shared" si="4"/>
        <v>0</v>
      </c>
      <c r="Q123" s="724">
        <f t="shared" si="3"/>
        <v>0</v>
      </c>
      <c r="R123" s="79"/>
      <c r="S123" s="79"/>
      <c r="T123" s="79"/>
      <c r="U123" s="79"/>
      <c r="V123" s="79"/>
      <c r="W123" s="79"/>
    </row>
    <row r="124" spans="1:23" ht="31.5" customHeight="1">
      <c r="A124" s="717">
        <v>33</v>
      </c>
      <c r="B124" s="718" t="s">
        <v>668</v>
      </c>
      <c r="C124" s="698" t="s">
        <v>648</v>
      </c>
      <c r="D124" s="702" t="s">
        <v>635</v>
      </c>
      <c r="E124" s="666">
        <v>30</v>
      </c>
      <c r="F124" s="648">
        <v>998336</v>
      </c>
      <c r="G124" s="667" t="str">
        <f t="shared" si="5"/>
        <v>Confirmed</v>
      </c>
      <c r="H124" s="650"/>
      <c r="I124" s="712">
        <v>0.18</v>
      </c>
      <c r="J124" s="669" t="str">
        <f t="shared" si="8"/>
        <v>Confirmed</v>
      </c>
      <c r="K124" s="650"/>
      <c r="L124" s="726"/>
      <c r="M124" s="713">
        <f t="shared" si="9"/>
        <v>0</v>
      </c>
      <c r="N124" s="668"/>
      <c r="O124" s="662"/>
      <c r="P124" s="641">
        <f t="shared" si="4"/>
        <v>0</v>
      </c>
      <c r="Q124" s="724">
        <f t="shared" si="3"/>
        <v>0</v>
      </c>
      <c r="R124" s="79"/>
      <c r="S124" s="79"/>
      <c r="T124" s="79"/>
      <c r="U124" s="79"/>
      <c r="V124" s="79"/>
      <c r="W124" s="79"/>
    </row>
    <row r="125" spans="1:23" ht="17.25" thickBot="1">
      <c r="A125" s="816" t="s">
        <v>564</v>
      </c>
      <c r="B125" s="817"/>
      <c r="C125" s="817"/>
      <c r="D125" s="817"/>
      <c r="E125" s="817"/>
      <c r="F125" s="817"/>
      <c r="G125" s="817"/>
      <c r="H125" s="817"/>
      <c r="I125" s="817"/>
      <c r="J125" s="817"/>
      <c r="K125" s="817"/>
      <c r="L125" s="818"/>
      <c r="M125" s="652">
        <f>SUM(M24:M124)</f>
        <v>0</v>
      </c>
      <c r="N125" s="655"/>
      <c r="O125" s="663"/>
      <c r="P125" s="641">
        <f>SUM(P24:P124)</f>
        <v>0</v>
      </c>
      <c r="Q125" s="724">
        <f t="shared" si="3"/>
        <v>0</v>
      </c>
      <c r="R125" s="79"/>
      <c r="S125" s="79"/>
      <c r="T125" s="79"/>
      <c r="U125" s="79"/>
      <c r="V125" s="79"/>
      <c r="W125" s="79"/>
    </row>
    <row r="126" spans="1:23" ht="39.950000000000003" customHeight="1">
      <c r="A126" s="819" t="s">
        <v>565</v>
      </c>
      <c r="B126" s="820"/>
      <c r="C126" s="820"/>
      <c r="D126" s="820"/>
      <c r="E126" s="820"/>
      <c r="F126" s="820"/>
      <c r="G126" s="820"/>
      <c r="H126" s="820"/>
      <c r="I126" s="820"/>
      <c r="J126" s="820"/>
      <c r="K126" s="820"/>
      <c r="L126" s="821"/>
      <c r="M126" s="653">
        <f>SUM(M125+M20)</f>
        <v>0</v>
      </c>
      <c r="N126" s="664"/>
      <c r="O126" s="663"/>
      <c r="P126" s="641">
        <f>(P125+P20)</f>
        <v>0</v>
      </c>
      <c r="R126" s="79"/>
      <c r="S126" s="79"/>
      <c r="T126" s="79"/>
      <c r="U126" s="79"/>
      <c r="V126" s="79"/>
      <c r="W126" s="79"/>
    </row>
    <row r="127" spans="1:23">
      <c r="A127" s="654"/>
      <c r="B127" s="654"/>
      <c r="C127" s="654"/>
      <c r="D127" s="654"/>
      <c r="E127" s="660"/>
      <c r="F127" s="660"/>
      <c r="G127" s="660"/>
      <c r="H127" s="654"/>
      <c r="I127" s="654"/>
      <c r="J127" s="654"/>
      <c r="K127" s="654"/>
      <c r="L127" s="654"/>
      <c r="M127" s="655"/>
      <c r="N127" s="664"/>
      <c r="O127" s="663"/>
      <c r="P127" s="641"/>
      <c r="R127" s="79"/>
      <c r="S127" s="79"/>
      <c r="T127" s="79"/>
      <c r="U127" s="79"/>
      <c r="V127" s="79"/>
      <c r="W127" s="79"/>
    </row>
    <row r="128" spans="1:23">
      <c r="A128" s="660"/>
      <c r="B128" s="660"/>
      <c r="C128" s="660"/>
      <c r="D128" s="660"/>
      <c r="E128" s="660"/>
      <c r="F128" s="660"/>
      <c r="G128" s="660"/>
      <c r="H128" s="660"/>
      <c r="I128" s="660"/>
      <c r="J128" s="660"/>
      <c r="K128" s="660"/>
      <c r="L128" s="660"/>
      <c r="M128" s="660"/>
      <c r="N128" s="660"/>
      <c r="O128" s="654"/>
      <c r="P128" s="641">
        <f>(P126+M126)</f>
        <v>0</v>
      </c>
      <c r="R128" s="79"/>
      <c r="S128" s="79"/>
      <c r="T128" s="79"/>
      <c r="U128" s="79"/>
      <c r="V128" s="79"/>
      <c r="W128" s="79"/>
    </row>
    <row r="129" spans="1:23">
      <c r="A129" s="672" t="s">
        <v>483</v>
      </c>
      <c r="B129" s="822" t="s">
        <v>484</v>
      </c>
      <c r="C129" s="822"/>
      <c r="D129" s="822"/>
      <c r="E129" s="822"/>
      <c r="F129" s="822"/>
      <c r="G129" s="822"/>
      <c r="H129" s="822"/>
      <c r="I129" s="822"/>
      <c r="J129" s="822"/>
      <c r="K129" s="822"/>
      <c r="L129" s="822"/>
      <c r="M129" s="822"/>
      <c r="N129" s="822"/>
      <c r="O129" s="822"/>
      <c r="R129" s="79"/>
      <c r="S129" s="79"/>
      <c r="T129" s="79"/>
      <c r="U129" s="79"/>
      <c r="V129" s="79"/>
      <c r="W129" s="79"/>
    </row>
    <row r="130" spans="1:23">
      <c r="A130" s="672" t="s">
        <v>485</v>
      </c>
      <c r="B130" s="822" t="s">
        <v>486</v>
      </c>
      <c r="C130" s="822"/>
      <c r="D130" s="822"/>
      <c r="E130" s="822"/>
      <c r="F130" s="822"/>
      <c r="G130" s="822"/>
      <c r="H130" s="822"/>
      <c r="I130" s="822"/>
      <c r="J130" s="822"/>
      <c r="K130" s="822"/>
      <c r="L130" s="822"/>
      <c r="M130" s="822"/>
      <c r="N130" s="822"/>
      <c r="O130" s="822"/>
      <c r="R130" s="79"/>
      <c r="S130" s="79"/>
      <c r="T130" s="79"/>
      <c r="U130" s="79"/>
      <c r="V130" s="79"/>
      <c r="W130" s="79"/>
    </row>
    <row r="131" spans="1:23">
      <c r="A131" s="672" t="s">
        <v>487</v>
      </c>
      <c r="B131" s="822" t="s">
        <v>488</v>
      </c>
      <c r="C131" s="822"/>
      <c r="D131" s="822"/>
      <c r="E131" s="822"/>
      <c r="F131" s="822"/>
      <c r="G131" s="822"/>
      <c r="H131" s="822"/>
      <c r="I131" s="822"/>
      <c r="J131" s="822"/>
      <c r="K131" s="822"/>
      <c r="L131" s="822"/>
      <c r="M131" s="822"/>
      <c r="N131" s="822"/>
      <c r="O131" s="822"/>
      <c r="R131" s="79"/>
      <c r="S131" s="79"/>
      <c r="T131" s="79"/>
      <c r="U131" s="79"/>
      <c r="V131" s="79"/>
      <c r="W131" s="79"/>
    </row>
    <row r="132" spans="1:23">
      <c r="A132" s="672" t="s">
        <v>489</v>
      </c>
      <c r="B132" s="815" t="s">
        <v>490</v>
      </c>
      <c r="C132" s="815"/>
      <c r="D132" s="815"/>
      <c r="E132" s="815"/>
      <c r="F132" s="815"/>
      <c r="G132" s="815"/>
      <c r="H132" s="815"/>
      <c r="I132" s="815"/>
      <c r="J132" s="815"/>
      <c r="K132" s="815"/>
      <c r="L132" s="815"/>
      <c r="M132" s="815"/>
      <c r="N132" s="815"/>
      <c r="O132" s="815"/>
      <c r="R132" s="79"/>
      <c r="S132" s="79"/>
      <c r="T132" s="79"/>
      <c r="U132" s="79"/>
      <c r="V132" s="79"/>
      <c r="W132" s="79"/>
    </row>
    <row r="133" spans="1:23">
      <c r="A133" s="672" t="s">
        <v>491</v>
      </c>
      <c r="B133" s="815" t="s">
        <v>492</v>
      </c>
      <c r="C133" s="815"/>
      <c r="D133" s="815"/>
      <c r="E133" s="815"/>
      <c r="F133" s="815"/>
      <c r="G133" s="815"/>
      <c r="H133" s="815"/>
      <c r="I133" s="815"/>
      <c r="J133" s="815"/>
      <c r="K133" s="815"/>
      <c r="L133" s="815"/>
      <c r="M133" s="815"/>
      <c r="N133" s="815"/>
      <c r="O133" s="815"/>
      <c r="R133" s="79"/>
      <c r="S133" s="79"/>
      <c r="T133" s="79"/>
      <c r="U133" s="79"/>
      <c r="V133" s="79"/>
      <c r="W133" s="79"/>
    </row>
    <row r="134" spans="1:23">
      <c r="A134" s="673" t="s">
        <v>493</v>
      </c>
      <c r="B134" s="766" t="s">
        <v>494</v>
      </c>
      <c r="C134" s="766"/>
      <c r="D134" s="766"/>
      <c r="E134" s="766"/>
      <c r="F134" s="766"/>
      <c r="G134" s="766"/>
      <c r="H134" s="766"/>
      <c r="I134" s="766"/>
      <c r="J134" s="766"/>
      <c r="K134" s="766"/>
      <c r="L134" s="766"/>
      <c r="M134" s="766"/>
      <c r="N134" s="766"/>
      <c r="O134" s="766"/>
      <c r="R134" s="79"/>
      <c r="S134" s="79"/>
      <c r="T134" s="79"/>
      <c r="U134" s="79"/>
      <c r="V134" s="79"/>
      <c r="W134" s="79"/>
    </row>
    <row r="135" spans="1:23">
      <c r="A135" s="674"/>
      <c r="B135" s="675"/>
      <c r="C135" s="675"/>
      <c r="D135" s="675"/>
      <c r="E135" s="719"/>
      <c r="F135" s="719"/>
      <c r="G135" s="720"/>
      <c r="H135" s="675"/>
      <c r="I135" s="675"/>
      <c r="J135" s="675"/>
      <c r="K135" s="675"/>
      <c r="L135" s="675"/>
      <c r="M135" s="675"/>
      <c r="N135" s="675"/>
      <c r="O135" s="675"/>
      <c r="R135" s="79"/>
      <c r="S135" s="79"/>
      <c r="T135" s="79"/>
      <c r="U135" s="79"/>
      <c r="V135" s="79"/>
      <c r="W135" s="79"/>
    </row>
    <row r="136" spans="1:23">
      <c r="A136" s="574" t="s">
        <v>408</v>
      </c>
      <c r="B136" s="124" t="str">
        <f>IF('[1]Names of Bidder'!D20=0, "", '[1]Names of Bidder'!D20)</f>
        <v/>
      </c>
      <c r="C136" s="575"/>
      <c r="D136" s="576"/>
      <c r="E136" s="710" t="s">
        <v>211</v>
      </c>
      <c r="F136" s="710">
        <f>'[1]Names of Bidder'!D17</f>
        <v>0</v>
      </c>
      <c r="G136" s="279"/>
      <c r="H136" s="94"/>
      <c r="I136" s="94"/>
      <c r="J136" s="94"/>
      <c r="K136" s="94"/>
      <c r="L136" s="706"/>
      <c r="M136" s="706"/>
      <c r="N136" s="706"/>
      <c r="O136" s="706"/>
      <c r="P136" s="79"/>
      <c r="R136" s="79"/>
      <c r="S136" s="79"/>
      <c r="T136" s="79"/>
      <c r="U136" s="79"/>
      <c r="V136" s="79"/>
      <c r="W136" s="79"/>
    </row>
    <row r="137" spans="1:23">
      <c r="A137" s="574" t="s">
        <v>409</v>
      </c>
      <c r="B137" s="767" t="str">
        <f>IF('[1]Names of Bidder'!D21=0, "", '[1]Names of Bidder'!D21)</f>
        <v/>
      </c>
      <c r="C137" s="767"/>
      <c r="D137" s="576"/>
      <c r="E137" s="710" t="s">
        <v>212</v>
      </c>
      <c r="F137" s="710">
        <f>'[1]Names of Bidder'!D18</f>
        <v>0</v>
      </c>
      <c r="G137" s="279"/>
      <c r="H137" s="94"/>
      <c r="I137" s="94"/>
      <c r="J137" s="94"/>
      <c r="K137" s="94"/>
      <c r="L137" s="541"/>
      <c r="M137" s="541"/>
      <c r="N137" s="541"/>
      <c r="O137" s="541"/>
      <c r="P137" s="79"/>
      <c r="R137" s="79"/>
      <c r="S137" s="79"/>
      <c r="T137" s="79"/>
      <c r="U137" s="79"/>
      <c r="V137" s="79"/>
      <c r="W137" s="79"/>
    </row>
    <row r="146" spans="1:23">
      <c r="A146" s="79"/>
      <c r="B146" s="79"/>
      <c r="C146" s="79"/>
      <c r="D146" s="79"/>
      <c r="E146" s="721"/>
      <c r="F146" s="721"/>
      <c r="G146" s="318"/>
      <c r="H146" s="79"/>
      <c r="I146" s="79"/>
      <c r="J146" s="79"/>
      <c r="K146" s="79"/>
      <c r="L146" s="79"/>
      <c r="M146" s="79"/>
      <c r="N146" s="79"/>
      <c r="O146" s="79"/>
      <c r="P146" s="79"/>
      <c r="R146" s="79"/>
      <c r="S146" s="79"/>
      <c r="T146" s="79"/>
      <c r="U146" s="79"/>
      <c r="V146" s="79"/>
      <c r="W146" s="79"/>
    </row>
    <row r="147" spans="1:23">
      <c r="A147" s="79"/>
      <c r="B147" s="79"/>
      <c r="C147" s="79"/>
      <c r="D147" s="79"/>
      <c r="E147" s="721"/>
      <c r="F147" s="721"/>
      <c r="G147" s="318"/>
      <c r="H147" s="79"/>
      <c r="I147" s="79"/>
      <c r="J147" s="79"/>
      <c r="K147" s="79"/>
      <c r="L147" s="79"/>
      <c r="M147" s="79"/>
      <c r="N147" s="79"/>
      <c r="O147" s="79"/>
      <c r="P147" s="79"/>
      <c r="R147" s="79"/>
      <c r="S147" s="79"/>
      <c r="T147" s="79"/>
      <c r="U147" s="79"/>
      <c r="V147" s="79"/>
      <c r="W147" s="79"/>
    </row>
    <row r="148" spans="1:23">
      <c r="A148" s="79"/>
      <c r="B148" s="79"/>
      <c r="C148" s="79"/>
      <c r="D148" s="79"/>
      <c r="E148" s="721"/>
      <c r="F148" s="721"/>
      <c r="G148" s="318"/>
      <c r="H148" s="79"/>
      <c r="I148" s="79"/>
      <c r="J148" s="79"/>
      <c r="K148" s="79"/>
      <c r="L148" s="79"/>
      <c r="M148" s="79"/>
      <c r="N148" s="79"/>
      <c r="O148" s="79"/>
      <c r="P148" s="79"/>
      <c r="R148" s="79"/>
      <c r="S148" s="79"/>
      <c r="T148" s="79"/>
      <c r="U148" s="79"/>
      <c r="V148" s="79"/>
      <c r="W148" s="79"/>
    </row>
    <row r="149" spans="1:23">
      <c r="A149" s="79"/>
      <c r="B149" s="79"/>
      <c r="C149" s="79"/>
      <c r="D149" s="79"/>
      <c r="E149" s="721"/>
      <c r="F149" s="721"/>
      <c r="G149" s="318"/>
      <c r="H149" s="79"/>
      <c r="I149" s="79"/>
      <c r="J149" s="79"/>
      <c r="K149" s="79"/>
      <c r="L149" s="79"/>
      <c r="M149" s="79"/>
      <c r="N149" s="79"/>
      <c r="O149" s="79"/>
      <c r="P149" s="79"/>
      <c r="R149" s="79"/>
      <c r="S149" s="79"/>
      <c r="T149" s="79"/>
      <c r="U149" s="79"/>
      <c r="V149" s="79"/>
      <c r="W149" s="79"/>
    </row>
    <row r="150" spans="1:23">
      <c r="A150" s="79"/>
      <c r="B150" s="79"/>
      <c r="C150" s="79"/>
      <c r="D150" s="79"/>
      <c r="E150" s="721"/>
      <c r="F150" s="721"/>
      <c r="G150" s="318"/>
      <c r="H150" s="79"/>
      <c r="I150" s="79"/>
      <c r="J150" s="79"/>
      <c r="K150" s="79"/>
      <c r="L150" s="79"/>
      <c r="M150" s="79"/>
      <c r="N150" s="79"/>
      <c r="O150" s="79"/>
      <c r="P150" s="79"/>
      <c r="R150" s="79"/>
      <c r="S150" s="79"/>
      <c r="T150" s="79"/>
      <c r="U150" s="79"/>
      <c r="V150" s="79"/>
      <c r="W150" s="79"/>
    </row>
    <row r="151" spans="1:23">
      <c r="A151" s="79"/>
      <c r="B151" s="79"/>
      <c r="C151" s="79"/>
      <c r="D151" s="79"/>
      <c r="E151" s="721"/>
      <c r="F151" s="721"/>
      <c r="G151" s="318"/>
      <c r="H151" s="79"/>
      <c r="I151" s="79"/>
      <c r="J151" s="79"/>
      <c r="K151" s="79"/>
      <c r="L151" s="79"/>
      <c r="M151" s="79"/>
      <c r="N151" s="79"/>
      <c r="O151" s="79"/>
      <c r="P151" s="79"/>
      <c r="R151" s="79"/>
      <c r="S151" s="79"/>
      <c r="T151" s="79"/>
      <c r="U151" s="79"/>
      <c r="V151" s="79"/>
      <c r="W151" s="79"/>
    </row>
    <row r="152" spans="1:23">
      <c r="A152" s="79"/>
      <c r="B152" s="79"/>
      <c r="C152" s="79"/>
      <c r="D152" s="79"/>
      <c r="E152" s="721"/>
      <c r="F152" s="721"/>
      <c r="G152" s="318"/>
      <c r="H152" s="79"/>
      <c r="I152" s="79"/>
      <c r="J152" s="79"/>
      <c r="K152" s="79"/>
      <c r="L152" s="79"/>
      <c r="M152" s="79"/>
      <c r="N152" s="79"/>
      <c r="O152" s="79"/>
      <c r="P152" s="79"/>
      <c r="R152" s="79"/>
      <c r="S152" s="79"/>
      <c r="T152" s="79"/>
      <c r="U152" s="79"/>
      <c r="V152" s="79"/>
      <c r="W152" s="79"/>
    </row>
    <row r="153" spans="1:23">
      <c r="A153" s="79"/>
      <c r="B153" s="79"/>
      <c r="C153" s="79"/>
      <c r="D153" s="79"/>
      <c r="E153" s="721"/>
      <c r="F153" s="721"/>
      <c r="G153" s="318"/>
      <c r="H153" s="79"/>
      <c r="I153" s="79"/>
      <c r="J153" s="79"/>
      <c r="K153" s="79"/>
      <c r="L153" s="79"/>
      <c r="M153" s="79"/>
      <c r="N153" s="79"/>
      <c r="O153" s="79"/>
      <c r="P153" s="79"/>
      <c r="R153" s="79"/>
      <c r="S153" s="79"/>
      <c r="T153" s="79"/>
      <c r="U153" s="79"/>
      <c r="V153" s="79"/>
      <c r="W153" s="79"/>
    </row>
    <row r="154" spans="1:23">
      <c r="A154" s="79"/>
      <c r="B154" s="79"/>
      <c r="C154" s="79"/>
      <c r="D154" s="79"/>
      <c r="E154" s="721"/>
      <c r="F154" s="721"/>
      <c r="G154" s="318"/>
      <c r="H154" s="79"/>
      <c r="I154" s="79"/>
      <c r="J154" s="79"/>
      <c r="K154" s="79"/>
      <c r="L154" s="79"/>
      <c r="M154" s="79"/>
      <c r="N154" s="79"/>
      <c r="O154" s="79"/>
      <c r="P154" s="79"/>
      <c r="R154" s="79"/>
      <c r="S154" s="79"/>
      <c r="T154" s="79"/>
      <c r="U154" s="79"/>
      <c r="V154" s="79"/>
      <c r="W154" s="79"/>
    </row>
    <row r="155" spans="1:23">
      <c r="A155" s="79"/>
      <c r="B155" s="79"/>
      <c r="C155" s="79"/>
      <c r="D155" s="79"/>
      <c r="E155" s="721"/>
      <c r="F155" s="721"/>
      <c r="G155" s="318"/>
      <c r="H155" s="79"/>
      <c r="I155" s="79"/>
      <c r="J155" s="79"/>
      <c r="K155" s="79"/>
      <c r="L155" s="79"/>
      <c r="M155" s="79"/>
      <c r="N155" s="79"/>
      <c r="O155" s="79"/>
      <c r="P155" s="79"/>
      <c r="R155" s="79"/>
      <c r="S155" s="79"/>
      <c r="T155" s="79"/>
      <c r="U155" s="79"/>
      <c r="V155" s="79"/>
      <c r="W155" s="79"/>
    </row>
    <row r="156" spans="1:23">
      <c r="A156" s="79"/>
      <c r="B156" s="79"/>
      <c r="C156" s="79"/>
      <c r="D156" s="79"/>
      <c r="E156" s="721"/>
      <c r="F156" s="721"/>
      <c r="G156" s="318"/>
      <c r="H156" s="79"/>
      <c r="I156" s="79"/>
      <c r="J156" s="79"/>
      <c r="K156" s="79"/>
      <c r="L156" s="79"/>
      <c r="M156" s="79"/>
      <c r="N156" s="79"/>
      <c r="O156" s="79"/>
      <c r="P156" s="79"/>
      <c r="R156" s="79"/>
      <c r="S156" s="79"/>
      <c r="T156" s="79"/>
      <c r="U156" s="79"/>
      <c r="V156" s="79"/>
      <c r="W156" s="79"/>
    </row>
    <row r="157" spans="1:23">
      <c r="A157" s="79"/>
      <c r="B157" s="79"/>
      <c r="C157" s="79"/>
      <c r="D157" s="79"/>
      <c r="E157" s="721"/>
      <c r="F157" s="721"/>
      <c r="G157" s="318"/>
      <c r="H157" s="79"/>
      <c r="I157" s="79"/>
      <c r="J157" s="79"/>
      <c r="K157" s="79"/>
      <c r="L157" s="79"/>
      <c r="M157" s="79"/>
      <c r="N157" s="79"/>
      <c r="O157" s="79"/>
      <c r="P157" s="79"/>
      <c r="R157" s="79"/>
      <c r="S157" s="79"/>
      <c r="T157" s="79"/>
      <c r="U157" s="79"/>
      <c r="V157" s="79"/>
      <c r="W157" s="79"/>
    </row>
  </sheetData>
  <sheetProtection password="C962" sheet="1" objects="1" scenarios="1" formatColumns="0" formatRows="0" selectLockedCells="1"/>
  <autoFilter ref="A23:W134"/>
  <mergeCells count="33">
    <mergeCell ref="A22:O22"/>
    <mergeCell ref="A3:O3"/>
    <mergeCell ref="A4:O4"/>
    <mergeCell ref="L7:N10"/>
    <mergeCell ref="A13:O13"/>
    <mergeCell ref="A14:O14"/>
    <mergeCell ref="A15:M15"/>
    <mergeCell ref="B16:C16"/>
    <mergeCell ref="B17:C17"/>
    <mergeCell ref="B18:C18"/>
    <mergeCell ref="B19:C19"/>
    <mergeCell ref="A20:L20"/>
    <mergeCell ref="C112:C113"/>
    <mergeCell ref="C25:C27"/>
    <mergeCell ref="C29:C31"/>
    <mergeCell ref="C35:C45"/>
    <mergeCell ref="C74:C78"/>
    <mergeCell ref="C79:C83"/>
    <mergeCell ref="C84:C88"/>
    <mergeCell ref="C89:C93"/>
    <mergeCell ref="C94:C96"/>
    <mergeCell ref="C97:C99"/>
    <mergeCell ref="C100:C102"/>
    <mergeCell ref="C109:C110"/>
    <mergeCell ref="B133:O133"/>
    <mergeCell ref="B134:O134"/>
    <mergeCell ref="B137:C137"/>
    <mergeCell ref="A125:L125"/>
    <mergeCell ref="A126:L126"/>
    <mergeCell ref="B129:O129"/>
    <mergeCell ref="B130:O130"/>
    <mergeCell ref="B131:O131"/>
    <mergeCell ref="B132:O132"/>
  </mergeCells>
  <dataValidations count="2">
    <dataValidation type="decimal" operator="greaterThanOrEqual" allowBlank="1" showInputMessage="1" showErrorMessage="1" sqref="L18:L19 JH18:JH19 TD18:TD19 ACZ18:ACZ19 AMV18:AMV19 AWR18:AWR19 BGN18:BGN19 BQJ18:BQJ19 CAF18:CAF19 CKB18:CKB19 CTX18:CTX19 DDT18:DDT19 DNP18:DNP19 DXL18:DXL19 EHH18:EHH19 ERD18:ERD19 FAZ18:FAZ19 FKV18:FKV19 FUR18:FUR19 GEN18:GEN19 GOJ18:GOJ19 GYF18:GYF19 HIB18:HIB19 HRX18:HRX19 IBT18:IBT19 ILP18:ILP19 IVL18:IVL19 JFH18:JFH19 JPD18:JPD19 JYZ18:JYZ19 KIV18:KIV19 KSR18:KSR19 LCN18:LCN19 LMJ18:LMJ19 LWF18:LWF19 MGB18:MGB19 MPX18:MPX19 MZT18:MZT19 NJP18:NJP19 NTL18:NTL19 ODH18:ODH19 OND18:OND19 OWZ18:OWZ19 PGV18:PGV19 PQR18:PQR19 QAN18:QAN19 QKJ18:QKJ19 QUF18:QUF19 REB18:REB19 RNX18:RNX19 RXT18:RXT19 SHP18:SHP19 SRL18:SRL19 TBH18:TBH19 TLD18:TLD19 TUZ18:TUZ19 UEV18:UEV19 UOR18:UOR19 UYN18:UYN19 VIJ18:VIJ19 VSF18:VSF19 WCB18:WCB19 WLX18:WLX19 WVT18:WVT19 L65554:L65555 JH65554:JH65555 TD65554:TD65555 ACZ65554:ACZ65555 AMV65554:AMV65555 AWR65554:AWR65555 BGN65554:BGN65555 BQJ65554:BQJ65555 CAF65554:CAF65555 CKB65554:CKB65555 CTX65554:CTX65555 DDT65554:DDT65555 DNP65554:DNP65555 DXL65554:DXL65555 EHH65554:EHH65555 ERD65554:ERD65555 FAZ65554:FAZ65555 FKV65554:FKV65555 FUR65554:FUR65555 GEN65554:GEN65555 GOJ65554:GOJ65555 GYF65554:GYF65555 HIB65554:HIB65555 HRX65554:HRX65555 IBT65554:IBT65555 ILP65554:ILP65555 IVL65554:IVL65555 JFH65554:JFH65555 JPD65554:JPD65555 JYZ65554:JYZ65555 KIV65554:KIV65555 KSR65554:KSR65555 LCN65554:LCN65555 LMJ65554:LMJ65555 LWF65554:LWF65555 MGB65554:MGB65555 MPX65554:MPX65555 MZT65554:MZT65555 NJP65554:NJP65555 NTL65554:NTL65555 ODH65554:ODH65555 OND65554:OND65555 OWZ65554:OWZ65555 PGV65554:PGV65555 PQR65554:PQR65555 QAN65554:QAN65555 QKJ65554:QKJ65555 QUF65554:QUF65555 REB65554:REB65555 RNX65554:RNX65555 RXT65554:RXT65555 SHP65554:SHP65555 SRL65554:SRL65555 TBH65554:TBH65555 TLD65554:TLD65555 TUZ65554:TUZ65555 UEV65554:UEV65555 UOR65554:UOR65555 UYN65554:UYN65555 VIJ65554:VIJ65555 VSF65554:VSF65555 WCB65554:WCB65555 WLX65554:WLX65555 WVT65554:WVT65555 L131090:L131091 JH131090:JH131091 TD131090:TD131091 ACZ131090:ACZ131091 AMV131090:AMV131091 AWR131090:AWR131091 BGN131090:BGN131091 BQJ131090:BQJ131091 CAF131090:CAF131091 CKB131090:CKB131091 CTX131090:CTX131091 DDT131090:DDT131091 DNP131090:DNP131091 DXL131090:DXL131091 EHH131090:EHH131091 ERD131090:ERD131091 FAZ131090:FAZ131091 FKV131090:FKV131091 FUR131090:FUR131091 GEN131090:GEN131091 GOJ131090:GOJ131091 GYF131090:GYF131091 HIB131090:HIB131091 HRX131090:HRX131091 IBT131090:IBT131091 ILP131090:ILP131091 IVL131090:IVL131091 JFH131090:JFH131091 JPD131090:JPD131091 JYZ131090:JYZ131091 KIV131090:KIV131091 KSR131090:KSR131091 LCN131090:LCN131091 LMJ131090:LMJ131091 LWF131090:LWF131091 MGB131090:MGB131091 MPX131090:MPX131091 MZT131090:MZT131091 NJP131090:NJP131091 NTL131090:NTL131091 ODH131090:ODH131091 OND131090:OND131091 OWZ131090:OWZ131091 PGV131090:PGV131091 PQR131090:PQR131091 QAN131090:QAN131091 QKJ131090:QKJ131091 QUF131090:QUF131091 REB131090:REB131091 RNX131090:RNX131091 RXT131090:RXT131091 SHP131090:SHP131091 SRL131090:SRL131091 TBH131090:TBH131091 TLD131090:TLD131091 TUZ131090:TUZ131091 UEV131090:UEV131091 UOR131090:UOR131091 UYN131090:UYN131091 VIJ131090:VIJ131091 VSF131090:VSF131091 WCB131090:WCB131091 WLX131090:WLX131091 WVT131090:WVT131091 L196626:L196627 JH196626:JH196627 TD196626:TD196627 ACZ196626:ACZ196627 AMV196626:AMV196627 AWR196626:AWR196627 BGN196626:BGN196627 BQJ196626:BQJ196627 CAF196626:CAF196627 CKB196626:CKB196627 CTX196626:CTX196627 DDT196626:DDT196627 DNP196626:DNP196627 DXL196626:DXL196627 EHH196626:EHH196627 ERD196626:ERD196627 FAZ196626:FAZ196627 FKV196626:FKV196627 FUR196626:FUR196627 GEN196626:GEN196627 GOJ196626:GOJ196627 GYF196626:GYF196627 HIB196626:HIB196627 HRX196626:HRX196627 IBT196626:IBT196627 ILP196626:ILP196627 IVL196626:IVL196627 JFH196626:JFH196627 JPD196626:JPD196627 JYZ196626:JYZ196627 KIV196626:KIV196627 KSR196626:KSR196627 LCN196626:LCN196627 LMJ196626:LMJ196627 LWF196626:LWF196627 MGB196626:MGB196627 MPX196626:MPX196627 MZT196626:MZT196627 NJP196626:NJP196627 NTL196626:NTL196627 ODH196626:ODH196627 OND196626:OND196627 OWZ196626:OWZ196627 PGV196626:PGV196627 PQR196626:PQR196627 QAN196626:QAN196627 QKJ196626:QKJ196627 QUF196626:QUF196627 REB196626:REB196627 RNX196626:RNX196627 RXT196626:RXT196627 SHP196626:SHP196627 SRL196626:SRL196627 TBH196626:TBH196627 TLD196626:TLD196627 TUZ196626:TUZ196627 UEV196626:UEV196627 UOR196626:UOR196627 UYN196626:UYN196627 VIJ196626:VIJ196627 VSF196626:VSF196627 WCB196626:WCB196627 WLX196626:WLX196627 WVT196626:WVT196627 L262162:L262163 JH262162:JH262163 TD262162:TD262163 ACZ262162:ACZ262163 AMV262162:AMV262163 AWR262162:AWR262163 BGN262162:BGN262163 BQJ262162:BQJ262163 CAF262162:CAF262163 CKB262162:CKB262163 CTX262162:CTX262163 DDT262162:DDT262163 DNP262162:DNP262163 DXL262162:DXL262163 EHH262162:EHH262163 ERD262162:ERD262163 FAZ262162:FAZ262163 FKV262162:FKV262163 FUR262162:FUR262163 GEN262162:GEN262163 GOJ262162:GOJ262163 GYF262162:GYF262163 HIB262162:HIB262163 HRX262162:HRX262163 IBT262162:IBT262163 ILP262162:ILP262163 IVL262162:IVL262163 JFH262162:JFH262163 JPD262162:JPD262163 JYZ262162:JYZ262163 KIV262162:KIV262163 KSR262162:KSR262163 LCN262162:LCN262163 LMJ262162:LMJ262163 LWF262162:LWF262163 MGB262162:MGB262163 MPX262162:MPX262163 MZT262162:MZT262163 NJP262162:NJP262163 NTL262162:NTL262163 ODH262162:ODH262163 OND262162:OND262163 OWZ262162:OWZ262163 PGV262162:PGV262163 PQR262162:PQR262163 QAN262162:QAN262163 QKJ262162:QKJ262163 QUF262162:QUF262163 REB262162:REB262163 RNX262162:RNX262163 RXT262162:RXT262163 SHP262162:SHP262163 SRL262162:SRL262163 TBH262162:TBH262163 TLD262162:TLD262163 TUZ262162:TUZ262163 UEV262162:UEV262163 UOR262162:UOR262163 UYN262162:UYN262163 VIJ262162:VIJ262163 VSF262162:VSF262163 WCB262162:WCB262163 WLX262162:WLX262163 WVT262162:WVT262163 L327698:L327699 JH327698:JH327699 TD327698:TD327699 ACZ327698:ACZ327699 AMV327698:AMV327699 AWR327698:AWR327699 BGN327698:BGN327699 BQJ327698:BQJ327699 CAF327698:CAF327699 CKB327698:CKB327699 CTX327698:CTX327699 DDT327698:DDT327699 DNP327698:DNP327699 DXL327698:DXL327699 EHH327698:EHH327699 ERD327698:ERD327699 FAZ327698:FAZ327699 FKV327698:FKV327699 FUR327698:FUR327699 GEN327698:GEN327699 GOJ327698:GOJ327699 GYF327698:GYF327699 HIB327698:HIB327699 HRX327698:HRX327699 IBT327698:IBT327699 ILP327698:ILP327699 IVL327698:IVL327699 JFH327698:JFH327699 JPD327698:JPD327699 JYZ327698:JYZ327699 KIV327698:KIV327699 KSR327698:KSR327699 LCN327698:LCN327699 LMJ327698:LMJ327699 LWF327698:LWF327699 MGB327698:MGB327699 MPX327698:MPX327699 MZT327698:MZT327699 NJP327698:NJP327699 NTL327698:NTL327699 ODH327698:ODH327699 OND327698:OND327699 OWZ327698:OWZ327699 PGV327698:PGV327699 PQR327698:PQR327699 QAN327698:QAN327699 QKJ327698:QKJ327699 QUF327698:QUF327699 REB327698:REB327699 RNX327698:RNX327699 RXT327698:RXT327699 SHP327698:SHP327699 SRL327698:SRL327699 TBH327698:TBH327699 TLD327698:TLD327699 TUZ327698:TUZ327699 UEV327698:UEV327699 UOR327698:UOR327699 UYN327698:UYN327699 VIJ327698:VIJ327699 VSF327698:VSF327699 WCB327698:WCB327699 WLX327698:WLX327699 WVT327698:WVT327699 L393234:L393235 JH393234:JH393235 TD393234:TD393235 ACZ393234:ACZ393235 AMV393234:AMV393235 AWR393234:AWR393235 BGN393234:BGN393235 BQJ393234:BQJ393235 CAF393234:CAF393235 CKB393234:CKB393235 CTX393234:CTX393235 DDT393234:DDT393235 DNP393234:DNP393235 DXL393234:DXL393235 EHH393234:EHH393235 ERD393234:ERD393235 FAZ393234:FAZ393235 FKV393234:FKV393235 FUR393234:FUR393235 GEN393234:GEN393235 GOJ393234:GOJ393235 GYF393234:GYF393235 HIB393234:HIB393235 HRX393234:HRX393235 IBT393234:IBT393235 ILP393234:ILP393235 IVL393234:IVL393235 JFH393234:JFH393235 JPD393234:JPD393235 JYZ393234:JYZ393235 KIV393234:KIV393235 KSR393234:KSR393235 LCN393234:LCN393235 LMJ393234:LMJ393235 LWF393234:LWF393235 MGB393234:MGB393235 MPX393234:MPX393235 MZT393234:MZT393235 NJP393234:NJP393235 NTL393234:NTL393235 ODH393234:ODH393235 OND393234:OND393235 OWZ393234:OWZ393235 PGV393234:PGV393235 PQR393234:PQR393235 QAN393234:QAN393235 QKJ393234:QKJ393235 QUF393234:QUF393235 REB393234:REB393235 RNX393234:RNX393235 RXT393234:RXT393235 SHP393234:SHP393235 SRL393234:SRL393235 TBH393234:TBH393235 TLD393234:TLD393235 TUZ393234:TUZ393235 UEV393234:UEV393235 UOR393234:UOR393235 UYN393234:UYN393235 VIJ393234:VIJ393235 VSF393234:VSF393235 WCB393234:WCB393235 WLX393234:WLX393235 WVT393234:WVT393235 L458770:L458771 JH458770:JH458771 TD458770:TD458771 ACZ458770:ACZ458771 AMV458770:AMV458771 AWR458770:AWR458771 BGN458770:BGN458771 BQJ458770:BQJ458771 CAF458770:CAF458771 CKB458770:CKB458771 CTX458770:CTX458771 DDT458770:DDT458771 DNP458770:DNP458771 DXL458770:DXL458771 EHH458770:EHH458771 ERD458770:ERD458771 FAZ458770:FAZ458771 FKV458770:FKV458771 FUR458770:FUR458771 GEN458770:GEN458771 GOJ458770:GOJ458771 GYF458770:GYF458771 HIB458770:HIB458771 HRX458770:HRX458771 IBT458770:IBT458771 ILP458770:ILP458771 IVL458770:IVL458771 JFH458770:JFH458771 JPD458770:JPD458771 JYZ458770:JYZ458771 KIV458770:KIV458771 KSR458770:KSR458771 LCN458770:LCN458771 LMJ458770:LMJ458771 LWF458770:LWF458771 MGB458770:MGB458771 MPX458770:MPX458771 MZT458770:MZT458771 NJP458770:NJP458771 NTL458770:NTL458771 ODH458770:ODH458771 OND458770:OND458771 OWZ458770:OWZ458771 PGV458770:PGV458771 PQR458770:PQR458771 QAN458770:QAN458771 QKJ458770:QKJ458771 QUF458770:QUF458771 REB458770:REB458771 RNX458770:RNX458771 RXT458770:RXT458771 SHP458770:SHP458771 SRL458770:SRL458771 TBH458770:TBH458771 TLD458770:TLD458771 TUZ458770:TUZ458771 UEV458770:UEV458771 UOR458770:UOR458771 UYN458770:UYN458771 VIJ458770:VIJ458771 VSF458770:VSF458771 WCB458770:WCB458771 WLX458770:WLX458771 WVT458770:WVT458771 L524306:L524307 JH524306:JH524307 TD524306:TD524307 ACZ524306:ACZ524307 AMV524306:AMV524307 AWR524306:AWR524307 BGN524306:BGN524307 BQJ524306:BQJ524307 CAF524306:CAF524307 CKB524306:CKB524307 CTX524306:CTX524307 DDT524306:DDT524307 DNP524306:DNP524307 DXL524306:DXL524307 EHH524306:EHH524307 ERD524306:ERD524307 FAZ524306:FAZ524307 FKV524306:FKV524307 FUR524306:FUR524307 GEN524306:GEN524307 GOJ524306:GOJ524307 GYF524306:GYF524307 HIB524306:HIB524307 HRX524306:HRX524307 IBT524306:IBT524307 ILP524306:ILP524307 IVL524306:IVL524307 JFH524306:JFH524307 JPD524306:JPD524307 JYZ524306:JYZ524307 KIV524306:KIV524307 KSR524306:KSR524307 LCN524306:LCN524307 LMJ524306:LMJ524307 LWF524306:LWF524307 MGB524306:MGB524307 MPX524306:MPX524307 MZT524306:MZT524307 NJP524306:NJP524307 NTL524306:NTL524307 ODH524306:ODH524307 OND524306:OND524307 OWZ524306:OWZ524307 PGV524306:PGV524307 PQR524306:PQR524307 QAN524306:QAN524307 QKJ524306:QKJ524307 QUF524306:QUF524307 REB524306:REB524307 RNX524306:RNX524307 RXT524306:RXT524307 SHP524306:SHP524307 SRL524306:SRL524307 TBH524306:TBH524307 TLD524306:TLD524307 TUZ524306:TUZ524307 UEV524306:UEV524307 UOR524306:UOR524307 UYN524306:UYN524307 VIJ524306:VIJ524307 VSF524306:VSF524307 WCB524306:WCB524307 WLX524306:WLX524307 WVT524306:WVT524307 L589842:L589843 JH589842:JH589843 TD589842:TD589843 ACZ589842:ACZ589843 AMV589842:AMV589843 AWR589842:AWR589843 BGN589842:BGN589843 BQJ589842:BQJ589843 CAF589842:CAF589843 CKB589842:CKB589843 CTX589842:CTX589843 DDT589842:DDT589843 DNP589842:DNP589843 DXL589842:DXL589843 EHH589842:EHH589843 ERD589842:ERD589843 FAZ589842:FAZ589843 FKV589842:FKV589843 FUR589842:FUR589843 GEN589842:GEN589843 GOJ589842:GOJ589843 GYF589842:GYF589843 HIB589842:HIB589843 HRX589842:HRX589843 IBT589842:IBT589843 ILP589842:ILP589843 IVL589842:IVL589843 JFH589842:JFH589843 JPD589842:JPD589843 JYZ589842:JYZ589843 KIV589842:KIV589843 KSR589842:KSR589843 LCN589842:LCN589843 LMJ589842:LMJ589843 LWF589842:LWF589843 MGB589842:MGB589843 MPX589842:MPX589843 MZT589842:MZT589843 NJP589842:NJP589843 NTL589842:NTL589843 ODH589842:ODH589843 OND589842:OND589843 OWZ589842:OWZ589843 PGV589842:PGV589843 PQR589842:PQR589843 QAN589842:QAN589843 QKJ589842:QKJ589843 QUF589842:QUF589843 REB589842:REB589843 RNX589842:RNX589843 RXT589842:RXT589843 SHP589842:SHP589843 SRL589842:SRL589843 TBH589842:TBH589843 TLD589842:TLD589843 TUZ589842:TUZ589843 UEV589842:UEV589843 UOR589842:UOR589843 UYN589842:UYN589843 VIJ589842:VIJ589843 VSF589842:VSF589843 WCB589842:WCB589843 WLX589842:WLX589843 WVT589842:WVT589843 L655378:L655379 JH655378:JH655379 TD655378:TD655379 ACZ655378:ACZ655379 AMV655378:AMV655379 AWR655378:AWR655379 BGN655378:BGN655379 BQJ655378:BQJ655379 CAF655378:CAF655379 CKB655378:CKB655379 CTX655378:CTX655379 DDT655378:DDT655379 DNP655378:DNP655379 DXL655378:DXL655379 EHH655378:EHH655379 ERD655378:ERD655379 FAZ655378:FAZ655379 FKV655378:FKV655379 FUR655378:FUR655379 GEN655378:GEN655379 GOJ655378:GOJ655379 GYF655378:GYF655379 HIB655378:HIB655379 HRX655378:HRX655379 IBT655378:IBT655379 ILP655378:ILP655379 IVL655378:IVL655379 JFH655378:JFH655379 JPD655378:JPD655379 JYZ655378:JYZ655379 KIV655378:KIV655379 KSR655378:KSR655379 LCN655378:LCN655379 LMJ655378:LMJ655379 LWF655378:LWF655379 MGB655378:MGB655379 MPX655378:MPX655379 MZT655378:MZT655379 NJP655378:NJP655379 NTL655378:NTL655379 ODH655378:ODH655379 OND655378:OND655379 OWZ655378:OWZ655379 PGV655378:PGV655379 PQR655378:PQR655379 QAN655378:QAN655379 QKJ655378:QKJ655379 QUF655378:QUF655379 REB655378:REB655379 RNX655378:RNX655379 RXT655378:RXT655379 SHP655378:SHP655379 SRL655378:SRL655379 TBH655378:TBH655379 TLD655378:TLD655379 TUZ655378:TUZ655379 UEV655378:UEV655379 UOR655378:UOR655379 UYN655378:UYN655379 VIJ655378:VIJ655379 VSF655378:VSF655379 WCB655378:WCB655379 WLX655378:WLX655379 WVT655378:WVT655379 L720914:L720915 JH720914:JH720915 TD720914:TD720915 ACZ720914:ACZ720915 AMV720914:AMV720915 AWR720914:AWR720915 BGN720914:BGN720915 BQJ720914:BQJ720915 CAF720914:CAF720915 CKB720914:CKB720915 CTX720914:CTX720915 DDT720914:DDT720915 DNP720914:DNP720915 DXL720914:DXL720915 EHH720914:EHH720915 ERD720914:ERD720915 FAZ720914:FAZ720915 FKV720914:FKV720915 FUR720914:FUR720915 GEN720914:GEN720915 GOJ720914:GOJ720915 GYF720914:GYF720915 HIB720914:HIB720915 HRX720914:HRX720915 IBT720914:IBT720915 ILP720914:ILP720915 IVL720914:IVL720915 JFH720914:JFH720915 JPD720914:JPD720915 JYZ720914:JYZ720915 KIV720914:KIV720915 KSR720914:KSR720915 LCN720914:LCN720915 LMJ720914:LMJ720915 LWF720914:LWF720915 MGB720914:MGB720915 MPX720914:MPX720915 MZT720914:MZT720915 NJP720914:NJP720915 NTL720914:NTL720915 ODH720914:ODH720915 OND720914:OND720915 OWZ720914:OWZ720915 PGV720914:PGV720915 PQR720914:PQR720915 QAN720914:QAN720915 QKJ720914:QKJ720915 QUF720914:QUF720915 REB720914:REB720915 RNX720914:RNX720915 RXT720914:RXT720915 SHP720914:SHP720915 SRL720914:SRL720915 TBH720914:TBH720915 TLD720914:TLD720915 TUZ720914:TUZ720915 UEV720914:UEV720915 UOR720914:UOR720915 UYN720914:UYN720915 VIJ720914:VIJ720915 VSF720914:VSF720915 WCB720914:WCB720915 WLX720914:WLX720915 WVT720914:WVT720915 L786450:L786451 JH786450:JH786451 TD786450:TD786451 ACZ786450:ACZ786451 AMV786450:AMV786451 AWR786450:AWR786451 BGN786450:BGN786451 BQJ786450:BQJ786451 CAF786450:CAF786451 CKB786450:CKB786451 CTX786450:CTX786451 DDT786450:DDT786451 DNP786450:DNP786451 DXL786450:DXL786451 EHH786450:EHH786451 ERD786450:ERD786451 FAZ786450:FAZ786451 FKV786450:FKV786451 FUR786450:FUR786451 GEN786450:GEN786451 GOJ786450:GOJ786451 GYF786450:GYF786451 HIB786450:HIB786451 HRX786450:HRX786451 IBT786450:IBT786451 ILP786450:ILP786451 IVL786450:IVL786451 JFH786450:JFH786451 JPD786450:JPD786451 JYZ786450:JYZ786451 KIV786450:KIV786451 KSR786450:KSR786451 LCN786450:LCN786451 LMJ786450:LMJ786451 LWF786450:LWF786451 MGB786450:MGB786451 MPX786450:MPX786451 MZT786450:MZT786451 NJP786450:NJP786451 NTL786450:NTL786451 ODH786450:ODH786451 OND786450:OND786451 OWZ786450:OWZ786451 PGV786450:PGV786451 PQR786450:PQR786451 QAN786450:QAN786451 QKJ786450:QKJ786451 QUF786450:QUF786451 REB786450:REB786451 RNX786450:RNX786451 RXT786450:RXT786451 SHP786450:SHP786451 SRL786450:SRL786451 TBH786450:TBH786451 TLD786450:TLD786451 TUZ786450:TUZ786451 UEV786450:UEV786451 UOR786450:UOR786451 UYN786450:UYN786451 VIJ786450:VIJ786451 VSF786450:VSF786451 WCB786450:WCB786451 WLX786450:WLX786451 WVT786450:WVT786451 L851986:L851987 JH851986:JH851987 TD851986:TD851987 ACZ851986:ACZ851987 AMV851986:AMV851987 AWR851986:AWR851987 BGN851986:BGN851987 BQJ851986:BQJ851987 CAF851986:CAF851987 CKB851986:CKB851987 CTX851986:CTX851987 DDT851986:DDT851987 DNP851986:DNP851987 DXL851986:DXL851987 EHH851986:EHH851987 ERD851986:ERD851987 FAZ851986:FAZ851987 FKV851986:FKV851987 FUR851986:FUR851987 GEN851986:GEN851987 GOJ851986:GOJ851987 GYF851986:GYF851987 HIB851986:HIB851987 HRX851986:HRX851987 IBT851986:IBT851987 ILP851986:ILP851987 IVL851986:IVL851987 JFH851986:JFH851987 JPD851986:JPD851987 JYZ851986:JYZ851987 KIV851986:KIV851987 KSR851986:KSR851987 LCN851986:LCN851987 LMJ851986:LMJ851987 LWF851986:LWF851987 MGB851986:MGB851987 MPX851986:MPX851987 MZT851986:MZT851987 NJP851986:NJP851987 NTL851986:NTL851987 ODH851986:ODH851987 OND851986:OND851987 OWZ851986:OWZ851987 PGV851986:PGV851987 PQR851986:PQR851987 QAN851986:QAN851987 QKJ851986:QKJ851987 QUF851986:QUF851987 REB851986:REB851987 RNX851986:RNX851987 RXT851986:RXT851987 SHP851986:SHP851987 SRL851986:SRL851987 TBH851986:TBH851987 TLD851986:TLD851987 TUZ851986:TUZ851987 UEV851986:UEV851987 UOR851986:UOR851987 UYN851986:UYN851987 VIJ851986:VIJ851987 VSF851986:VSF851987 WCB851986:WCB851987 WLX851986:WLX851987 WVT851986:WVT851987 L917522:L917523 JH917522:JH917523 TD917522:TD917523 ACZ917522:ACZ917523 AMV917522:AMV917523 AWR917522:AWR917523 BGN917522:BGN917523 BQJ917522:BQJ917523 CAF917522:CAF917523 CKB917522:CKB917523 CTX917522:CTX917523 DDT917522:DDT917523 DNP917522:DNP917523 DXL917522:DXL917523 EHH917522:EHH917523 ERD917522:ERD917523 FAZ917522:FAZ917523 FKV917522:FKV917523 FUR917522:FUR917523 GEN917522:GEN917523 GOJ917522:GOJ917523 GYF917522:GYF917523 HIB917522:HIB917523 HRX917522:HRX917523 IBT917522:IBT917523 ILP917522:ILP917523 IVL917522:IVL917523 JFH917522:JFH917523 JPD917522:JPD917523 JYZ917522:JYZ917523 KIV917522:KIV917523 KSR917522:KSR917523 LCN917522:LCN917523 LMJ917522:LMJ917523 LWF917522:LWF917523 MGB917522:MGB917523 MPX917522:MPX917523 MZT917522:MZT917523 NJP917522:NJP917523 NTL917522:NTL917523 ODH917522:ODH917523 OND917522:OND917523 OWZ917522:OWZ917523 PGV917522:PGV917523 PQR917522:PQR917523 QAN917522:QAN917523 QKJ917522:QKJ917523 QUF917522:QUF917523 REB917522:REB917523 RNX917522:RNX917523 RXT917522:RXT917523 SHP917522:SHP917523 SRL917522:SRL917523 TBH917522:TBH917523 TLD917522:TLD917523 TUZ917522:TUZ917523 UEV917522:UEV917523 UOR917522:UOR917523 UYN917522:UYN917523 VIJ917522:VIJ917523 VSF917522:VSF917523 WCB917522:WCB917523 WLX917522:WLX917523 WVT917522:WVT917523 L983058:L983059 JH983058:JH983059 TD983058:TD983059 ACZ983058:ACZ983059 AMV983058:AMV983059 AWR983058:AWR983059 BGN983058:BGN983059 BQJ983058:BQJ983059 CAF983058:CAF983059 CKB983058:CKB983059 CTX983058:CTX983059 DDT983058:DDT983059 DNP983058:DNP983059 DXL983058:DXL983059 EHH983058:EHH983059 ERD983058:ERD983059 FAZ983058:FAZ983059 FKV983058:FKV983059 FUR983058:FUR983059 GEN983058:GEN983059 GOJ983058:GOJ983059 GYF983058:GYF983059 HIB983058:HIB983059 HRX983058:HRX983059 IBT983058:IBT983059 ILP983058:ILP983059 IVL983058:IVL983059 JFH983058:JFH983059 JPD983058:JPD983059 JYZ983058:JYZ983059 KIV983058:KIV983059 KSR983058:KSR983059 LCN983058:LCN983059 LMJ983058:LMJ983059 LWF983058:LWF983059 MGB983058:MGB983059 MPX983058:MPX983059 MZT983058:MZT983059 NJP983058:NJP983059 NTL983058:NTL983059 ODH983058:ODH983059 OND983058:OND983059 OWZ983058:OWZ983059 PGV983058:PGV983059 PQR983058:PQR983059 QAN983058:QAN983059 QKJ983058:QKJ983059 QUF983058:QUF983059 REB983058:REB983059 RNX983058:RNX983059 RXT983058:RXT983059 SHP983058:SHP983059 SRL983058:SRL983059 TBH983058:TBH983059 TLD983058:TLD983059 TUZ983058:TUZ983059 UEV983058:UEV983059 UOR983058:UOR983059 UYN983058:UYN983059 VIJ983058:VIJ983059 VSF983058:VSF983059 WCB983058:WCB983059 WLX983058:WLX983059 WVT983058:WVT983059">
      <formula1>0</formula1>
    </dataValidation>
    <dataValidation type="whole" operator="greaterThan" allowBlank="1" showInputMessage="1" showErrorMessage="1" sqref="H19 JD19 SZ19 ACV19 AMR19 AWN19 BGJ19 BQF19 CAB19 CJX19 CTT19 DDP19 DNL19 DXH19 EHD19 EQZ19 FAV19 FKR19 FUN19 GEJ19 GOF19 GYB19 HHX19 HRT19 IBP19 ILL19 IVH19 JFD19 JOZ19 JYV19 KIR19 KSN19 LCJ19 LMF19 LWB19 MFX19 MPT19 MZP19 NJL19 NTH19 ODD19 OMZ19 OWV19 PGR19 PQN19 QAJ19 QKF19 QUB19 RDX19 RNT19 RXP19 SHL19 SRH19 TBD19 TKZ19 TUV19 UER19 UON19 UYJ19 VIF19 VSB19 WBX19 WLT19 WVP19 H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H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H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H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H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H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H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H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H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H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H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H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H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H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H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WLT983059 WVP983059 H24:H50 JD24:JD50 SZ24:SZ50 ACV24:ACV50 AMR24:AMR50 AWN24:AWN50 BGJ24:BGJ50 BQF24:BQF50 CAB24:CAB50 CJX24:CJX50 CTT24:CTT50 DDP24:DDP50 DNL24:DNL50 DXH24:DXH50 EHD24:EHD50 EQZ24:EQZ50 FAV24:FAV50 FKR24:FKR50 FUN24:FUN50 GEJ24:GEJ50 GOF24:GOF50 GYB24:GYB50 HHX24:HHX50 HRT24:HRT50 IBP24:IBP50 ILL24:ILL50 IVH24:IVH50 JFD24:JFD50 JOZ24:JOZ50 JYV24:JYV50 KIR24:KIR50 KSN24:KSN50 LCJ24:LCJ50 LMF24:LMF50 LWB24:LWB50 MFX24:MFX50 MPT24:MPT50 MZP24:MZP50 NJL24:NJL50 NTH24:NTH50 ODD24:ODD50 OMZ24:OMZ50 OWV24:OWV50 PGR24:PGR50 PQN24:PQN50 QAJ24:QAJ50 QKF24:QKF50 QUB24:QUB50 RDX24:RDX50 RNT24:RNT50 RXP24:RXP50 SHL24:SHL50 SRH24:SRH50 TBD24:TBD50 TKZ24:TKZ50 TUV24:TUV50 UER24:UER50 UON24:UON50 UYJ24:UYJ50 VIF24:VIF50 VSB24:VSB50 WBX24:WBX50 WLT24:WLT50 WVP24:WVP50 H65560:H65586 JD65560:JD65586 SZ65560:SZ65586 ACV65560:ACV65586 AMR65560:AMR65586 AWN65560:AWN65586 BGJ65560:BGJ65586 BQF65560:BQF65586 CAB65560:CAB65586 CJX65560:CJX65586 CTT65560:CTT65586 DDP65560:DDP65586 DNL65560:DNL65586 DXH65560:DXH65586 EHD65560:EHD65586 EQZ65560:EQZ65586 FAV65560:FAV65586 FKR65560:FKR65586 FUN65560:FUN65586 GEJ65560:GEJ65586 GOF65560:GOF65586 GYB65560:GYB65586 HHX65560:HHX65586 HRT65560:HRT65586 IBP65560:IBP65586 ILL65560:ILL65586 IVH65560:IVH65586 JFD65560:JFD65586 JOZ65560:JOZ65586 JYV65560:JYV65586 KIR65560:KIR65586 KSN65560:KSN65586 LCJ65560:LCJ65586 LMF65560:LMF65586 LWB65560:LWB65586 MFX65560:MFX65586 MPT65560:MPT65586 MZP65560:MZP65586 NJL65560:NJL65586 NTH65560:NTH65586 ODD65560:ODD65586 OMZ65560:OMZ65586 OWV65560:OWV65586 PGR65560:PGR65586 PQN65560:PQN65586 QAJ65560:QAJ65586 QKF65560:QKF65586 QUB65560:QUB65586 RDX65560:RDX65586 RNT65560:RNT65586 RXP65560:RXP65586 SHL65560:SHL65586 SRH65560:SRH65586 TBD65560:TBD65586 TKZ65560:TKZ65586 TUV65560:TUV65586 UER65560:UER65586 UON65560:UON65586 UYJ65560:UYJ65586 VIF65560:VIF65586 VSB65560:VSB65586 WBX65560:WBX65586 WLT65560:WLT65586 WVP65560:WVP65586 H131096:H131122 JD131096:JD131122 SZ131096:SZ131122 ACV131096:ACV131122 AMR131096:AMR131122 AWN131096:AWN131122 BGJ131096:BGJ131122 BQF131096:BQF131122 CAB131096:CAB131122 CJX131096:CJX131122 CTT131096:CTT131122 DDP131096:DDP131122 DNL131096:DNL131122 DXH131096:DXH131122 EHD131096:EHD131122 EQZ131096:EQZ131122 FAV131096:FAV131122 FKR131096:FKR131122 FUN131096:FUN131122 GEJ131096:GEJ131122 GOF131096:GOF131122 GYB131096:GYB131122 HHX131096:HHX131122 HRT131096:HRT131122 IBP131096:IBP131122 ILL131096:ILL131122 IVH131096:IVH131122 JFD131096:JFD131122 JOZ131096:JOZ131122 JYV131096:JYV131122 KIR131096:KIR131122 KSN131096:KSN131122 LCJ131096:LCJ131122 LMF131096:LMF131122 LWB131096:LWB131122 MFX131096:MFX131122 MPT131096:MPT131122 MZP131096:MZP131122 NJL131096:NJL131122 NTH131096:NTH131122 ODD131096:ODD131122 OMZ131096:OMZ131122 OWV131096:OWV131122 PGR131096:PGR131122 PQN131096:PQN131122 QAJ131096:QAJ131122 QKF131096:QKF131122 QUB131096:QUB131122 RDX131096:RDX131122 RNT131096:RNT131122 RXP131096:RXP131122 SHL131096:SHL131122 SRH131096:SRH131122 TBD131096:TBD131122 TKZ131096:TKZ131122 TUV131096:TUV131122 UER131096:UER131122 UON131096:UON131122 UYJ131096:UYJ131122 VIF131096:VIF131122 VSB131096:VSB131122 WBX131096:WBX131122 WLT131096:WLT131122 WVP131096:WVP131122 H196632:H196658 JD196632:JD196658 SZ196632:SZ196658 ACV196632:ACV196658 AMR196632:AMR196658 AWN196632:AWN196658 BGJ196632:BGJ196658 BQF196632:BQF196658 CAB196632:CAB196658 CJX196632:CJX196658 CTT196632:CTT196658 DDP196632:DDP196658 DNL196632:DNL196658 DXH196632:DXH196658 EHD196632:EHD196658 EQZ196632:EQZ196658 FAV196632:FAV196658 FKR196632:FKR196658 FUN196632:FUN196658 GEJ196632:GEJ196658 GOF196632:GOF196658 GYB196632:GYB196658 HHX196632:HHX196658 HRT196632:HRT196658 IBP196632:IBP196658 ILL196632:ILL196658 IVH196632:IVH196658 JFD196632:JFD196658 JOZ196632:JOZ196658 JYV196632:JYV196658 KIR196632:KIR196658 KSN196632:KSN196658 LCJ196632:LCJ196658 LMF196632:LMF196658 LWB196632:LWB196658 MFX196632:MFX196658 MPT196632:MPT196658 MZP196632:MZP196658 NJL196632:NJL196658 NTH196632:NTH196658 ODD196632:ODD196658 OMZ196632:OMZ196658 OWV196632:OWV196658 PGR196632:PGR196658 PQN196632:PQN196658 QAJ196632:QAJ196658 QKF196632:QKF196658 QUB196632:QUB196658 RDX196632:RDX196658 RNT196632:RNT196658 RXP196632:RXP196658 SHL196632:SHL196658 SRH196632:SRH196658 TBD196632:TBD196658 TKZ196632:TKZ196658 TUV196632:TUV196658 UER196632:UER196658 UON196632:UON196658 UYJ196632:UYJ196658 VIF196632:VIF196658 VSB196632:VSB196658 WBX196632:WBX196658 WLT196632:WLT196658 WVP196632:WVP196658 H262168:H262194 JD262168:JD262194 SZ262168:SZ262194 ACV262168:ACV262194 AMR262168:AMR262194 AWN262168:AWN262194 BGJ262168:BGJ262194 BQF262168:BQF262194 CAB262168:CAB262194 CJX262168:CJX262194 CTT262168:CTT262194 DDP262168:DDP262194 DNL262168:DNL262194 DXH262168:DXH262194 EHD262168:EHD262194 EQZ262168:EQZ262194 FAV262168:FAV262194 FKR262168:FKR262194 FUN262168:FUN262194 GEJ262168:GEJ262194 GOF262168:GOF262194 GYB262168:GYB262194 HHX262168:HHX262194 HRT262168:HRT262194 IBP262168:IBP262194 ILL262168:ILL262194 IVH262168:IVH262194 JFD262168:JFD262194 JOZ262168:JOZ262194 JYV262168:JYV262194 KIR262168:KIR262194 KSN262168:KSN262194 LCJ262168:LCJ262194 LMF262168:LMF262194 LWB262168:LWB262194 MFX262168:MFX262194 MPT262168:MPT262194 MZP262168:MZP262194 NJL262168:NJL262194 NTH262168:NTH262194 ODD262168:ODD262194 OMZ262168:OMZ262194 OWV262168:OWV262194 PGR262168:PGR262194 PQN262168:PQN262194 QAJ262168:QAJ262194 QKF262168:QKF262194 QUB262168:QUB262194 RDX262168:RDX262194 RNT262168:RNT262194 RXP262168:RXP262194 SHL262168:SHL262194 SRH262168:SRH262194 TBD262168:TBD262194 TKZ262168:TKZ262194 TUV262168:TUV262194 UER262168:UER262194 UON262168:UON262194 UYJ262168:UYJ262194 VIF262168:VIF262194 VSB262168:VSB262194 WBX262168:WBX262194 WLT262168:WLT262194 WVP262168:WVP262194 H327704:H327730 JD327704:JD327730 SZ327704:SZ327730 ACV327704:ACV327730 AMR327704:AMR327730 AWN327704:AWN327730 BGJ327704:BGJ327730 BQF327704:BQF327730 CAB327704:CAB327730 CJX327704:CJX327730 CTT327704:CTT327730 DDP327704:DDP327730 DNL327704:DNL327730 DXH327704:DXH327730 EHD327704:EHD327730 EQZ327704:EQZ327730 FAV327704:FAV327730 FKR327704:FKR327730 FUN327704:FUN327730 GEJ327704:GEJ327730 GOF327704:GOF327730 GYB327704:GYB327730 HHX327704:HHX327730 HRT327704:HRT327730 IBP327704:IBP327730 ILL327704:ILL327730 IVH327704:IVH327730 JFD327704:JFD327730 JOZ327704:JOZ327730 JYV327704:JYV327730 KIR327704:KIR327730 KSN327704:KSN327730 LCJ327704:LCJ327730 LMF327704:LMF327730 LWB327704:LWB327730 MFX327704:MFX327730 MPT327704:MPT327730 MZP327704:MZP327730 NJL327704:NJL327730 NTH327704:NTH327730 ODD327704:ODD327730 OMZ327704:OMZ327730 OWV327704:OWV327730 PGR327704:PGR327730 PQN327704:PQN327730 QAJ327704:QAJ327730 QKF327704:QKF327730 QUB327704:QUB327730 RDX327704:RDX327730 RNT327704:RNT327730 RXP327704:RXP327730 SHL327704:SHL327730 SRH327704:SRH327730 TBD327704:TBD327730 TKZ327704:TKZ327730 TUV327704:TUV327730 UER327704:UER327730 UON327704:UON327730 UYJ327704:UYJ327730 VIF327704:VIF327730 VSB327704:VSB327730 WBX327704:WBX327730 WLT327704:WLT327730 WVP327704:WVP327730 H393240:H393266 JD393240:JD393266 SZ393240:SZ393266 ACV393240:ACV393266 AMR393240:AMR393266 AWN393240:AWN393266 BGJ393240:BGJ393266 BQF393240:BQF393266 CAB393240:CAB393266 CJX393240:CJX393266 CTT393240:CTT393266 DDP393240:DDP393266 DNL393240:DNL393266 DXH393240:DXH393266 EHD393240:EHD393266 EQZ393240:EQZ393266 FAV393240:FAV393266 FKR393240:FKR393266 FUN393240:FUN393266 GEJ393240:GEJ393266 GOF393240:GOF393266 GYB393240:GYB393266 HHX393240:HHX393266 HRT393240:HRT393266 IBP393240:IBP393266 ILL393240:ILL393266 IVH393240:IVH393266 JFD393240:JFD393266 JOZ393240:JOZ393266 JYV393240:JYV393266 KIR393240:KIR393266 KSN393240:KSN393266 LCJ393240:LCJ393266 LMF393240:LMF393266 LWB393240:LWB393266 MFX393240:MFX393266 MPT393240:MPT393266 MZP393240:MZP393266 NJL393240:NJL393266 NTH393240:NTH393266 ODD393240:ODD393266 OMZ393240:OMZ393266 OWV393240:OWV393266 PGR393240:PGR393266 PQN393240:PQN393266 QAJ393240:QAJ393266 QKF393240:QKF393266 QUB393240:QUB393266 RDX393240:RDX393266 RNT393240:RNT393266 RXP393240:RXP393266 SHL393240:SHL393266 SRH393240:SRH393266 TBD393240:TBD393266 TKZ393240:TKZ393266 TUV393240:TUV393266 UER393240:UER393266 UON393240:UON393266 UYJ393240:UYJ393266 VIF393240:VIF393266 VSB393240:VSB393266 WBX393240:WBX393266 WLT393240:WLT393266 WVP393240:WVP393266 H458776:H458802 JD458776:JD458802 SZ458776:SZ458802 ACV458776:ACV458802 AMR458776:AMR458802 AWN458776:AWN458802 BGJ458776:BGJ458802 BQF458776:BQF458802 CAB458776:CAB458802 CJX458776:CJX458802 CTT458776:CTT458802 DDP458776:DDP458802 DNL458776:DNL458802 DXH458776:DXH458802 EHD458776:EHD458802 EQZ458776:EQZ458802 FAV458776:FAV458802 FKR458776:FKR458802 FUN458776:FUN458802 GEJ458776:GEJ458802 GOF458776:GOF458802 GYB458776:GYB458802 HHX458776:HHX458802 HRT458776:HRT458802 IBP458776:IBP458802 ILL458776:ILL458802 IVH458776:IVH458802 JFD458776:JFD458802 JOZ458776:JOZ458802 JYV458776:JYV458802 KIR458776:KIR458802 KSN458776:KSN458802 LCJ458776:LCJ458802 LMF458776:LMF458802 LWB458776:LWB458802 MFX458776:MFX458802 MPT458776:MPT458802 MZP458776:MZP458802 NJL458776:NJL458802 NTH458776:NTH458802 ODD458776:ODD458802 OMZ458776:OMZ458802 OWV458776:OWV458802 PGR458776:PGR458802 PQN458776:PQN458802 QAJ458776:QAJ458802 QKF458776:QKF458802 QUB458776:QUB458802 RDX458776:RDX458802 RNT458776:RNT458802 RXP458776:RXP458802 SHL458776:SHL458802 SRH458776:SRH458802 TBD458776:TBD458802 TKZ458776:TKZ458802 TUV458776:TUV458802 UER458776:UER458802 UON458776:UON458802 UYJ458776:UYJ458802 VIF458776:VIF458802 VSB458776:VSB458802 WBX458776:WBX458802 WLT458776:WLT458802 WVP458776:WVP458802 H524312:H524338 JD524312:JD524338 SZ524312:SZ524338 ACV524312:ACV524338 AMR524312:AMR524338 AWN524312:AWN524338 BGJ524312:BGJ524338 BQF524312:BQF524338 CAB524312:CAB524338 CJX524312:CJX524338 CTT524312:CTT524338 DDP524312:DDP524338 DNL524312:DNL524338 DXH524312:DXH524338 EHD524312:EHD524338 EQZ524312:EQZ524338 FAV524312:FAV524338 FKR524312:FKR524338 FUN524312:FUN524338 GEJ524312:GEJ524338 GOF524312:GOF524338 GYB524312:GYB524338 HHX524312:HHX524338 HRT524312:HRT524338 IBP524312:IBP524338 ILL524312:ILL524338 IVH524312:IVH524338 JFD524312:JFD524338 JOZ524312:JOZ524338 JYV524312:JYV524338 KIR524312:KIR524338 KSN524312:KSN524338 LCJ524312:LCJ524338 LMF524312:LMF524338 LWB524312:LWB524338 MFX524312:MFX524338 MPT524312:MPT524338 MZP524312:MZP524338 NJL524312:NJL524338 NTH524312:NTH524338 ODD524312:ODD524338 OMZ524312:OMZ524338 OWV524312:OWV524338 PGR524312:PGR524338 PQN524312:PQN524338 QAJ524312:QAJ524338 QKF524312:QKF524338 QUB524312:QUB524338 RDX524312:RDX524338 RNT524312:RNT524338 RXP524312:RXP524338 SHL524312:SHL524338 SRH524312:SRH524338 TBD524312:TBD524338 TKZ524312:TKZ524338 TUV524312:TUV524338 UER524312:UER524338 UON524312:UON524338 UYJ524312:UYJ524338 VIF524312:VIF524338 VSB524312:VSB524338 WBX524312:WBX524338 WLT524312:WLT524338 WVP524312:WVP524338 H589848:H589874 JD589848:JD589874 SZ589848:SZ589874 ACV589848:ACV589874 AMR589848:AMR589874 AWN589848:AWN589874 BGJ589848:BGJ589874 BQF589848:BQF589874 CAB589848:CAB589874 CJX589848:CJX589874 CTT589848:CTT589874 DDP589848:DDP589874 DNL589848:DNL589874 DXH589848:DXH589874 EHD589848:EHD589874 EQZ589848:EQZ589874 FAV589848:FAV589874 FKR589848:FKR589874 FUN589848:FUN589874 GEJ589848:GEJ589874 GOF589848:GOF589874 GYB589848:GYB589874 HHX589848:HHX589874 HRT589848:HRT589874 IBP589848:IBP589874 ILL589848:ILL589874 IVH589848:IVH589874 JFD589848:JFD589874 JOZ589848:JOZ589874 JYV589848:JYV589874 KIR589848:KIR589874 KSN589848:KSN589874 LCJ589848:LCJ589874 LMF589848:LMF589874 LWB589848:LWB589874 MFX589848:MFX589874 MPT589848:MPT589874 MZP589848:MZP589874 NJL589848:NJL589874 NTH589848:NTH589874 ODD589848:ODD589874 OMZ589848:OMZ589874 OWV589848:OWV589874 PGR589848:PGR589874 PQN589848:PQN589874 QAJ589848:QAJ589874 QKF589848:QKF589874 QUB589848:QUB589874 RDX589848:RDX589874 RNT589848:RNT589874 RXP589848:RXP589874 SHL589848:SHL589874 SRH589848:SRH589874 TBD589848:TBD589874 TKZ589848:TKZ589874 TUV589848:TUV589874 UER589848:UER589874 UON589848:UON589874 UYJ589848:UYJ589874 VIF589848:VIF589874 VSB589848:VSB589874 WBX589848:WBX589874 WLT589848:WLT589874 WVP589848:WVP589874 H655384:H655410 JD655384:JD655410 SZ655384:SZ655410 ACV655384:ACV655410 AMR655384:AMR655410 AWN655384:AWN655410 BGJ655384:BGJ655410 BQF655384:BQF655410 CAB655384:CAB655410 CJX655384:CJX655410 CTT655384:CTT655410 DDP655384:DDP655410 DNL655384:DNL655410 DXH655384:DXH655410 EHD655384:EHD655410 EQZ655384:EQZ655410 FAV655384:FAV655410 FKR655384:FKR655410 FUN655384:FUN655410 GEJ655384:GEJ655410 GOF655384:GOF655410 GYB655384:GYB655410 HHX655384:HHX655410 HRT655384:HRT655410 IBP655384:IBP655410 ILL655384:ILL655410 IVH655384:IVH655410 JFD655384:JFD655410 JOZ655384:JOZ655410 JYV655384:JYV655410 KIR655384:KIR655410 KSN655384:KSN655410 LCJ655384:LCJ655410 LMF655384:LMF655410 LWB655384:LWB655410 MFX655384:MFX655410 MPT655384:MPT655410 MZP655384:MZP655410 NJL655384:NJL655410 NTH655384:NTH655410 ODD655384:ODD655410 OMZ655384:OMZ655410 OWV655384:OWV655410 PGR655384:PGR655410 PQN655384:PQN655410 QAJ655384:QAJ655410 QKF655384:QKF655410 QUB655384:QUB655410 RDX655384:RDX655410 RNT655384:RNT655410 RXP655384:RXP655410 SHL655384:SHL655410 SRH655384:SRH655410 TBD655384:TBD655410 TKZ655384:TKZ655410 TUV655384:TUV655410 UER655384:UER655410 UON655384:UON655410 UYJ655384:UYJ655410 VIF655384:VIF655410 VSB655384:VSB655410 WBX655384:WBX655410 WLT655384:WLT655410 WVP655384:WVP655410 H720920:H720946 JD720920:JD720946 SZ720920:SZ720946 ACV720920:ACV720946 AMR720920:AMR720946 AWN720920:AWN720946 BGJ720920:BGJ720946 BQF720920:BQF720946 CAB720920:CAB720946 CJX720920:CJX720946 CTT720920:CTT720946 DDP720920:DDP720946 DNL720920:DNL720946 DXH720920:DXH720946 EHD720920:EHD720946 EQZ720920:EQZ720946 FAV720920:FAV720946 FKR720920:FKR720946 FUN720920:FUN720946 GEJ720920:GEJ720946 GOF720920:GOF720946 GYB720920:GYB720946 HHX720920:HHX720946 HRT720920:HRT720946 IBP720920:IBP720946 ILL720920:ILL720946 IVH720920:IVH720946 JFD720920:JFD720946 JOZ720920:JOZ720946 JYV720920:JYV720946 KIR720920:KIR720946 KSN720920:KSN720946 LCJ720920:LCJ720946 LMF720920:LMF720946 LWB720920:LWB720946 MFX720920:MFX720946 MPT720920:MPT720946 MZP720920:MZP720946 NJL720920:NJL720946 NTH720920:NTH720946 ODD720920:ODD720946 OMZ720920:OMZ720946 OWV720920:OWV720946 PGR720920:PGR720946 PQN720920:PQN720946 QAJ720920:QAJ720946 QKF720920:QKF720946 QUB720920:QUB720946 RDX720920:RDX720946 RNT720920:RNT720946 RXP720920:RXP720946 SHL720920:SHL720946 SRH720920:SRH720946 TBD720920:TBD720946 TKZ720920:TKZ720946 TUV720920:TUV720946 UER720920:UER720946 UON720920:UON720946 UYJ720920:UYJ720946 VIF720920:VIF720946 VSB720920:VSB720946 WBX720920:WBX720946 WLT720920:WLT720946 WVP720920:WVP720946 H786456:H786482 JD786456:JD786482 SZ786456:SZ786482 ACV786456:ACV786482 AMR786456:AMR786482 AWN786456:AWN786482 BGJ786456:BGJ786482 BQF786456:BQF786482 CAB786456:CAB786482 CJX786456:CJX786482 CTT786456:CTT786482 DDP786456:DDP786482 DNL786456:DNL786482 DXH786456:DXH786482 EHD786456:EHD786482 EQZ786456:EQZ786482 FAV786456:FAV786482 FKR786456:FKR786482 FUN786456:FUN786482 GEJ786456:GEJ786482 GOF786456:GOF786482 GYB786456:GYB786482 HHX786456:HHX786482 HRT786456:HRT786482 IBP786456:IBP786482 ILL786456:ILL786482 IVH786456:IVH786482 JFD786456:JFD786482 JOZ786456:JOZ786482 JYV786456:JYV786482 KIR786456:KIR786482 KSN786456:KSN786482 LCJ786456:LCJ786482 LMF786456:LMF786482 LWB786456:LWB786482 MFX786456:MFX786482 MPT786456:MPT786482 MZP786456:MZP786482 NJL786456:NJL786482 NTH786456:NTH786482 ODD786456:ODD786482 OMZ786456:OMZ786482 OWV786456:OWV786482 PGR786456:PGR786482 PQN786456:PQN786482 QAJ786456:QAJ786482 QKF786456:QKF786482 QUB786456:QUB786482 RDX786456:RDX786482 RNT786456:RNT786482 RXP786456:RXP786482 SHL786456:SHL786482 SRH786456:SRH786482 TBD786456:TBD786482 TKZ786456:TKZ786482 TUV786456:TUV786482 UER786456:UER786482 UON786456:UON786482 UYJ786456:UYJ786482 VIF786456:VIF786482 VSB786456:VSB786482 WBX786456:WBX786482 WLT786456:WLT786482 WVP786456:WVP786482 H851992:H852018 JD851992:JD852018 SZ851992:SZ852018 ACV851992:ACV852018 AMR851992:AMR852018 AWN851992:AWN852018 BGJ851992:BGJ852018 BQF851992:BQF852018 CAB851992:CAB852018 CJX851992:CJX852018 CTT851992:CTT852018 DDP851992:DDP852018 DNL851992:DNL852018 DXH851992:DXH852018 EHD851992:EHD852018 EQZ851992:EQZ852018 FAV851992:FAV852018 FKR851992:FKR852018 FUN851992:FUN852018 GEJ851992:GEJ852018 GOF851992:GOF852018 GYB851992:GYB852018 HHX851992:HHX852018 HRT851992:HRT852018 IBP851992:IBP852018 ILL851992:ILL852018 IVH851992:IVH852018 JFD851992:JFD852018 JOZ851992:JOZ852018 JYV851992:JYV852018 KIR851992:KIR852018 KSN851992:KSN852018 LCJ851992:LCJ852018 LMF851992:LMF852018 LWB851992:LWB852018 MFX851992:MFX852018 MPT851992:MPT852018 MZP851992:MZP852018 NJL851992:NJL852018 NTH851992:NTH852018 ODD851992:ODD852018 OMZ851992:OMZ852018 OWV851992:OWV852018 PGR851992:PGR852018 PQN851992:PQN852018 QAJ851992:QAJ852018 QKF851992:QKF852018 QUB851992:QUB852018 RDX851992:RDX852018 RNT851992:RNT852018 RXP851992:RXP852018 SHL851992:SHL852018 SRH851992:SRH852018 TBD851992:TBD852018 TKZ851992:TKZ852018 TUV851992:TUV852018 UER851992:UER852018 UON851992:UON852018 UYJ851992:UYJ852018 VIF851992:VIF852018 VSB851992:VSB852018 WBX851992:WBX852018 WLT851992:WLT852018 WVP851992:WVP852018 H917528:H917554 JD917528:JD917554 SZ917528:SZ917554 ACV917528:ACV917554 AMR917528:AMR917554 AWN917528:AWN917554 BGJ917528:BGJ917554 BQF917528:BQF917554 CAB917528:CAB917554 CJX917528:CJX917554 CTT917528:CTT917554 DDP917528:DDP917554 DNL917528:DNL917554 DXH917528:DXH917554 EHD917528:EHD917554 EQZ917528:EQZ917554 FAV917528:FAV917554 FKR917528:FKR917554 FUN917528:FUN917554 GEJ917528:GEJ917554 GOF917528:GOF917554 GYB917528:GYB917554 HHX917528:HHX917554 HRT917528:HRT917554 IBP917528:IBP917554 ILL917528:ILL917554 IVH917528:IVH917554 JFD917528:JFD917554 JOZ917528:JOZ917554 JYV917528:JYV917554 KIR917528:KIR917554 KSN917528:KSN917554 LCJ917528:LCJ917554 LMF917528:LMF917554 LWB917528:LWB917554 MFX917528:MFX917554 MPT917528:MPT917554 MZP917528:MZP917554 NJL917528:NJL917554 NTH917528:NTH917554 ODD917528:ODD917554 OMZ917528:OMZ917554 OWV917528:OWV917554 PGR917528:PGR917554 PQN917528:PQN917554 QAJ917528:QAJ917554 QKF917528:QKF917554 QUB917528:QUB917554 RDX917528:RDX917554 RNT917528:RNT917554 RXP917528:RXP917554 SHL917528:SHL917554 SRH917528:SRH917554 TBD917528:TBD917554 TKZ917528:TKZ917554 TUV917528:TUV917554 UER917528:UER917554 UON917528:UON917554 UYJ917528:UYJ917554 VIF917528:VIF917554 VSB917528:VSB917554 WBX917528:WBX917554 WLT917528:WLT917554 WVP917528:WVP917554 H983064:H983090 JD983064:JD983090 SZ983064:SZ983090 ACV983064:ACV983090 AMR983064:AMR983090 AWN983064:AWN983090 BGJ983064:BGJ983090 BQF983064:BQF983090 CAB983064:CAB983090 CJX983064:CJX983090 CTT983064:CTT983090 DDP983064:DDP983090 DNL983064:DNL983090 DXH983064:DXH983090 EHD983064:EHD983090 EQZ983064:EQZ983090 FAV983064:FAV983090 FKR983064:FKR983090 FUN983064:FUN983090 GEJ983064:GEJ983090 GOF983064:GOF983090 GYB983064:GYB983090 HHX983064:HHX983090 HRT983064:HRT983090 IBP983064:IBP983090 ILL983064:ILL983090 IVH983064:IVH983090 JFD983064:JFD983090 JOZ983064:JOZ983090 JYV983064:JYV983090 KIR983064:KIR983090 KSN983064:KSN983090 LCJ983064:LCJ983090 LMF983064:LMF983090 LWB983064:LWB983090 MFX983064:MFX983090 MPT983064:MPT983090 MZP983064:MZP983090 NJL983064:NJL983090 NTH983064:NTH983090 ODD983064:ODD983090 OMZ983064:OMZ983090 OWV983064:OWV983090 PGR983064:PGR983090 PQN983064:PQN983090 QAJ983064:QAJ983090 QKF983064:QKF983090 QUB983064:QUB983090 RDX983064:RDX983090 RNT983064:RNT983090 RXP983064:RXP983090 SHL983064:SHL983090 SRH983064:SRH983090 TBD983064:TBD983090 TKZ983064:TKZ983090 TUV983064:TUV983090 UER983064:UER983090 UON983064:UON983090 UYJ983064:UYJ983090 VIF983064:VIF983090 VSB983064:VSB983090 WBX983064:WBX983090 WLT983064:WLT983090 WVP983064:WVP983090 H52:H124 JD52:JD124 SZ52:SZ124 ACV52:ACV124 AMR52:AMR124 AWN52:AWN124 BGJ52:BGJ124 BQF52:BQF124 CAB52:CAB124 CJX52:CJX124 CTT52:CTT124 DDP52:DDP124 DNL52:DNL124 DXH52:DXH124 EHD52:EHD124 EQZ52:EQZ124 FAV52:FAV124 FKR52:FKR124 FUN52:FUN124 GEJ52:GEJ124 GOF52:GOF124 GYB52:GYB124 HHX52:HHX124 HRT52:HRT124 IBP52:IBP124 ILL52:ILL124 IVH52:IVH124 JFD52:JFD124 JOZ52:JOZ124 JYV52:JYV124 KIR52:KIR124 KSN52:KSN124 LCJ52:LCJ124 LMF52:LMF124 LWB52:LWB124 MFX52:MFX124 MPT52:MPT124 MZP52:MZP124 NJL52:NJL124 NTH52:NTH124 ODD52:ODD124 OMZ52:OMZ124 OWV52:OWV124 PGR52:PGR124 PQN52:PQN124 QAJ52:QAJ124 QKF52:QKF124 QUB52:QUB124 RDX52:RDX124 RNT52:RNT124 RXP52:RXP124 SHL52:SHL124 SRH52:SRH124 TBD52:TBD124 TKZ52:TKZ124 TUV52:TUV124 UER52:UER124 UON52:UON124 UYJ52:UYJ124 VIF52:VIF124 VSB52:VSB124 WBX52:WBX124 WLT52:WLT124 WVP52:WVP124 H65588:H65660 JD65588:JD65660 SZ65588:SZ65660 ACV65588:ACV65660 AMR65588:AMR65660 AWN65588:AWN65660 BGJ65588:BGJ65660 BQF65588:BQF65660 CAB65588:CAB65660 CJX65588:CJX65660 CTT65588:CTT65660 DDP65588:DDP65660 DNL65588:DNL65660 DXH65588:DXH65660 EHD65588:EHD65660 EQZ65588:EQZ65660 FAV65588:FAV65660 FKR65588:FKR65660 FUN65588:FUN65660 GEJ65588:GEJ65660 GOF65588:GOF65660 GYB65588:GYB65660 HHX65588:HHX65660 HRT65588:HRT65660 IBP65588:IBP65660 ILL65588:ILL65660 IVH65588:IVH65660 JFD65588:JFD65660 JOZ65588:JOZ65660 JYV65588:JYV65660 KIR65588:KIR65660 KSN65588:KSN65660 LCJ65588:LCJ65660 LMF65588:LMF65660 LWB65588:LWB65660 MFX65588:MFX65660 MPT65588:MPT65660 MZP65588:MZP65660 NJL65588:NJL65660 NTH65588:NTH65660 ODD65588:ODD65660 OMZ65588:OMZ65660 OWV65588:OWV65660 PGR65588:PGR65660 PQN65588:PQN65660 QAJ65588:QAJ65660 QKF65588:QKF65660 QUB65588:QUB65660 RDX65588:RDX65660 RNT65588:RNT65660 RXP65588:RXP65660 SHL65588:SHL65660 SRH65588:SRH65660 TBD65588:TBD65660 TKZ65588:TKZ65660 TUV65588:TUV65660 UER65588:UER65660 UON65588:UON65660 UYJ65588:UYJ65660 VIF65588:VIF65660 VSB65588:VSB65660 WBX65588:WBX65660 WLT65588:WLT65660 WVP65588:WVP65660 H131124:H131196 JD131124:JD131196 SZ131124:SZ131196 ACV131124:ACV131196 AMR131124:AMR131196 AWN131124:AWN131196 BGJ131124:BGJ131196 BQF131124:BQF131196 CAB131124:CAB131196 CJX131124:CJX131196 CTT131124:CTT131196 DDP131124:DDP131196 DNL131124:DNL131196 DXH131124:DXH131196 EHD131124:EHD131196 EQZ131124:EQZ131196 FAV131124:FAV131196 FKR131124:FKR131196 FUN131124:FUN131196 GEJ131124:GEJ131196 GOF131124:GOF131196 GYB131124:GYB131196 HHX131124:HHX131196 HRT131124:HRT131196 IBP131124:IBP131196 ILL131124:ILL131196 IVH131124:IVH131196 JFD131124:JFD131196 JOZ131124:JOZ131196 JYV131124:JYV131196 KIR131124:KIR131196 KSN131124:KSN131196 LCJ131124:LCJ131196 LMF131124:LMF131196 LWB131124:LWB131196 MFX131124:MFX131196 MPT131124:MPT131196 MZP131124:MZP131196 NJL131124:NJL131196 NTH131124:NTH131196 ODD131124:ODD131196 OMZ131124:OMZ131196 OWV131124:OWV131196 PGR131124:PGR131196 PQN131124:PQN131196 QAJ131124:QAJ131196 QKF131124:QKF131196 QUB131124:QUB131196 RDX131124:RDX131196 RNT131124:RNT131196 RXP131124:RXP131196 SHL131124:SHL131196 SRH131124:SRH131196 TBD131124:TBD131196 TKZ131124:TKZ131196 TUV131124:TUV131196 UER131124:UER131196 UON131124:UON131196 UYJ131124:UYJ131196 VIF131124:VIF131196 VSB131124:VSB131196 WBX131124:WBX131196 WLT131124:WLT131196 WVP131124:WVP131196 H196660:H196732 JD196660:JD196732 SZ196660:SZ196732 ACV196660:ACV196732 AMR196660:AMR196732 AWN196660:AWN196732 BGJ196660:BGJ196732 BQF196660:BQF196732 CAB196660:CAB196732 CJX196660:CJX196732 CTT196660:CTT196732 DDP196660:DDP196732 DNL196660:DNL196732 DXH196660:DXH196732 EHD196660:EHD196732 EQZ196660:EQZ196732 FAV196660:FAV196732 FKR196660:FKR196732 FUN196660:FUN196732 GEJ196660:GEJ196732 GOF196660:GOF196732 GYB196660:GYB196732 HHX196660:HHX196732 HRT196660:HRT196732 IBP196660:IBP196732 ILL196660:ILL196732 IVH196660:IVH196732 JFD196660:JFD196732 JOZ196660:JOZ196732 JYV196660:JYV196732 KIR196660:KIR196732 KSN196660:KSN196732 LCJ196660:LCJ196732 LMF196660:LMF196732 LWB196660:LWB196732 MFX196660:MFX196732 MPT196660:MPT196732 MZP196660:MZP196732 NJL196660:NJL196732 NTH196660:NTH196732 ODD196660:ODD196732 OMZ196660:OMZ196732 OWV196660:OWV196732 PGR196660:PGR196732 PQN196660:PQN196732 QAJ196660:QAJ196732 QKF196660:QKF196732 QUB196660:QUB196732 RDX196660:RDX196732 RNT196660:RNT196732 RXP196660:RXP196732 SHL196660:SHL196732 SRH196660:SRH196732 TBD196660:TBD196732 TKZ196660:TKZ196732 TUV196660:TUV196732 UER196660:UER196732 UON196660:UON196732 UYJ196660:UYJ196732 VIF196660:VIF196732 VSB196660:VSB196732 WBX196660:WBX196732 WLT196660:WLT196732 WVP196660:WVP196732 H262196:H262268 JD262196:JD262268 SZ262196:SZ262268 ACV262196:ACV262268 AMR262196:AMR262268 AWN262196:AWN262268 BGJ262196:BGJ262268 BQF262196:BQF262268 CAB262196:CAB262268 CJX262196:CJX262268 CTT262196:CTT262268 DDP262196:DDP262268 DNL262196:DNL262268 DXH262196:DXH262268 EHD262196:EHD262268 EQZ262196:EQZ262268 FAV262196:FAV262268 FKR262196:FKR262268 FUN262196:FUN262268 GEJ262196:GEJ262268 GOF262196:GOF262268 GYB262196:GYB262268 HHX262196:HHX262268 HRT262196:HRT262268 IBP262196:IBP262268 ILL262196:ILL262268 IVH262196:IVH262268 JFD262196:JFD262268 JOZ262196:JOZ262268 JYV262196:JYV262268 KIR262196:KIR262268 KSN262196:KSN262268 LCJ262196:LCJ262268 LMF262196:LMF262268 LWB262196:LWB262268 MFX262196:MFX262268 MPT262196:MPT262268 MZP262196:MZP262268 NJL262196:NJL262268 NTH262196:NTH262268 ODD262196:ODD262268 OMZ262196:OMZ262268 OWV262196:OWV262268 PGR262196:PGR262268 PQN262196:PQN262268 QAJ262196:QAJ262268 QKF262196:QKF262268 QUB262196:QUB262268 RDX262196:RDX262268 RNT262196:RNT262268 RXP262196:RXP262268 SHL262196:SHL262268 SRH262196:SRH262268 TBD262196:TBD262268 TKZ262196:TKZ262268 TUV262196:TUV262268 UER262196:UER262268 UON262196:UON262268 UYJ262196:UYJ262268 VIF262196:VIF262268 VSB262196:VSB262268 WBX262196:WBX262268 WLT262196:WLT262268 WVP262196:WVP262268 H327732:H327804 JD327732:JD327804 SZ327732:SZ327804 ACV327732:ACV327804 AMR327732:AMR327804 AWN327732:AWN327804 BGJ327732:BGJ327804 BQF327732:BQF327804 CAB327732:CAB327804 CJX327732:CJX327804 CTT327732:CTT327804 DDP327732:DDP327804 DNL327732:DNL327804 DXH327732:DXH327804 EHD327732:EHD327804 EQZ327732:EQZ327804 FAV327732:FAV327804 FKR327732:FKR327804 FUN327732:FUN327804 GEJ327732:GEJ327804 GOF327732:GOF327804 GYB327732:GYB327804 HHX327732:HHX327804 HRT327732:HRT327804 IBP327732:IBP327804 ILL327732:ILL327804 IVH327732:IVH327804 JFD327732:JFD327804 JOZ327732:JOZ327804 JYV327732:JYV327804 KIR327732:KIR327804 KSN327732:KSN327804 LCJ327732:LCJ327804 LMF327732:LMF327804 LWB327732:LWB327804 MFX327732:MFX327804 MPT327732:MPT327804 MZP327732:MZP327804 NJL327732:NJL327804 NTH327732:NTH327804 ODD327732:ODD327804 OMZ327732:OMZ327804 OWV327732:OWV327804 PGR327732:PGR327804 PQN327732:PQN327804 QAJ327732:QAJ327804 QKF327732:QKF327804 QUB327732:QUB327804 RDX327732:RDX327804 RNT327732:RNT327804 RXP327732:RXP327804 SHL327732:SHL327804 SRH327732:SRH327804 TBD327732:TBD327804 TKZ327732:TKZ327804 TUV327732:TUV327804 UER327732:UER327804 UON327732:UON327804 UYJ327732:UYJ327804 VIF327732:VIF327804 VSB327732:VSB327804 WBX327732:WBX327804 WLT327732:WLT327804 WVP327732:WVP327804 H393268:H393340 JD393268:JD393340 SZ393268:SZ393340 ACV393268:ACV393340 AMR393268:AMR393340 AWN393268:AWN393340 BGJ393268:BGJ393340 BQF393268:BQF393340 CAB393268:CAB393340 CJX393268:CJX393340 CTT393268:CTT393340 DDP393268:DDP393340 DNL393268:DNL393340 DXH393268:DXH393340 EHD393268:EHD393340 EQZ393268:EQZ393340 FAV393268:FAV393340 FKR393268:FKR393340 FUN393268:FUN393340 GEJ393268:GEJ393340 GOF393268:GOF393340 GYB393268:GYB393340 HHX393268:HHX393340 HRT393268:HRT393340 IBP393268:IBP393340 ILL393268:ILL393340 IVH393268:IVH393340 JFD393268:JFD393340 JOZ393268:JOZ393340 JYV393268:JYV393340 KIR393268:KIR393340 KSN393268:KSN393340 LCJ393268:LCJ393340 LMF393268:LMF393340 LWB393268:LWB393340 MFX393268:MFX393340 MPT393268:MPT393340 MZP393268:MZP393340 NJL393268:NJL393340 NTH393268:NTH393340 ODD393268:ODD393340 OMZ393268:OMZ393340 OWV393268:OWV393340 PGR393268:PGR393340 PQN393268:PQN393340 QAJ393268:QAJ393340 QKF393268:QKF393340 QUB393268:QUB393340 RDX393268:RDX393340 RNT393268:RNT393340 RXP393268:RXP393340 SHL393268:SHL393340 SRH393268:SRH393340 TBD393268:TBD393340 TKZ393268:TKZ393340 TUV393268:TUV393340 UER393268:UER393340 UON393268:UON393340 UYJ393268:UYJ393340 VIF393268:VIF393340 VSB393268:VSB393340 WBX393268:WBX393340 WLT393268:WLT393340 WVP393268:WVP393340 H458804:H458876 JD458804:JD458876 SZ458804:SZ458876 ACV458804:ACV458876 AMR458804:AMR458876 AWN458804:AWN458876 BGJ458804:BGJ458876 BQF458804:BQF458876 CAB458804:CAB458876 CJX458804:CJX458876 CTT458804:CTT458876 DDP458804:DDP458876 DNL458804:DNL458876 DXH458804:DXH458876 EHD458804:EHD458876 EQZ458804:EQZ458876 FAV458804:FAV458876 FKR458804:FKR458876 FUN458804:FUN458876 GEJ458804:GEJ458876 GOF458804:GOF458876 GYB458804:GYB458876 HHX458804:HHX458876 HRT458804:HRT458876 IBP458804:IBP458876 ILL458804:ILL458876 IVH458804:IVH458876 JFD458804:JFD458876 JOZ458804:JOZ458876 JYV458804:JYV458876 KIR458804:KIR458876 KSN458804:KSN458876 LCJ458804:LCJ458876 LMF458804:LMF458876 LWB458804:LWB458876 MFX458804:MFX458876 MPT458804:MPT458876 MZP458804:MZP458876 NJL458804:NJL458876 NTH458804:NTH458876 ODD458804:ODD458876 OMZ458804:OMZ458876 OWV458804:OWV458876 PGR458804:PGR458876 PQN458804:PQN458876 QAJ458804:QAJ458876 QKF458804:QKF458876 QUB458804:QUB458876 RDX458804:RDX458876 RNT458804:RNT458876 RXP458804:RXP458876 SHL458804:SHL458876 SRH458804:SRH458876 TBD458804:TBD458876 TKZ458804:TKZ458876 TUV458804:TUV458876 UER458804:UER458876 UON458804:UON458876 UYJ458804:UYJ458876 VIF458804:VIF458876 VSB458804:VSB458876 WBX458804:WBX458876 WLT458804:WLT458876 WVP458804:WVP458876 H524340:H524412 JD524340:JD524412 SZ524340:SZ524412 ACV524340:ACV524412 AMR524340:AMR524412 AWN524340:AWN524412 BGJ524340:BGJ524412 BQF524340:BQF524412 CAB524340:CAB524412 CJX524340:CJX524412 CTT524340:CTT524412 DDP524340:DDP524412 DNL524340:DNL524412 DXH524340:DXH524412 EHD524340:EHD524412 EQZ524340:EQZ524412 FAV524340:FAV524412 FKR524340:FKR524412 FUN524340:FUN524412 GEJ524340:GEJ524412 GOF524340:GOF524412 GYB524340:GYB524412 HHX524340:HHX524412 HRT524340:HRT524412 IBP524340:IBP524412 ILL524340:ILL524412 IVH524340:IVH524412 JFD524340:JFD524412 JOZ524340:JOZ524412 JYV524340:JYV524412 KIR524340:KIR524412 KSN524340:KSN524412 LCJ524340:LCJ524412 LMF524340:LMF524412 LWB524340:LWB524412 MFX524340:MFX524412 MPT524340:MPT524412 MZP524340:MZP524412 NJL524340:NJL524412 NTH524340:NTH524412 ODD524340:ODD524412 OMZ524340:OMZ524412 OWV524340:OWV524412 PGR524340:PGR524412 PQN524340:PQN524412 QAJ524340:QAJ524412 QKF524340:QKF524412 QUB524340:QUB524412 RDX524340:RDX524412 RNT524340:RNT524412 RXP524340:RXP524412 SHL524340:SHL524412 SRH524340:SRH524412 TBD524340:TBD524412 TKZ524340:TKZ524412 TUV524340:TUV524412 UER524340:UER524412 UON524340:UON524412 UYJ524340:UYJ524412 VIF524340:VIF524412 VSB524340:VSB524412 WBX524340:WBX524412 WLT524340:WLT524412 WVP524340:WVP524412 H589876:H589948 JD589876:JD589948 SZ589876:SZ589948 ACV589876:ACV589948 AMR589876:AMR589948 AWN589876:AWN589948 BGJ589876:BGJ589948 BQF589876:BQF589948 CAB589876:CAB589948 CJX589876:CJX589948 CTT589876:CTT589948 DDP589876:DDP589948 DNL589876:DNL589948 DXH589876:DXH589948 EHD589876:EHD589948 EQZ589876:EQZ589948 FAV589876:FAV589948 FKR589876:FKR589948 FUN589876:FUN589948 GEJ589876:GEJ589948 GOF589876:GOF589948 GYB589876:GYB589948 HHX589876:HHX589948 HRT589876:HRT589948 IBP589876:IBP589948 ILL589876:ILL589948 IVH589876:IVH589948 JFD589876:JFD589948 JOZ589876:JOZ589948 JYV589876:JYV589948 KIR589876:KIR589948 KSN589876:KSN589948 LCJ589876:LCJ589948 LMF589876:LMF589948 LWB589876:LWB589948 MFX589876:MFX589948 MPT589876:MPT589948 MZP589876:MZP589948 NJL589876:NJL589948 NTH589876:NTH589948 ODD589876:ODD589948 OMZ589876:OMZ589948 OWV589876:OWV589948 PGR589876:PGR589948 PQN589876:PQN589948 QAJ589876:QAJ589948 QKF589876:QKF589948 QUB589876:QUB589948 RDX589876:RDX589948 RNT589876:RNT589948 RXP589876:RXP589948 SHL589876:SHL589948 SRH589876:SRH589948 TBD589876:TBD589948 TKZ589876:TKZ589948 TUV589876:TUV589948 UER589876:UER589948 UON589876:UON589948 UYJ589876:UYJ589948 VIF589876:VIF589948 VSB589876:VSB589948 WBX589876:WBX589948 WLT589876:WLT589948 WVP589876:WVP589948 H655412:H655484 JD655412:JD655484 SZ655412:SZ655484 ACV655412:ACV655484 AMR655412:AMR655484 AWN655412:AWN655484 BGJ655412:BGJ655484 BQF655412:BQF655484 CAB655412:CAB655484 CJX655412:CJX655484 CTT655412:CTT655484 DDP655412:DDP655484 DNL655412:DNL655484 DXH655412:DXH655484 EHD655412:EHD655484 EQZ655412:EQZ655484 FAV655412:FAV655484 FKR655412:FKR655484 FUN655412:FUN655484 GEJ655412:GEJ655484 GOF655412:GOF655484 GYB655412:GYB655484 HHX655412:HHX655484 HRT655412:HRT655484 IBP655412:IBP655484 ILL655412:ILL655484 IVH655412:IVH655484 JFD655412:JFD655484 JOZ655412:JOZ655484 JYV655412:JYV655484 KIR655412:KIR655484 KSN655412:KSN655484 LCJ655412:LCJ655484 LMF655412:LMF655484 LWB655412:LWB655484 MFX655412:MFX655484 MPT655412:MPT655484 MZP655412:MZP655484 NJL655412:NJL655484 NTH655412:NTH655484 ODD655412:ODD655484 OMZ655412:OMZ655484 OWV655412:OWV655484 PGR655412:PGR655484 PQN655412:PQN655484 QAJ655412:QAJ655484 QKF655412:QKF655484 QUB655412:QUB655484 RDX655412:RDX655484 RNT655412:RNT655484 RXP655412:RXP655484 SHL655412:SHL655484 SRH655412:SRH655484 TBD655412:TBD655484 TKZ655412:TKZ655484 TUV655412:TUV655484 UER655412:UER655484 UON655412:UON655484 UYJ655412:UYJ655484 VIF655412:VIF655484 VSB655412:VSB655484 WBX655412:WBX655484 WLT655412:WLT655484 WVP655412:WVP655484 H720948:H721020 JD720948:JD721020 SZ720948:SZ721020 ACV720948:ACV721020 AMR720948:AMR721020 AWN720948:AWN721020 BGJ720948:BGJ721020 BQF720948:BQF721020 CAB720948:CAB721020 CJX720948:CJX721020 CTT720948:CTT721020 DDP720948:DDP721020 DNL720948:DNL721020 DXH720948:DXH721020 EHD720948:EHD721020 EQZ720948:EQZ721020 FAV720948:FAV721020 FKR720948:FKR721020 FUN720948:FUN721020 GEJ720948:GEJ721020 GOF720948:GOF721020 GYB720948:GYB721020 HHX720948:HHX721020 HRT720948:HRT721020 IBP720948:IBP721020 ILL720948:ILL721020 IVH720948:IVH721020 JFD720948:JFD721020 JOZ720948:JOZ721020 JYV720948:JYV721020 KIR720948:KIR721020 KSN720948:KSN721020 LCJ720948:LCJ721020 LMF720948:LMF721020 LWB720948:LWB721020 MFX720948:MFX721020 MPT720948:MPT721020 MZP720948:MZP721020 NJL720948:NJL721020 NTH720948:NTH721020 ODD720948:ODD721020 OMZ720948:OMZ721020 OWV720948:OWV721020 PGR720948:PGR721020 PQN720948:PQN721020 QAJ720948:QAJ721020 QKF720948:QKF721020 QUB720948:QUB721020 RDX720948:RDX721020 RNT720948:RNT721020 RXP720948:RXP721020 SHL720948:SHL721020 SRH720948:SRH721020 TBD720948:TBD721020 TKZ720948:TKZ721020 TUV720948:TUV721020 UER720948:UER721020 UON720948:UON721020 UYJ720948:UYJ721020 VIF720948:VIF721020 VSB720948:VSB721020 WBX720948:WBX721020 WLT720948:WLT721020 WVP720948:WVP721020 H786484:H786556 JD786484:JD786556 SZ786484:SZ786556 ACV786484:ACV786556 AMR786484:AMR786556 AWN786484:AWN786556 BGJ786484:BGJ786556 BQF786484:BQF786556 CAB786484:CAB786556 CJX786484:CJX786556 CTT786484:CTT786556 DDP786484:DDP786556 DNL786484:DNL786556 DXH786484:DXH786556 EHD786484:EHD786556 EQZ786484:EQZ786556 FAV786484:FAV786556 FKR786484:FKR786556 FUN786484:FUN786556 GEJ786484:GEJ786556 GOF786484:GOF786556 GYB786484:GYB786556 HHX786484:HHX786556 HRT786484:HRT786556 IBP786484:IBP786556 ILL786484:ILL786556 IVH786484:IVH786556 JFD786484:JFD786556 JOZ786484:JOZ786556 JYV786484:JYV786556 KIR786484:KIR786556 KSN786484:KSN786556 LCJ786484:LCJ786556 LMF786484:LMF786556 LWB786484:LWB786556 MFX786484:MFX786556 MPT786484:MPT786556 MZP786484:MZP786556 NJL786484:NJL786556 NTH786484:NTH786556 ODD786484:ODD786556 OMZ786484:OMZ786556 OWV786484:OWV786556 PGR786484:PGR786556 PQN786484:PQN786556 QAJ786484:QAJ786556 QKF786484:QKF786556 QUB786484:QUB786556 RDX786484:RDX786556 RNT786484:RNT786556 RXP786484:RXP786556 SHL786484:SHL786556 SRH786484:SRH786556 TBD786484:TBD786556 TKZ786484:TKZ786556 TUV786484:TUV786556 UER786484:UER786556 UON786484:UON786556 UYJ786484:UYJ786556 VIF786484:VIF786556 VSB786484:VSB786556 WBX786484:WBX786556 WLT786484:WLT786556 WVP786484:WVP786556 H852020:H852092 JD852020:JD852092 SZ852020:SZ852092 ACV852020:ACV852092 AMR852020:AMR852092 AWN852020:AWN852092 BGJ852020:BGJ852092 BQF852020:BQF852092 CAB852020:CAB852092 CJX852020:CJX852092 CTT852020:CTT852092 DDP852020:DDP852092 DNL852020:DNL852092 DXH852020:DXH852092 EHD852020:EHD852092 EQZ852020:EQZ852092 FAV852020:FAV852092 FKR852020:FKR852092 FUN852020:FUN852092 GEJ852020:GEJ852092 GOF852020:GOF852092 GYB852020:GYB852092 HHX852020:HHX852092 HRT852020:HRT852092 IBP852020:IBP852092 ILL852020:ILL852092 IVH852020:IVH852092 JFD852020:JFD852092 JOZ852020:JOZ852092 JYV852020:JYV852092 KIR852020:KIR852092 KSN852020:KSN852092 LCJ852020:LCJ852092 LMF852020:LMF852092 LWB852020:LWB852092 MFX852020:MFX852092 MPT852020:MPT852092 MZP852020:MZP852092 NJL852020:NJL852092 NTH852020:NTH852092 ODD852020:ODD852092 OMZ852020:OMZ852092 OWV852020:OWV852092 PGR852020:PGR852092 PQN852020:PQN852092 QAJ852020:QAJ852092 QKF852020:QKF852092 QUB852020:QUB852092 RDX852020:RDX852092 RNT852020:RNT852092 RXP852020:RXP852092 SHL852020:SHL852092 SRH852020:SRH852092 TBD852020:TBD852092 TKZ852020:TKZ852092 TUV852020:TUV852092 UER852020:UER852092 UON852020:UON852092 UYJ852020:UYJ852092 VIF852020:VIF852092 VSB852020:VSB852092 WBX852020:WBX852092 WLT852020:WLT852092 WVP852020:WVP852092 H917556:H917628 JD917556:JD917628 SZ917556:SZ917628 ACV917556:ACV917628 AMR917556:AMR917628 AWN917556:AWN917628 BGJ917556:BGJ917628 BQF917556:BQF917628 CAB917556:CAB917628 CJX917556:CJX917628 CTT917556:CTT917628 DDP917556:DDP917628 DNL917556:DNL917628 DXH917556:DXH917628 EHD917556:EHD917628 EQZ917556:EQZ917628 FAV917556:FAV917628 FKR917556:FKR917628 FUN917556:FUN917628 GEJ917556:GEJ917628 GOF917556:GOF917628 GYB917556:GYB917628 HHX917556:HHX917628 HRT917556:HRT917628 IBP917556:IBP917628 ILL917556:ILL917628 IVH917556:IVH917628 JFD917556:JFD917628 JOZ917556:JOZ917628 JYV917556:JYV917628 KIR917556:KIR917628 KSN917556:KSN917628 LCJ917556:LCJ917628 LMF917556:LMF917628 LWB917556:LWB917628 MFX917556:MFX917628 MPT917556:MPT917628 MZP917556:MZP917628 NJL917556:NJL917628 NTH917556:NTH917628 ODD917556:ODD917628 OMZ917556:OMZ917628 OWV917556:OWV917628 PGR917556:PGR917628 PQN917556:PQN917628 QAJ917556:QAJ917628 QKF917556:QKF917628 QUB917556:QUB917628 RDX917556:RDX917628 RNT917556:RNT917628 RXP917556:RXP917628 SHL917556:SHL917628 SRH917556:SRH917628 TBD917556:TBD917628 TKZ917556:TKZ917628 TUV917556:TUV917628 UER917556:UER917628 UON917556:UON917628 UYJ917556:UYJ917628 VIF917556:VIF917628 VSB917556:VSB917628 WBX917556:WBX917628 WLT917556:WLT917628 WVP917556:WVP917628 H983092:H983164 JD983092:JD983164 SZ983092:SZ983164 ACV983092:ACV983164 AMR983092:AMR983164 AWN983092:AWN983164 BGJ983092:BGJ983164 BQF983092:BQF983164 CAB983092:CAB983164 CJX983092:CJX983164 CTT983092:CTT983164 DDP983092:DDP983164 DNL983092:DNL983164 DXH983092:DXH983164 EHD983092:EHD983164 EQZ983092:EQZ983164 FAV983092:FAV983164 FKR983092:FKR983164 FUN983092:FUN983164 GEJ983092:GEJ983164 GOF983092:GOF983164 GYB983092:GYB983164 HHX983092:HHX983164 HRT983092:HRT983164 IBP983092:IBP983164 ILL983092:ILL983164 IVH983092:IVH983164 JFD983092:JFD983164 JOZ983092:JOZ983164 JYV983092:JYV983164 KIR983092:KIR983164 KSN983092:KSN983164 LCJ983092:LCJ983164 LMF983092:LMF983164 LWB983092:LWB983164 MFX983092:MFX983164 MPT983092:MPT983164 MZP983092:MZP983164 NJL983092:NJL983164 NTH983092:NTH983164 ODD983092:ODD983164 OMZ983092:OMZ983164 OWV983092:OWV983164 PGR983092:PGR983164 PQN983092:PQN983164 QAJ983092:QAJ983164 QKF983092:QKF983164 QUB983092:QUB983164 RDX983092:RDX983164 RNT983092:RNT983164 RXP983092:RXP983164 SHL983092:SHL983164 SRH983092:SRH983164 TBD983092:TBD983164 TKZ983092:TKZ983164 TUV983092:TUV983164 UER983092:UER983164 UON983092:UON983164 UYJ983092:UYJ983164 VIF983092:VIF983164 VSB983092:VSB983164 WBX983092:WBX983164 WLT983092:WLT983164 WVP983092:WVP983164">
      <formula1>0</formula1>
    </dataValidation>
  </dataValidations>
  <printOptions horizontalCentered="1"/>
  <pageMargins left="0.511811023622047" right="0.27559055118110198" top="0.55118110236220497" bottom="0.511811023622047" header="0.27559055118110198" footer="0.31496062992126"/>
  <pageSetup paperSize="9" scale="26" orientation="landscape" r:id="rId1"/>
  <headerFooter alignWithMargins="0">
    <oddFooter>&amp;R&amp;"Book Antiqua,Bold"&amp;10Schedule-3/ Page &amp;P of &amp;N</oddFooter>
  </headerFooter>
  <rowBreaks count="2" manualBreakCount="2">
    <brk id="53" max="14" man="1"/>
    <brk id="114"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34</vt:i4>
      </vt:variant>
    </vt:vector>
  </HeadingPairs>
  <TitlesOfParts>
    <vt:vector size="59" baseType="lpstr">
      <vt:lpstr>Basic Data</vt:lpstr>
      <vt:lpstr>Cover</vt:lpstr>
      <vt:lpstr>Instructions</vt:lpstr>
      <vt:lpstr>Names of Bidder</vt:lpstr>
      <vt:lpstr>Sch-1</vt:lpstr>
      <vt:lpstr>Sch-1 Dis</vt:lpstr>
      <vt:lpstr>Sch-2</vt:lpstr>
      <vt:lpstr>Sch-2 Dis</vt:lpstr>
      <vt:lpstr>Sch-3</vt:lpstr>
      <vt:lpstr>Sch-4</vt:lpstr>
      <vt:lpstr>Sch-5</vt:lpstr>
      <vt:lpstr>Sch-4 Dis</vt:lpstr>
      <vt:lpstr>Sch-6</vt:lpstr>
      <vt:lpstr>Sch-7</vt:lpstr>
      <vt:lpstr>Bid Form 2nd Envelope</vt:lpstr>
      <vt:lpstr>Sch-6 Dis</vt:lpstr>
      <vt:lpstr>Sch-5 after discount</vt:lpstr>
      <vt:lpstr>Discount</vt:lpstr>
      <vt:lpstr>Octroi</vt:lpstr>
      <vt:lpstr>Entry Tax</vt:lpstr>
      <vt:lpstr>Other taxes &amp; duties</vt:lpstr>
      <vt:lpstr>Q &amp; C</vt:lpstr>
      <vt:lpstr>T &amp; D</vt:lpstr>
      <vt:lpstr>N to W</vt:lpstr>
      <vt:lpstr>Sheet1</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'Q &amp; C'!Print_Area</vt:lpstr>
      <vt:lpstr>'Sch-1'!Print_Area</vt:lpstr>
      <vt:lpstr>'Sch-1 Dis'!Print_Area</vt:lpstr>
      <vt:lpstr>'Sch-2'!Print_Area</vt:lpstr>
      <vt:lpstr>'Sch-2 Dis'!Print_Area</vt:lpstr>
      <vt:lpstr>'Sch-3'!Print_Area</vt:lpstr>
      <vt:lpstr>'Sch-4'!Print_Area</vt:lpstr>
      <vt:lpstr>'Sch-4 Dis'!Print_Area</vt:lpstr>
      <vt:lpstr>'Sch-5'!Print_Area</vt:lpstr>
      <vt:lpstr>'Sch-5 after discount'!Print_Area</vt:lpstr>
      <vt:lpstr>'Sch-6'!Print_Area</vt:lpstr>
      <vt:lpstr>'Sch-6 Dis'!Print_Area</vt:lpstr>
      <vt:lpstr>'Sch-7'!Print_Area</vt:lpstr>
      <vt:lpstr>'T &amp; D'!Print_Area</vt:lpstr>
      <vt:lpstr>'Sch-1'!Print_Titles</vt:lpstr>
      <vt:lpstr>'Sch-1 Dis'!Print_Titles</vt:lpstr>
      <vt:lpstr>'Sch-2'!Print_Titles</vt:lpstr>
      <vt:lpstr>'Sch-2 Dis'!Print_Titles</vt:lpstr>
      <vt:lpstr>'Sch-3'!Print_Titles</vt:lpstr>
      <vt:lpstr>'Sch-4'!Print_Titles</vt:lpstr>
      <vt:lpstr>'Sch-4 Dis'!Print_Titles</vt:lpstr>
      <vt:lpstr>'Sch-5'!Print_Titles</vt:lpstr>
      <vt:lpstr>'Sch-5 after discount'!Print_Titles</vt:lpstr>
      <vt:lpstr>'Sch-6'!Print_Titles</vt:lpstr>
      <vt:lpstr>'Sch-6 Dis'!Print_Titles</vt:lpstr>
      <vt:lpstr>'Sch-7'!Print_Titles</vt:lpstr>
    </vt:vector>
  </TitlesOfParts>
  <Company>POWERGRID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PGCIL</dc:creator>
  <cp:lastModifiedBy>Sammeta Sandhya Devi {Sammeta Sandhya Devi}</cp:lastModifiedBy>
  <cp:lastPrinted>2019-03-29T11:24:49Z</cp:lastPrinted>
  <dcterms:created xsi:type="dcterms:W3CDTF">2001-07-26T10:23:15Z</dcterms:created>
  <dcterms:modified xsi:type="dcterms:W3CDTF">2020-10-20T05:56:46Z</dcterms:modified>
</cp:coreProperties>
</file>