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24226"/>
  <xr:revisionPtr revIDLastSave="12" documentId="13_ncr:1_{624E0E3E-71E5-44C8-B7E5-C31E3A33A826}" xr6:coauthVersionLast="47" xr6:coauthVersionMax="47" xr10:uidLastSave="{50B681AD-3F90-4486-A5E2-56C61DC61AE6}"/>
  <bookViews>
    <workbookView xWindow="-120" yWindow="-120" windowWidth="29040" windowHeight="15720" tabRatio="946" firstSheet="1" activeTab="3" xr2:uid="{00000000-000D-0000-FFFF-FFFF00000000}"/>
  </bookViews>
  <sheets>
    <sheet name="Sheet1" sheetId="1" state="hidden" r:id="rId1"/>
    <sheet name="Basic" sheetId="2" r:id="rId2"/>
    <sheet name="Details" sheetId="3" r:id="rId3"/>
    <sheet name="BOQ" sheetId="60" r:id="rId4"/>
    <sheet name="Summary" sheetId="5" r:id="rId5"/>
  </sheets>
  <externalReferences>
    <externalReference r:id="rId6"/>
  </externalReferences>
  <definedNames>
    <definedName name="_xlnm.Print_Area" localSheetId="3">BOQ!$A$1:$H$87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5" l="1"/>
  <c r="H15" i="5"/>
  <c r="H14" i="5"/>
  <c r="H89" i="60"/>
  <c r="F86" i="60"/>
  <c r="G86" i="60" s="1"/>
  <c r="H86" i="60" s="1"/>
  <c r="F85" i="60"/>
  <c r="G85" i="60" s="1"/>
  <c r="H85" i="60" s="1"/>
  <c r="G84" i="60"/>
  <c r="H84" i="60" s="1"/>
  <c r="A84" i="60"/>
  <c r="G83" i="60"/>
  <c r="H83" i="60" s="1"/>
  <c r="F82" i="60"/>
  <c r="G82" i="60" s="1"/>
  <c r="H82" i="60" s="1"/>
  <c r="G81" i="60"/>
  <c r="G80" i="60"/>
  <c r="H80" i="60" s="1"/>
  <c r="A80" i="60"/>
  <c r="G79" i="60"/>
  <c r="H79" i="60" s="1"/>
  <c r="G78" i="60"/>
  <c r="G77" i="60"/>
  <c r="H77" i="60" s="1"/>
  <c r="G76" i="60"/>
  <c r="H76" i="60" s="1"/>
  <c r="G75" i="60"/>
  <c r="H75" i="60" s="1"/>
  <c r="G74" i="60"/>
  <c r="G73" i="60"/>
  <c r="H73" i="60" s="1"/>
  <c r="G72" i="60"/>
  <c r="H72" i="60" s="1"/>
  <c r="G71" i="60"/>
  <c r="G70" i="60"/>
  <c r="H70" i="60" s="1"/>
  <c r="G69" i="60"/>
  <c r="H69" i="60" s="1"/>
  <c r="A69" i="60"/>
  <c r="A70" i="60" s="1"/>
  <c r="A71" i="60" s="1"/>
  <c r="G68" i="60"/>
  <c r="H68" i="60" s="1"/>
  <c r="G67" i="60"/>
  <c r="H67" i="60" s="1"/>
  <c r="G66" i="60"/>
  <c r="G65" i="60"/>
  <c r="H65" i="60" s="1"/>
  <c r="G64" i="60"/>
  <c r="G63" i="60"/>
  <c r="H63" i="60" s="1"/>
  <c r="G62" i="60"/>
  <c r="G61" i="60"/>
  <c r="H61" i="60" s="1"/>
  <c r="G60" i="60"/>
  <c r="G59" i="60"/>
  <c r="F58" i="60"/>
  <c r="G58" i="60" s="1"/>
  <c r="E58" i="60"/>
  <c r="A58" i="60"/>
  <c r="G57" i="60"/>
  <c r="E57" i="60"/>
  <c r="G56" i="60"/>
  <c r="E56" i="60"/>
  <c r="H56" i="60" s="1"/>
  <c r="G55" i="60"/>
  <c r="E55" i="60"/>
  <c r="G54" i="60"/>
  <c r="E54" i="60"/>
  <c r="G53" i="60"/>
  <c r="E53" i="60"/>
  <c r="G52" i="60"/>
  <c r="E52" i="60"/>
  <c r="H51" i="60"/>
  <c r="G51" i="60"/>
  <c r="E51" i="60"/>
  <c r="A51" i="60"/>
  <c r="A52" i="60" s="1"/>
  <c r="A53" i="60" s="1"/>
  <c r="A54" i="60" s="1"/>
  <c r="A55" i="60" s="1"/>
  <c r="A56" i="60" s="1"/>
  <c r="G50" i="60"/>
  <c r="E50" i="60"/>
  <c r="H50" i="60" s="1"/>
  <c r="G49" i="60"/>
  <c r="E49" i="60"/>
  <c r="G48" i="60"/>
  <c r="E48" i="60"/>
  <c r="G47" i="60"/>
  <c r="A47" i="60"/>
  <c r="H46" i="60"/>
  <c r="G46" i="60"/>
  <c r="E46" i="60"/>
  <c r="G45" i="60"/>
  <c r="E45" i="60"/>
  <c r="G44" i="60"/>
  <c r="H44" i="60" s="1"/>
  <c r="G43" i="60"/>
  <c r="H43" i="60" s="1"/>
  <c r="G42" i="60"/>
  <c r="E42" i="60"/>
  <c r="G41" i="60"/>
  <c r="E41" i="60"/>
  <c r="H41" i="60" s="1"/>
  <c r="G40" i="60"/>
  <c r="E40" i="60"/>
  <c r="H40" i="60" s="1"/>
  <c r="G39" i="60"/>
  <c r="E39" i="60"/>
  <c r="G38" i="60"/>
  <c r="E38" i="60"/>
  <c r="G37" i="60"/>
  <c r="E37" i="60"/>
  <c r="G36" i="60"/>
  <c r="E36" i="60"/>
  <c r="A36" i="60"/>
  <c r="A37" i="60" s="1"/>
  <c r="A38" i="60" s="1"/>
  <c r="A39" i="60" s="1"/>
  <c r="A40" i="60" s="1"/>
  <c r="A41" i="60" s="1"/>
  <c r="A42" i="60" s="1"/>
  <c r="A43" i="60" s="1"/>
  <c r="G35" i="60"/>
  <c r="E35" i="60"/>
  <c r="G34" i="60"/>
  <c r="E34" i="60"/>
  <c r="G33" i="60"/>
  <c r="E33" i="60"/>
  <c r="G32" i="60"/>
  <c r="E32" i="60"/>
  <c r="G31" i="60"/>
  <c r="E31" i="60"/>
  <c r="H31" i="60" s="1"/>
  <c r="G30" i="60"/>
  <c r="E30" i="60"/>
  <c r="G29" i="60"/>
  <c r="E29" i="60"/>
  <c r="G28" i="60"/>
  <c r="E28" i="60"/>
  <c r="G27" i="60"/>
  <c r="E27" i="60"/>
  <c r="H27" i="60" s="1"/>
  <c r="G26" i="60"/>
  <c r="G25" i="60"/>
  <c r="E25" i="60"/>
  <c r="G24" i="60"/>
  <c r="G23" i="60"/>
  <c r="E23" i="60"/>
  <c r="G22" i="60"/>
  <c r="E22" i="60"/>
  <c r="G21" i="60"/>
  <c r="E21" i="60"/>
  <c r="G20" i="60"/>
  <c r="H20" i="60" s="1"/>
  <c r="G19" i="60"/>
  <c r="E19" i="60"/>
  <c r="G18" i="60"/>
  <c r="E18" i="60"/>
  <c r="G17" i="60"/>
  <c r="E17" i="60"/>
  <c r="G16" i="60"/>
  <c r="E16" i="60"/>
  <c r="G15" i="60"/>
  <c r="E15" i="60"/>
  <c r="G14" i="60"/>
  <c r="E14" i="60"/>
  <c r="G13" i="60"/>
  <c r="E13" i="60"/>
  <c r="G12" i="60"/>
  <c r="G11" i="60"/>
  <c r="E11" i="60"/>
  <c r="G10" i="60"/>
  <c r="E10" i="60"/>
  <c r="G9" i="60"/>
  <c r="G8" i="60"/>
  <c r="E8" i="60"/>
  <c r="G7" i="60"/>
  <c r="E7" i="60"/>
  <c r="A2" i="3"/>
  <c r="A2" i="2"/>
  <c r="H90" i="60" l="1"/>
  <c r="H35" i="60"/>
  <c r="H58" i="60"/>
  <c r="H54" i="60"/>
  <c r="H38" i="60"/>
  <c r="H45" i="60"/>
  <c r="H8" i="60"/>
  <c r="H36" i="60"/>
  <c r="H33" i="60"/>
  <c r="H22" i="60"/>
  <c r="H29" i="60"/>
  <c r="H52" i="60"/>
  <c r="H23" i="60"/>
  <c r="H42" i="60"/>
  <c r="H32" i="60"/>
  <c r="H57" i="60"/>
  <c r="H16" i="60"/>
  <c r="H34" i="60"/>
  <c r="H18" i="60"/>
  <c r="H25" i="60"/>
  <c r="H30" i="60"/>
  <c r="H39" i="60"/>
  <c r="H55" i="60"/>
  <c r="H49" i="60"/>
  <c r="H17" i="60"/>
  <c r="H7" i="60"/>
  <c r="H13" i="60"/>
  <c r="H19" i="60"/>
  <c r="H10" i="60"/>
  <c r="H14" i="60"/>
  <c r="H21" i="60"/>
  <c r="H11" i="60"/>
  <c r="H15" i="60"/>
  <c r="H28" i="60"/>
  <c r="H37" i="60"/>
  <c r="H48" i="60"/>
  <c r="H53" i="60"/>
  <c r="H91" i="60" l="1"/>
  <c r="H87" i="60"/>
  <c r="C7" i="5" l="1"/>
  <c r="C6" i="5"/>
  <c r="C5" i="5"/>
  <c r="C4" i="5"/>
  <c r="G20" i="5" l="1"/>
  <c r="G19" i="5"/>
  <c r="B20" i="5"/>
  <c r="B19" i="5"/>
  <c r="A2" i="5" l="1"/>
  <c r="A1" i="5"/>
  <c r="A1" i="3"/>
  <c r="A1" i="2"/>
</calcChain>
</file>

<file path=xl/sharedStrings.xml><?xml version="1.0" encoding="utf-8"?>
<sst xmlns="http://schemas.openxmlformats.org/spreadsheetml/2006/main" count="271" uniqueCount="197">
  <si>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</si>
  <si>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</si>
  <si>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</si>
  <si>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</si>
  <si>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</si>
  <si>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</si>
  <si>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</si>
  <si>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</si>
  <si>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</si>
  <si>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</si>
  <si>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</si>
  <si>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</si>
  <si>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</si>
  <si>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</si>
  <si>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</si>
  <si>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</si>
  <si>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</si>
  <si>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</si>
  <si>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</si>
  <si>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</si>
  <si>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</si>
  <si>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</si>
  <si>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</si>
  <si>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</si>
  <si>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</si>
  <si>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</si>
  <si>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</si>
  <si>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</si>
  <si>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</si>
  <si>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</si>
  <si>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</si>
  <si>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Sqm</t>
  </si>
  <si>
    <t>Quoted Price</t>
  </si>
  <si>
    <t>GST (in percentage )@</t>
  </si>
  <si>
    <t>Total amount including taxes</t>
  </si>
  <si>
    <t>Total for Installation/Services as per Schedule-I</t>
  </si>
  <si>
    <t>Each</t>
  </si>
  <si>
    <t>Above (+)and below (-)(in %): To be quoted by bidder</t>
  </si>
  <si>
    <t>Unit</t>
  </si>
  <si>
    <t>Cum</t>
  </si>
  <si>
    <t>Metre</t>
  </si>
  <si>
    <t>All kinds of soil</t>
  </si>
  <si>
    <t>4.1.3</t>
  </si>
  <si>
    <t>6.1.2</t>
  </si>
  <si>
    <t>5.22.6</t>
  </si>
  <si>
    <t>5.9.1</t>
  </si>
  <si>
    <t>b</t>
  </si>
  <si>
    <t>5.9.5</t>
  </si>
  <si>
    <t>5.9.6</t>
  </si>
  <si>
    <t>6.4.2</t>
  </si>
  <si>
    <t>13.6.2</t>
  </si>
  <si>
    <t>2.10.1</t>
  </si>
  <si>
    <t>(a)</t>
  </si>
  <si>
    <t>5.1.2</t>
  </si>
  <si>
    <t>5.2.2</t>
  </si>
  <si>
    <t>c</t>
  </si>
  <si>
    <t>13.5.2</t>
  </si>
  <si>
    <t>each</t>
  </si>
  <si>
    <t>Amount</t>
  </si>
  <si>
    <t>1.14.2</t>
  </si>
  <si>
    <t>1.22.6</t>
  </si>
  <si>
    <t>2.4.1</t>
  </si>
  <si>
    <t>2.13.1</t>
  </si>
  <si>
    <t>Sl. No</t>
  </si>
  <si>
    <t>DSR'18 Code</t>
  </si>
  <si>
    <t>Item Description</t>
  </si>
  <si>
    <t>Rate 
(DSR'2023)</t>
  </si>
  <si>
    <t>PART : I - CIVIL WORKS</t>
  </si>
  <si>
    <t>Earth work in excavation over areas (exceeding 30cm in depth. 1.5m in width as well as 10 sqm on plan) including disposal of excavated earth, lead upto 50m and lift upto 1.5m, disposed earth to be levelled and neatly dressed.</t>
  </si>
  <si>
    <t>2.6.1</t>
  </si>
  <si>
    <t>Supplying and filling in plinth with local fine sand under floors including, watering, ramming consolidating and dressing complete.</t>
  </si>
  <si>
    <t>Providing and laying in position cement concrete of specified grade excluding the cost of centering and shuttering -All works upto plinth level.</t>
  </si>
  <si>
    <t>a</t>
  </si>
  <si>
    <t>1:2:4 (1 cement :2 coarse sand:4 graded stone aggregate 20 mm nominal size).</t>
  </si>
  <si>
    <t>4.1.8</t>
  </si>
  <si>
    <t>1:4:8 (1 Cement : 4 coarse sand : 8 graded stone aggregate 40
mm nominal size)</t>
  </si>
  <si>
    <t>CUM</t>
  </si>
  <si>
    <t>Providing and laying in position specified grade of reinforced cement concrete excluding the cost of centering ,shuttering, finishing and reinforcement-All works up to plinth level.</t>
  </si>
  <si>
    <t>1:1.5:3(1cement: 1.5coarse sand: 3 graded stone aggregate 20 mm nominal size)</t>
  </si>
  <si>
    <t>Filling excavated earth (excluding rock) in trenches plinth, sides of foundations etc. in layer not exceeding 20 cm. In depth,consolidating each deposited layer by ramming and watering, lead up to 50 m and lift up to 1.5m.</t>
  </si>
  <si>
    <t>2.34.1</t>
  </si>
  <si>
    <t>Supplying chemical emulsion in sealed container including delivery as specified - chloropyriphos / lindane emulsifiable concentrate of 20percent.</t>
  </si>
  <si>
    <t>Litre</t>
  </si>
  <si>
    <t>2.35.3</t>
  </si>
  <si>
    <t>Diluting and injecting chemical emulsion for PRECONSTRUCTIONAL, ANTI-TERMITE treatment and creating a continuous chemical barrier under and around the column pits ,wall trenches, basement excavation,top surface of plinth filling, junction of walls and floor along the external perimeter of building ,expansion joints, over the tops surface of consolidated earth on which apron is to be laid ,surroundings of pipes and conduit etc. complete as per specifications( Plinth area of the building at gruond floor only shall be measured for payment.)</t>
  </si>
  <si>
    <t>Brick work with F.P.S. bricks of class designation 7.5 in foundation and plinth in: cement mortar 1:6(1 cement: 6 coarse sand)</t>
  </si>
  <si>
    <t>Brick work with common burnt clay bricks FPS (non modular) bricks of class designation 7.5 in superstructure above plinth level up to floor V level in all shapes and sizes in:  cement mortar 1:6(1 cement: 6 coarse sand)</t>
  </si>
  <si>
    <t>Reinforced cement concrete work in beams,suspended floors, roof having slope up to 15 degree landing balconies,shelves, chajja,lintel,bands,plain window sills,stair case and spiral stair case at all level in super structure exclusing the cost of centering, shuttering, finishing and reinforcement with 1:1.5 :3 (1 cement : 1.5 coarse sand : 3 graded stone aggregate 20 mm nominal size).</t>
  </si>
  <si>
    <t>DAMP PROOF COURSE</t>
  </si>
  <si>
    <t>Providing and laying damp proof coarse 50 mm thick with cement concrete 1:2:4(1 cement:2coarse sand:4 graded stone aggregate 20 mm nominal size).</t>
  </si>
  <si>
    <t>(b)</t>
  </si>
  <si>
    <t>Extra for providing and mixing water proofing material in cement concrete work @ 1 kg per 50 kg of cement.</t>
  </si>
  <si>
    <t>per of 50 kg cement</t>
  </si>
  <si>
    <t>( c)</t>
  </si>
  <si>
    <t>Providing &amp; applying a coat of residual petroleum bitumen of grade of VG-10 of approved quality using 1.7kg per square metre on damp proof course after cleaning the surface with brushes and finally with apiece of cloth lightly soaked in kerosene oil.</t>
  </si>
  <si>
    <t>Reinforced cement concrete work in walls( any thickness), including attached pillasters, buttresses, plinth and string courses, fillets,columns, pillers, piers, abutments, posts &amp; struts etc. up to floor V level exclding the cost of centering, shuttering, finishing and reinforcement :</t>
  </si>
  <si>
    <t>1:1.5:3 (1 cement : 1.5 coarse sand: 3 graded stone aggregate 20 mm nominal size).</t>
  </si>
  <si>
    <t>Centring and shuttering, propping including strutting etc. and removal of form for</t>
  </si>
  <si>
    <t>Foundation, footing, bases of columns etc.</t>
  </si>
  <si>
    <t>Lintels, beams, plinth beams, griders, bressumers and cantilevers.</t>
  </si>
  <si>
    <t>(c)</t>
  </si>
  <si>
    <t>Columns, pillars,piers,abutments, posts and struts.</t>
  </si>
  <si>
    <t>(d)</t>
  </si>
  <si>
    <t>5.9.2</t>
  </si>
  <si>
    <t>Wall (any thickness) including attached pilasters, butteresses, plinth and string courses etc.</t>
  </si>
  <si>
    <t>Reinforcement for R.C.C. work including straightening, cutting, bending, placing in position and binding all complete upto plinth level.
Thermo -Mechanically Treated bars.</t>
  </si>
  <si>
    <t>KG</t>
  </si>
  <si>
    <t>52 mm thick cement concrete flooring with concrete hardner topping under layer 40mm thick cement concrete 1:2:4 ( 1 cement : 2coarse sand: 4 graded stone aggregate 20mm nominal size) and top layer 12mm thick cement hardner consisting of mix 1:2 ( 1 cement hardner mix : 2 graded stone aggregate 6mm nominal size) by volume hardining compound is mixed @ 2 litre per 50 kg of cement or as per manufactureres specifications. This includes cost of cement slurry but excluding the cost of nosing of steps etc. complete.</t>
  </si>
  <si>
    <t>13.1.2</t>
  </si>
  <si>
    <t>12mm cement plaster of mix 1:6 ( 1 cement : 6 fine sand)</t>
  </si>
  <si>
    <t>13.7.2</t>
  </si>
  <si>
    <t>12 mm cement plaster finished with a floating coat of neat cement of mix 1:4 ( 1 cement : 4 fine sand)</t>
  </si>
  <si>
    <t>15mm cement plaster on the rough side of single or half brick wall of mix (1:6) 1 cement : 6 fine sand.</t>
  </si>
  <si>
    <t>20mm cement plaster of mix of 1:6 ( 1 cement : 6 coarse sand)</t>
  </si>
  <si>
    <t>9.48.1</t>
  </si>
  <si>
    <t>Providing and fixing M.S. grills of required pattern in frames of windows: Fixed to steel windows by welding</t>
  </si>
  <si>
    <t>9.66.1</t>
  </si>
  <si>
    <t>Providing and fixing ISI marked oxidised M.S. handles conforming to IS:4992
with necessary screws etc. complete:125mm</t>
  </si>
  <si>
    <t>9.68.2</t>
  </si>
  <si>
    <t>Providing and fixing oxidised M.S. casement stays (straight peg type) with necessary screws etc. complete. 
250 mm weighing not less than 150 gms</t>
  </si>
  <si>
    <t>10.6.2</t>
  </si>
  <si>
    <t>Supplying and fixing rolling shutter of approved make, made of required size M.S. laths interlocked together through theie entire length and jointed together at the end by end locks mounted on specially designed pipe shaft with brackets, side guides and arrangement for inside and outside locking with push and pull operation, complete including the cost of providing and fixing necessary 27.5 cm long wire springs manufactured from high tensile wire of adequate strength conforming to IS: 4454 Part- 1 and M.S. top cover of required thickness for rolling shutters.
80 x 1.2mm M.S. laths with 1.20mm thick top cover</t>
  </si>
  <si>
    <t>Providing &amp; fixing ball bearing for rolling shutters</t>
  </si>
  <si>
    <t>13.62.1</t>
  </si>
  <si>
    <t>Painting with synthetic enamel paint of approved brand and manufacture of required colour to give an even shade :
 Two or more coats on new work over an under coat of suitable shade with ordinary paint of approved brand and manufacture</t>
  </si>
  <si>
    <t>13.37.1</t>
  </si>
  <si>
    <t>White washing with lime to give an even shade new work (three or more coats) .</t>
  </si>
  <si>
    <t>13.44.1</t>
  </si>
  <si>
    <t>Finishing walls with water proofing cement paint of required shade :</t>
  </si>
  <si>
    <t>New work (Two or more coats applied @ 3.84 kg/10 sqm)</t>
  </si>
  <si>
    <t>12.41.2</t>
  </si>
  <si>
    <t>Providing and fixing on wall face unplasticised PVC rain water pipes conforming to IS:13592 Type A including jointing with seal ring confirming to IS:5382 leaving 10mm gap for thermal expansion, single socketed pipe 110mm diameter</t>
  </si>
  <si>
    <t>Providing and fixing on wall face unplasticised - PVC moulded fittings/accessories for unplasticised PVC rain water pipes conforming to IS:13592 Type A including jointing with seal ring confirming to IS:5382 leaving 10mm gap for thermal expansion.</t>
  </si>
  <si>
    <t>12.42.5.2</t>
  </si>
  <si>
    <t>Bend 87.5 degree 110mm</t>
  </si>
  <si>
    <t>12.42.6.2</t>
  </si>
  <si>
    <t>Shoe (plain) 110 mm.</t>
  </si>
  <si>
    <t>12.43.2</t>
  </si>
  <si>
    <t>Providing and fixing unplasticised PVC pipe clips of approved design to unplsticised - PVC rain water pipes by means of 50 X 50 X 50 mm hard wood plugs, screwed with M.S. screws of required lenghth including cutting brick work and fixing in cement mortar 1:4 (1 cement : 4 coarse sand) and making good the wall etc. complete. 110mm</t>
  </si>
  <si>
    <t xml:space="preserve">                                                                                                                                                                                                                       </t>
  </si>
  <si>
    <t>10.16.3</t>
  </si>
  <si>
    <t>Steel work in built up tubular trusses including cutting, hoisting, fixing in position and applying a priming coat of approved steel primer, welded and bolted including special shaped washers etc. complete using Electric resistant or induction butt welded tubes.</t>
  </si>
  <si>
    <t>Providing and fixing MS round holding down bolts with nuts and washer plates complete.</t>
  </si>
  <si>
    <t>Providing and fixing bolts including nuts and washers complete.</t>
  </si>
  <si>
    <t>12.1.2</t>
  </si>
  <si>
    <t>Providing corrugated G.S. sheet roofing including vertical / curved surface fixed with polymer coated J or L hooks, bolts and nuts 8 mm diameter with bitumen and G.I. limpet washers or with G.I. limpet washers filled with white lead, including a coat of approved steel primer and two coats of approved paint on overlapping of sheets complete (up to any pitch in horizontal/ vertical or curved surfaces), excluding the cost of purlins, rafters and trusses and including cutting to size and shape wherever required.:0.80 mm thick with zinc coating not less than 275 gm/m²</t>
  </si>
  <si>
    <t>12.4.1</t>
  </si>
  <si>
    <t>Providing ridges or hips of width 60 cm. Overall width plain G.S. Sheet fixed with polymer coated J or L hooks, bolts and nuts 8mm dia G.I. Limpet and bitumen washers complete 0.80mm thick with zinc coating not less than 275 gm/sqm</t>
  </si>
  <si>
    <t>Making plinth protection 50mm thick of cement concrete 1:3:6 (1 cement : 3 coarse sand (zone - III) : 6 graded stone aggregate 20 mm nominal size) over 75mm thick bed of dry brick ballast 40 mm nominal size, well rammed and consolidated and grouted with fine sand, including necessary excavation, levelling &amp; dressing &amp; finishing the top smooth.</t>
  </si>
  <si>
    <t>Forming groove of uniform size from 12x12 mm and upto 25x15 mm in the top layer of washed stone grit plastered surface as per approved pattern, including providing and fixing aluminum channels of appropriate size and thickness (not less than 2 mm), nailed to the under layer with rust proof screws and nails and finishing the groove complete as per specifications and direction of the Engineer-inCharge.</t>
  </si>
  <si>
    <t xml:space="preserve">Galvanised wire mesh of average width of aperture 1.4 mm and nominal dia of wire 0.63 mm </t>
  </si>
  <si>
    <t>10% extra for installation and 15% extra for contractors profit.</t>
  </si>
  <si>
    <t>DSR'22(E&amp;M) Code</t>
  </si>
  <si>
    <t>SWITCHGEARS AND D.Bs</t>
  </si>
  <si>
    <t>Supplying and fixing of following way, single pole and neutral, sheet steel , MCB distribution board consumer unit , 240 volts on surface/recess complete with tinned copper bus bar, neutral busbar, earth bar, din bar, hinged front acrylic cover for the MCB knobs detachable gland plate, interconnections, phosphatized and powder painted including earthing etc. as required.(But without MCB/RCCB/Isolator)</t>
  </si>
  <si>
    <t>2.3.1</t>
  </si>
  <si>
    <t>2+4way/6way double door</t>
  </si>
  <si>
    <t>Supplying and fixing of following way, three pole and neutral, sheet steel , MCB distribution board , 415 volts on surface/recess complete with tinned copper bus bar, neutral busbar, earth bar, din bar, hinged front acrylic cover for the MCB knobs detachable gland plate, interconnections, phosphatized and powder painted including earthing etc. as required.(But without MCB/RCCB/Isolator)</t>
  </si>
  <si>
    <t xml:space="preserve">Supplying and fixing 5 amps to 32 amps rating,240/415 volts, "c" curve, MCB suitable for inductive load of following poles in the existing MCB DB complete with connections, testing and commisioning etc as required. </t>
  </si>
  <si>
    <t>Single pole</t>
  </si>
  <si>
    <t>2.10.3</t>
  </si>
  <si>
    <t>Double pole</t>
  </si>
  <si>
    <t>2.12.1</t>
  </si>
  <si>
    <t>Supply and Fixing of 40A, double poles, 240 V, Isolator in existing MDB, complete with connections, testing and commissioning complete.</t>
  </si>
  <si>
    <t>Supply and Fixing of 40A, four poles, 415 V, Isolator in existing MDB, complete with connections, testing and commissioning complete.</t>
  </si>
  <si>
    <t>Supplying and fixing metal box of following sizes (nominal size) on
surface or in recess with suitable size of phenolic laminated sheet
cover in front including painting etc as required.200 mm X 125 mm X 60 mm deep</t>
  </si>
  <si>
    <t xml:space="preserve">Wiring for circuit/ submain wiring alongwith earth wire with the
following sizes of FRLS PVC insulated copper conductor, single core
cable in surface/ recessed medium class PVC conduit, junction boxes as required: </t>
  </si>
  <si>
    <t>1.14.1</t>
  </si>
  <si>
    <t>2 X 1.5 sq. mm + 1 X 1.5 sq. mm earth wire</t>
  </si>
  <si>
    <t>2 X 2.5 sq. mm + 1 X 2.5 sq. mm earth wire</t>
  </si>
  <si>
    <t>Supplying and fixing following piano type switch/ socket on the existing switch box/ cover including connections etc. as required.</t>
  </si>
  <si>
    <t>1.23.1</t>
  </si>
  <si>
    <t>5/6 amps switch</t>
  </si>
  <si>
    <t>1.23.4</t>
  </si>
  <si>
    <t>3 pin 5/6 amp socket outlet</t>
  </si>
  <si>
    <t>1.23.3</t>
  </si>
  <si>
    <t>15/16 amp switch</t>
  </si>
  <si>
    <t>EARTHING</t>
  </si>
  <si>
    <t>Earthing with GI earth pipe 4.5 metre long x 40 mm dia including accessories and providing masonary enclosure with cover plate having locking arrangement and watering pipe etc including providing salt and charcoal for pipe earth electrode complete as required.</t>
  </si>
  <si>
    <t>set</t>
  </si>
  <si>
    <t>Providing and laying earth conneciton from earth electrode with 4mm dia copper wire in 15mm dia GI pipe from earth electrode including connection with copper thimble excavation and re filling as required.</t>
  </si>
  <si>
    <t>ERECTION OF FIXTURES</t>
  </si>
  <si>
    <t>Rate taken from SAP PO-5200041864</t>
  </si>
  <si>
    <t>1x 500 W Halogen fitting with one no. halogen lamp (QVF 135/500 - PHILIPS make or equvilant BAJAJ/ CGL.</t>
  </si>
  <si>
    <t>5% ESCALATION AS LOA IS 2022 AWARDED</t>
  </si>
  <si>
    <t>20.1.3 Delhi Jal Board</t>
  </si>
  <si>
    <t>Supply and Installation of Ceiling Fan 1400 mm rpm</t>
  </si>
  <si>
    <t>20.2.3 Delhi Jal Board</t>
  </si>
  <si>
    <t>Supply and Intallation up to 450 mm sweep 1400 RPM 1-phase A.C. heavy duty exhaust fan complete with louver/shutter and its all accessories (CROMPTON or equivalent)</t>
  </si>
  <si>
    <t>Power coated batten type luminaire for 1 x 4'  36  W FTL  with  topcover suitable for industrial applications (Havells make LHIF71104011 or equivalent)</t>
  </si>
  <si>
    <t>36 W 4' FTL ( Havells Make or equivalent)</t>
  </si>
  <si>
    <t xml:space="preserve"> Rate
</t>
  </si>
  <si>
    <t>BOQ  for Construction of Semi closed store at POWERGRID PUSAULI HVDC S/s.</t>
  </si>
  <si>
    <t>Total amount for the work Construction of Semi closed store at POWERGRID PUSAULI HVDC S/s. "</t>
  </si>
  <si>
    <t>Qty</t>
  </si>
  <si>
    <t>RFX. No. 5002003413 NIT-443</t>
  </si>
  <si>
    <t xml:space="preserve">Construction of semi closed store for proper storage of spare materials at HVDC Pusauli Substation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</si>
</sst>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yy;@"/>
    <numFmt numFmtId="166" formatCode="_(&quot;$&quot;* #,##0.00_);_(&quot;$&quot;* \(#,##0.00\);_(&quot;$&quot;* &quot;-&quot;??_);_(@_)"/>
    <numFmt numFmtId="167" formatCode="0.000"/>
  </numFmts>
  <fonts count="27"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sz val="11"/>
      <name val="Calibri"/>
      <family val="2"/>
      <scheme val="minor"/>
    </font>
    <font>
      <b/>
      <u/>
      <sz val="12"/>
      <color rgb="FF0070C0"/>
      <name val="Times New Roman"/>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ont>
    <font>
      <b/>
      <sz val="16"/>
      <name val="Book Antiqua"/>
      <family val="1"/>
    </font>
    <font>
      <sz val="9"/>
      <color theme="1"/>
      <name val="Calibri"/>
      <family val="2"/>
      <scheme val="minor"/>
    </font>
    <font>
      <b/>
      <sz val="12"/>
      <name val="Book Antiqua"/>
      <family val="1"/>
    </font>
    <font>
      <b/>
      <sz val="9"/>
      <name val="Book Antiqua"/>
      <family val="1"/>
    </font>
    <font>
      <sz val="11"/>
      <name val="Book Antiqua"/>
      <family val="1"/>
    </font>
    <font>
      <sz val="9"/>
      <name val="Book Antiqua"/>
      <family val="1"/>
    </font>
    <font>
      <b/>
      <sz val="11"/>
      <name val="Book Antiqua"/>
      <family val="1"/>
    </font>
    <font>
      <sz val="11"/>
      <color theme="1"/>
      <name val="Book Antiqua"/>
      <family val="1"/>
    </font>
  </fonts>
  <fills count="10">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4" fillId="0" borderId="0" applyFont="0" applyFill="0" applyBorder="0" applyAlignment="0" applyProtection="0"/>
    <xf numFmtId="0" fontId="15" fillId="0" borderId="0"/>
    <xf numFmtId="0" fontId="16" fillId="0" borderId="0"/>
    <xf numFmtId="0" fontId="17"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4" fillId="0" borderId="0" applyFont="0" applyFill="0" applyBorder="0" applyAlignment="0" applyProtection="0"/>
    <xf numFmtId="0" fontId="18" fillId="0" borderId="0"/>
    <xf numFmtId="164" fontId="18" fillId="0" borderId="0" applyFont="0" applyFill="0" applyBorder="0" applyAlignment="0" applyProtection="0"/>
  </cellStyleXfs>
  <cellXfs count="111">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2" fillId="6" borderId="10" xfId="3" applyNumberFormat="1" applyFont="1" applyFill="1" applyBorder="1" applyAlignment="1" applyProtection="1">
      <alignment horizontal="center" vertical="center"/>
      <protection locked="0"/>
    </xf>
    <xf numFmtId="0" fontId="20" fillId="0" borderId="0" xfId="0" applyFont="1"/>
    <xf numFmtId="0" fontId="22" fillId="7" borderId="10" xfId="6" applyFont="1" applyFill="1" applyBorder="1" applyAlignment="1">
      <alignment horizontal="center" vertical="top" wrapText="1"/>
    </xf>
    <xf numFmtId="167" fontId="22" fillId="7" borderId="10" xfId="6" applyNumberFormat="1" applyFont="1" applyFill="1" applyBorder="1" applyAlignment="1">
      <alignment horizontal="center" vertical="center" wrapText="1"/>
    </xf>
    <xf numFmtId="0" fontId="22" fillId="7" borderId="10" xfId="6" applyFont="1" applyFill="1" applyBorder="1" applyAlignment="1">
      <alignment horizontal="center" vertical="center" wrapText="1"/>
    </xf>
    <xf numFmtId="0" fontId="23" fillId="0" borderId="10" xfId="6" applyFont="1" applyBorder="1" applyAlignment="1">
      <alignment horizontal="center" vertical="center" wrapText="1"/>
    </xf>
    <xf numFmtId="0" fontId="23" fillId="0" borderId="10" xfId="6" applyFont="1" applyBorder="1" applyAlignment="1">
      <alignment vertical="top" wrapText="1"/>
    </xf>
    <xf numFmtId="2" fontId="23" fillId="0" borderId="10" xfId="6" applyNumberFormat="1" applyFont="1" applyBorder="1" applyAlignment="1">
      <alignment horizontal="center" vertical="center" wrapText="1"/>
    </xf>
    <xf numFmtId="2" fontId="23" fillId="7" borderId="10" xfId="6" applyNumberFormat="1" applyFont="1" applyFill="1" applyBorder="1" applyAlignment="1">
      <alignment horizontal="center" vertical="center" wrapText="1"/>
    </xf>
    <xf numFmtId="167" fontId="23" fillId="0" borderId="10" xfId="6" applyNumberFormat="1" applyFont="1" applyBorder="1" applyAlignment="1">
      <alignment horizontal="center" vertical="center" wrapText="1"/>
    </xf>
    <xf numFmtId="0" fontId="23" fillId="0" borderId="10" xfId="0" applyFont="1" applyBorder="1" applyAlignment="1">
      <alignment horizontal="center" vertical="center" wrapText="1"/>
    </xf>
    <xf numFmtId="0" fontId="23" fillId="0" borderId="10" xfId="0" applyFont="1" applyBorder="1" applyAlignment="1">
      <alignment vertical="top" wrapText="1"/>
    </xf>
    <xf numFmtId="0" fontId="23" fillId="9" borderId="10" xfId="0" applyFont="1" applyFill="1" applyBorder="1" applyAlignment="1">
      <alignment horizontal="center" vertical="center" wrapText="1"/>
    </xf>
    <xf numFmtId="0" fontId="23" fillId="9" borderId="10" xfId="0" applyFont="1" applyFill="1" applyBorder="1" applyAlignment="1">
      <alignment wrapText="1"/>
    </xf>
    <xf numFmtId="0" fontId="23" fillId="8" borderId="10" xfId="6" applyFont="1" applyFill="1" applyBorder="1" applyAlignment="1">
      <alignment horizontal="center" vertical="center" wrapText="1"/>
    </xf>
    <xf numFmtId="0" fontId="23" fillId="9" borderId="10" xfId="0" applyFont="1" applyFill="1" applyBorder="1" applyAlignment="1">
      <alignment vertical="top" wrapText="1"/>
    </xf>
    <xf numFmtId="0" fontId="24" fillId="9" borderId="10" xfId="0" applyFont="1" applyFill="1" applyBorder="1" applyAlignment="1">
      <alignment vertical="top" wrapText="1"/>
    </xf>
    <xf numFmtId="2" fontId="23" fillId="9" borderId="10" xfId="0" applyNumberFormat="1" applyFont="1" applyFill="1" applyBorder="1" applyAlignment="1">
      <alignment horizontal="center" vertical="center" wrapText="1"/>
    </xf>
    <xf numFmtId="0" fontId="25" fillId="9" borderId="10" xfId="0" applyFont="1" applyFill="1" applyBorder="1" applyAlignment="1">
      <alignment horizontal="left" vertical="top" wrapText="1"/>
    </xf>
    <xf numFmtId="0" fontId="23" fillId="0" borderId="10" xfId="0" applyFont="1" applyBorder="1" applyAlignment="1">
      <alignment horizontal="center" vertical="center"/>
    </xf>
    <xf numFmtId="0" fontId="14" fillId="0" borderId="0" xfId="0" applyFont="1"/>
    <xf numFmtId="2" fontId="23" fillId="9" borderId="10" xfId="0" applyNumberFormat="1" applyFont="1" applyFill="1" applyBorder="1" applyAlignment="1">
      <alignment vertical="top" wrapText="1"/>
    </xf>
    <xf numFmtId="0" fontId="20" fillId="0" borderId="0" xfId="0" applyFont="1" applyAlignment="1">
      <alignment wrapText="1"/>
    </xf>
    <xf numFmtId="0" fontId="0" fillId="0" borderId="0" xfId="0" applyAlignment="1">
      <alignment wrapText="1"/>
    </xf>
    <xf numFmtId="0" fontId="6" fillId="7" borderId="10" xfId="0" applyFont="1" applyFill="1" applyBorder="1" applyAlignment="1" applyProtection="1">
      <alignment horizontal="justify" vertical="top"/>
      <protection hidden="1"/>
    </xf>
    <xf numFmtId="167" fontId="14" fillId="0" borderId="10" xfId="0" applyNumberFormat="1" applyFont="1" applyBorder="1" applyAlignment="1">
      <alignment horizontal="center" vertical="center"/>
    </xf>
    <xf numFmtId="0" fontId="26" fillId="0" borderId="10" xfId="0" applyFont="1" applyBorder="1" applyAlignment="1">
      <alignment horizontal="center"/>
    </xf>
    <xf numFmtId="0" fontId="20" fillId="0" borderId="10" xfId="0" applyFont="1" applyBorder="1"/>
    <xf numFmtId="0" fontId="13" fillId="0" borderId="0" xfId="0" applyFont="1" applyAlignment="1">
      <alignment horizontal="left" vertical="top" wrapText="1"/>
    </xf>
    <xf numFmtId="0" fontId="13" fillId="0" borderId="0" xfId="0" applyFont="1" applyAlignment="1">
      <alignment horizontal="left" vertical="top"/>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21" fillId="7" borderId="10" xfId="6" applyFont="1" applyFill="1" applyBorder="1" applyAlignment="1">
      <alignment horizontal="center" vertical="top" wrapText="1"/>
    </xf>
    <xf numFmtId="0" fontId="23" fillId="9" borderId="11" xfId="0" applyFont="1" applyFill="1" applyBorder="1" applyAlignment="1">
      <alignment horizontal="center" vertical="top" wrapText="1"/>
    </xf>
    <xf numFmtId="0" fontId="23" fillId="9" borderId="14" xfId="0" applyFont="1" applyFill="1" applyBorder="1" applyAlignment="1">
      <alignment horizontal="center" vertical="top" wrapText="1"/>
    </xf>
    <xf numFmtId="0" fontId="23" fillId="9" borderId="13" xfId="0" applyFont="1" applyFill="1" applyBorder="1" applyAlignment="1">
      <alignment horizontal="center" vertical="top" wrapText="1"/>
    </xf>
    <xf numFmtId="0" fontId="23" fillId="9" borderId="10" xfId="0" applyFont="1" applyFill="1" applyBorder="1" applyAlignment="1">
      <alignment horizontal="center" vertical="top" wrapText="1"/>
    </xf>
    <xf numFmtId="0" fontId="26" fillId="0" borderId="10" xfId="0" applyFont="1" applyBorder="1" applyAlignment="1">
      <alignment horizontal="center"/>
    </xf>
    <xf numFmtId="0" fontId="19" fillId="7" borderId="15"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9" fillId="7" borderId="17"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21" fillId="5" borderId="10" xfId="6" applyFont="1" applyFill="1" applyBorder="1" applyAlignment="1">
      <alignment horizontal="center" vertical="center" wrapText="1"/>
    </xf>
    <xf numFmtId="167" fontId="21" fillId="5" borderId="10" xfId="6" applyNumberFormat="1" applyFont="1" applyFill="1" applyBorder="1" applyAlignment="1">
      <alignment horizontal="center" vertical="center" wrapText="1"/>
    </xf>
    <xf numFmtId="0" fontId="21" fillId="5" borderId="10" xfId="6" applyFont="1" applyFill="1" applyBorder="1" applyAlignment="1">
      <alignment horizontal="center" vertical="center"/>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cellXfs>
  <cellStyles count="16">
    <cellStyle name="Comma 2" xfId="4" xr:uid="{00000000-0005-0000-0000-000000000000}"/>
    <cellStyle name="Comma 3" xfId="12" xr:uid="{8F6770F3-BEC8-4C90-A881-AA296348DEEC}"/>
    <cellStyle name="Comma 4" xfId="13" xr:uid="{06B59838-4F5E-4A80-9243-2CE53C588FDA}"/>
    <cellStyle name="Comma 5" xfId="15" xr:uid="{D74C2053-E7F9-42F2-B80B-94E1C099D04C}"/>
    <cellStyle name="Currency 2" xfId="7" xr:uid="{DA1F35AA-CAC0-43AA-AD4C-21A3A7692C38}"/>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_Price_Schedules for Insulator Package Rev-01" xfId="2" xr:uid="{00000000-0005-0000-0000-000007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60003380\Downloads\STORE%20pusauli\BOQ.xlsx" TargetMode="External"/><Relationship Id="rId1" Type="http://schemas.openxmlformats.org/officeDocument/2006/relationships/externalLinkPath" Target="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OQ"/>
      <sheetName val="Measurement"/>
      <sheetName val="Truss Calculation"/>
      <sheetName val="BBS Beam"/>
      <sheetName val="BBS Gutter"/>
      <sheetName val="Footing and Column"/>
    </sheetNames>
    <sheetDataSet>
      <sheetData sheetId="0"/>
      <sheetData sheetId="1">
        <row r="16">
          <cell r="I16">
            <v>472</v>
          </cell>
        </row>
        <row r="23">
          <cell r="I23">
            <v>120</v>
          </cell>
        </row>
        <row r="30">
          <cell r="I30">
            <v>72</v>
          </cell>
        </row>
        <row r="42">
          <cell r="I42">
            <v>24</v>
          </cell>
        </row>
        <row r="49">
          <cell r="I49">
            <v>42</v>
          </cell>
        </row>
        <row r="55">
          <cell r="I55">
            <v>304</v>
          </cell>
        </row>
        <row r="58">
          <cell r="I58">
            <v>300</v>
          </cell>
        </row>
        <row r="66">
          <cell r="I66">
            <v>508</v>
          </cell>
        </row>
        <row r="93">
          <cell r="I93">
            <v>100</v>
          </cell>
        </row>
        <row r="113">
          <cell r="I113">
            <v>63</v>
          </cell>
        </row>
        <row r="134">
          <cell r="I134">
            <v>29</v>
          </cell>
        </row>
        <row r="142">
          <cell r="I142">
            <v>29</v>
          </cell>
        </row>
        <row r="144">
          <cell r="I144">
            <v>10</v>
          </cell>
        </row>
        <row r="146">
          <cell r="I146">
            <v>29</v>
          </cell>
        </row>
        <row r="152">
          <cell r="I152">
            <v>15</v>
          </cell>
        </row>
        <row r="166">
          <cell r="I166">
            <v>109</v>
          </cell>
        </row>
        <row r="181">
          <cell r="I181">
            <v>227</v>
          </cell>
        </row>
        <row r="186">
          <cell r="I186">
            <v>216</v>
          </cell>
        </row>
        <row r="197">
          <cell r="I197">
            <v>192</v>
          </cell>
        </row>
        <row r="205">
          <cell r="I205">
            <v>9500</v>
          </cell>
        </row>
        <row r="212">
          <cell r="I212">
            <v>489</v>
          </cell>
        </row>
        <row r="235">
          <cell r="I235">
            <v>778</v>
          </cell>
        </row>
        <row r="242">
          <cell r="I242">
            <v>208</v>
          </cell>
        </row>
        <row r="247">
          <cell r="I247">
            <v>50</v>
          </cell>
        </row>
        <row r="262">
          <cell r="I262">
            <v>237</v>
          </cell>
        </row>
        <row r="266">
          <cell r="I266">
            <v>60</v>
          </cell>
        </row>
        <row r="269">
          <cell r="I269">
            <v>12</v>
          </cell>
        </row>
        <row r="273">
          <cell r="I273">
            <v>12</v>
          </cell>
        </row>
        <row r="278">
          <cell r="I278">
            <v>7</v>
          </cell>
        </row>
        <row r="281">
          <cell r="I281">
            <v>2</v>
          </cell>
        </row>
        <row r="288">
          <cell r="I288">
            <v>200</v>
          </cell>
        </row>
        <row r="294">
          <cell r="I294">
            <v>1065</v>
          </cell>
        </row>
        <row r="299">
          <cell r="I299">
            <v>50</v>
          </cell>
        </row>
        <row r="302">
          <cell r="I302">
            <v>2</v>
          </cell>
        </row>
        <row r="304">
          <cell r="I304">
            <v>10</v>
          </cell>
        </row>
        <row r="307">
          <cell r="I307">
            <v>36</v>
          </cell>
        </row>
        <row r="312">
          <cell r="I312">
            <v>5555</v>
          </cell>
        </row>
        <row r="315">
          <cell r="I315">
            <v>51</v>
          </cell>
        </row>
        <row r="317">
          <cell r="I317">
            <v>30</v>
          </cell>
        </row>
        <row r="321">
          <cell r="I321">
            <v>492</v>
          </cell>
        </row>
        <row r="325">
          <cell r="I325">
            <v>46</v>
          </cell>
        </row>
        <row r="330">
          <cell r="I330">
            <v>74</v>
          </cell>
        </row>
        <row r="337">
          <cell r="I337">
            <v>25</v>
          </cell>
        </row>
        <row r="343">
          <cell r="I343">
            <v>16</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E11" sqref="E11"/>
    </sheetView>
  </sheetViews>
  <sheetFormatPr defaultRowHeight="15" x14ac:dyDescent="0.25"/>
  <cols>
    <col min="1" max="1" width="19.85546875" customWidth="1"/>
    <col min="11" max="11" width="53.28515625" customWidth="1"/>
  </cols>
  <sheetData>
    <row r="2" spans="1:11" x14ac:dyDescent="0.25">
      <c r="A2" t="s">
        <v>195</v>
      </c>
    </row>
    <row r="3" spans="1:11" ht="29.25" customHeight="1" x14ac:dyDescent="0.25">
      <c r="A3" t="s">
        <v>0</v>
      </c>
      <c r="B3" s="49" t="s">
        <v>196</v>
      </c>
      <c r="C3" s="50"/>
      <c r="D3" s="50"/>
      <c r="E3" s="50"/>
      <c r="F3" s="50"/>
      <c r="G3" s="50"/>
      <c r="H3" s="50"/>
      <c r="I3" s="50"/>
      <c r="J3" s="50"/>
      <c r="K3" s="50"/>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workbookViewId="0">
      <selection activeCell="B7" sqref="B7:L7"/>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1" t="str">
        <f>Sheet1!A2</f>
        <v>RFX. No. 5002003413 NIT-443</v>
      </c>
      <c r="B1" s="12"/>
      <c r="C1" s="12"/>
      <c r="D1" s="13"/>
      <c r="E1" s="13"/>
      <c r="F1" s="13"/>
      <c r="G1" s="13"/>
      <c r="H1" s="13"/>
      <c r="I1" s="13"/>
      <c r="J1" s="13"/>
      <c r="K1" s="13"/>
      <c r="L1" s="14"/>
    </row>
    <row r="2" spans="1:12" ht="34.5" customHeight="1" x14ac:dyDescent="0.25">
      <c r="A2" s="54" t="str">
        <f>Sheet1!B3</f>
        <v xml:space="preserve">Construction of semi closed store for proper storage of spare materials at HVDC Pusauli Substation  </v>
      </c>
      <c r="B2" s="55"/>
      <c r="C2" s="55"/>
      <c r="D2" s="55"/>
      <c r="E2" s="55"/>
      <c r="F2" s="55"/>
      <c r="G2" s="55"/>
      <c r="H2" s="55"/>
      <c r="I2" s="55"/>
      <c r="J2" s="55"/>
      <c r="K2" s="55"/>
      <c r="L2" s="56"/>
    </row>
    <row r="3" spans="1:12" ht="15" hidden="1" customHeight="1" x14ac:dyDescent="0.25">
      <c r="A3" s="54"/>
      <c r="B3" s="55"/>
      <c r="C3" s="55"/>
      <c r="D3" s="55"/>
      <c r="E3" s="55"/>
      <c r="F3" s="55"/>
      <c r="G3" s="55"/>
      <c r="H3" s="55"/>
      <c r="I3" s="55"/>
      <c r="J3" s="55"/>
      <c r="K3" s="55"/>
      <c r="L3" s="56"/>
    </row>
    <row r="4" spans="1:12" x14ac:dyDescent="0.25">
      <c r="A4" s="51" t="s">
        <v>1</v>
      </c>
      <c r="B4" s="52"/>
      <c r="C4" s="52"/>
      <c r="D4" s="52"/>
      <c r="E4" s="52"/>
      <c r="F4" s="52"/>
      <c r="G4" s="52"/>
      <c r="H4" s="52"/>
      <c r="I4" s="52"/>
      <c r="J4" s="52"/>
      <c r="K4" s="52"/>
      <c r="L4" s="53"/>
    </row>
    <row r="5" spans="1:12" x14ac:dyDescent="0.25">
      <c r="A5" s="15"/>
      <c r="L5" s="16"/>
    </row>
    <row r="6" spans="1:12" ht="44.25" customHeight="1" x14ac:dyDescent="0.25">
      <c r="A6" s="17">
        <v>1</v>
      </c>
      <c r="B6" s="64" t="s">
        <v>5</v>
      </c>
      <c r="C6" s="64"/>
      <c r="D6" s="64"/>
      <c r="E6" s="64"/>
      <c r="F6" s="64"/>
      <c r="G6" s="64"/>
      <c r="H6" s="64"/>
      <c r="I6" s="64"/>
      <c r="J6" s="64"/>
      <c r="K6" s="64"/>
      <c r="L6" s="65"/>
    </row>
    <row r="7" spans="1:12" ht="51" customHeight="1" x14ac:dyDescent="0.25">
      <c r="A7" s="17">
        <v>2</v>
      </c>
      <c r="B7" s="64" t="s">
        <v>2</v>
      </c>
      <c r="C7" s="64"/>
      <c r="D7" s="64"/>
      <c r="E7" s="64"/>
      <c r="F7" s="64"/>
      <c r="G7" s="64"/>
      <c r="H7" s="64"/>
      <c r="I7" s="64"/>
      <c r="J7" s="64"/>
      <c r="K7" s="64"/>
      <c r="L7" s="65"/>
    </row>
    <row r="8" spans="1:12" ht="48" customHeight="1" x14ac:dyDescent="0.25">
      <c r="A8" s="17">
        <v>3</v>
      </c>
      <c r="B8" s="64" t="s">
        <v>3</v>
      </c>
      <c r="C8" s="64"/>
      <c r="D8" s="64"/>
      <c r="E8" s="64"/>
      <c r="F8" s="64"/>
      <c r="G8" s="64"/>
      <c r="H8" s="64"/>
      <c r="I8" s="64"/>
      <c r="J8" s="64"/>
      <c r="K8" s="64"/>
      <c r="L8" s="65"/>
    </row>
    <row r="9" spans="1:12" x14ac:dyDescent="0.25">
      <c r="A9" s="15"/>
      <c r="L9" s="16"/>
    </row>
    <row r="10" spans="1:12" ht="12.75" customHeight="1" x14ac:dyDescent="0.25">
      <c r="A10" s="15"/>
      <c r="L10" s="16"/>
    </row>
    <row r="11" spans="1:12" x14ac:dyDescent="0.25">
      <c r="A11" s="15"/>
      <c r="L11" s="16"/>
    </row>
    <row r="12" spans="1:12" x14ac:dyDescent="0.25">
      <c r="A12" s="61" t="s">
        <v>4</v>
      </c>
      <c r="B12" s="62"/>
      <c r="C12" s="62"/>
      <c r="D12" s="62"/>
      <c r="E12" s="62"/>
      <c r="F12" s="62"/>
      <c r="G12" s="62"/>
      <c r="H12" s="62"/>
      <c r="I12" s="62"/>
      <c r="J12" s="62"/>
      <c r="K12" s="62"/>
      <c r="L12" s="63"/>
    </row>
    <row r="13" spans="1:12" x14ac:dyDescent="0.25">
      <c r="A13" s="15"/>
      <c r="L13" s="16"/>
    </row>
    <row r="14" spans="1:12" ht="20.25" x14ac:dyDescent="0.25">
      <c r="A14" s="57" t="s">
        <v>6</v>
      </c>
      <c r="B14" s="58"/>
      <c r="C14" s="58"/>
      <c r="D14" s="58"/>
      <c r="E14" s="58"/>
      <c r="F14" s="58"/>
      <c r="G14" s="58"/>
      <c r="H14" s="58"/>
      <c r="L14" s="16"/>
    </row>
    <row r="15" spans="1:12" ht="16.5" x14ac:dyDescent="0.25">
      <c r="A15" s="59" t="s">
        <v>7</v>
      </c>
      <c r="B15" s="60"/>
      <c r="C15" s="60"/>
      <c r="D15" s="60"/>
      <c r="E15" s="60"/>
      <c r="F15" s="60"/>
      <c r="G15" s="60"/>
      <c r="H15" s="60"/>
      <c r="L15" s="16"/>
    </row>
    <row r="16" spans="1:12" ht="20.25" x14ac:dyDescent="0.25">
      <c r="A16" s="57" t="s">
        <v>8</v>
      </c>
      <c r="B16" s="58"/>
      <c r="C16" s="58"/>
      <c r="D16" s="58"/>
      <c r="E16" s="58"/>
      <c r="F16" s="58"/>
      <c r="G16" s="58"/>
      <c r="H16" s="58"/>
      <c r="L16" s="16"/>
    </row>
    <row r="17" spans="1:12" ht="16.5" x14ac:dyDescent="0.25">
      <c r="A17" s="59" t="s">
        <v>9</v>
      </c>
      <c r="B17" s="60"/>
      <c r="C17" s="60"/>
      <c r="D17" s="60"/>
      <c r="E17" s="60"/>
      <c r="F17" s="60"/>
      <c r="G17" s="60"/>
      <c r="H17" s="60"/>
      <c r="L17" s="16"/>
    </row>
    <row r="18" spans="1:12" ht="15.75" thickBot="1" x14ac:dyDescent="0.3">
      <c r="A18" s="18"/>
      <c r="B18" s="19"/>
      <c r="C18" s="19"/>
      <c r="D18" s="19"/>
      <c r="E18" s="19"/>
      <c r="F18" s="19"/>
      <c r="G18" s="19"/>
      <c r="H18" s="19"/>
      <c r="I18" s="19"/>
      <c r="J18" s="19"/>
      <c r="K18" s="19"/>
      <c r="L18" s="20"/>
    </row>
  </sheetData>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workbookViewId="0">
      <selection activeCell="E13" sqref="E13:I13"/>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5002003413 NIT-443</v>
      </c>
      <c r="B1" s="1"/>
      <c r="C1" s="1"/>
    </row>
    <row r="2" spans="1:12" ht="39" customHeight="1" x14ac:dyDescent="0.25">
      <c r="A2" s="73" t="str">
        <f>Sheet1!B3</f>
        <v xml:space="preserve">Construction of semi closed store for proper storage of spare materials at HVDC Pusauli Substation  </v>
      </c>
      <c r="B2" s="73"/>
      <c r="C2" s="73"/>
      <c r="D2" s="73"/>
      <c r="E2" s="73"/>
      <c r="F2" s="73"/>
      <c r="G2" s="73"/>
      <c r="H2" s="73"/>
      <c r="I2" s="73"/>
      <c r="J2" s="73"/>
      <c r="K2" s="73"/>
      <c r="L2" s="73"/>
    </row>
    <row r="4" spans="1:12" x14ac:dyDescent="0.25">
      <c r="A4" s="74" t="s">
        <v>10</v>
      </c>
      <c r="B4" s="74"/>
      <c r="C4" s="74"/>
      <c r="D4" s="74"/>
      <c r="E4" s="74"/>
      <c r="F4" s="74"/>
      <c r="G4" s="74"/>
      <c r="H4" s="74"/>
      <c r="I4" s="74"/>
      <c r="J4" s="74"/>
      <c r="K4" s="74"/>
      <c r="L4" s="74"/>
    </row>
    <row r="6" spans="1:12" ht="47.25" customHeight="1" x14ac:dyDescent="0.25">
      <c r="A6" s="69" t="s">
        <v>11</v>
      </c>
      <c r="B6" s="69"/>
      <c r="C6" s="69"/>
      <c r="D6" s="69"/>
      <c r="E6" s="70"/>
      <c r="F6" s="70"/>
      <c r="G6" s="70"/>
      <c r="H6" s="70"/>
      <c r="I6" s="70"/>
      <c r="J6" s="9"/>
      <c r="K6" s="9"/>
    </row>
    <row r="7" spans="1:12" ht="45" customHeight="1" x14ac:dyDescent="0.25">
      <c r="A7" s="75" t="s">
        <v>12</v>
      </c>
      <c r="B7" s="75"/>
      <c r="C7" s="75"/>
      <c r="D7" s="76"/>
      <c r="E7" s="77"/>
      <c r="F7" s="77"/>
      <c r="G7" s="77"/>
      <c r="H7" s="77"/>
      <c r="I7" s="77"/>
      <c r="J7" s="9"/>
      <c r="K7" s="9"/>
    </row>
    <row r="8" spans="1:12" ht="42" customHeight="1" x14ac:dyDescent="0.25">
      <c r="E8" s="71"/>
      <c r="F8" s="71"/>
      <c r="G8" s="71"/>
      <c r="H8" s="71"/>
      <c r="I8" s="71"/>
      <c r="J8" s="9"/>
      <c r="K8" s="9"/>
    </row>
    <row r="9" spans="1:12" ht="46.5" customHeight="1" x14ac:dyDescent="0.25">
      <c r="E9" s="72"/>
      <c r="F9" s="72"/>
      <c r="G9" s="72"/>
      <c r="H9" s="72"/>
      <c r="I9" s="72"/>
      <c r="J9" s="9"/>
      <c r="K9" s="9"/>
    </row>
    <row r="10" spans="1:12" ht="30.75" customHeight="1" x14ac:dyDescent="0.25">
      <c r="A10" s="66" t="s">
        <v>13</v>
      </c>
      <c r="B10" s="66"/>
      <c r="C10" s="66"/>
      <c r="D10" s="66"/>
      <c r="E10" s="71"/>
      <c r="F10" s="71"/>
      <c r="G10" s="71"/>
      <c r="H10" s="71"/>
      <c r="I10" s="71"/>
      <c r="J10" s="9"/>
      <c r="K10" s="9"/>
    </row>
    <row r="11" spans="1:12" ht="29.25" customHeight="1" x14ac:dyDescent="0.25">
      <c r="A11" s="69" t="s">
        <v>14</v>
      </c>
      <c r="B11" s="69"/>
      <c r="C11" s="69"/>
      <c r="D11" s="69"/>
      <c r="E11" s="70"/>
      <c r="F11" s="70"/>
      <c r="G11" s="70"/>
      <c r="H11" s="70"/>
      <c r="I11" s="70"/>
      <c r="J11" s="9"/>
      <c r="K11" s="9"/>
    </row>
    <row r="12" spans="1:12" ht="29.25" customHeight="1" x14ac:dyDescent="0.25">
      <c r="A12" s="69" t="s">
        <v>15</v>
      </c>
      <c r="B12" s="69"/>
      <c r="C12" s="69"/>
      <c r="D12" s="69"/>
      <c r="E12" s="70"/>
      <c r="F12" s="70"/>
      <c r="G12" s="70"/>
      <c r="H12" s="70"/>
      <c r="I12" s="70"/>
      <c r="J12" s="9"/>
      <c r="K12" s="9"/>
    </row>
    <row r="13" spans="1:12" ht="29.25" customHeight="1" x14ac:dyDescent="0.25">
      <c r="A13" s="69" t="s">
        <v>16</v>
      </c>
      <c r="B13" s="69"/>
      <c r="C13" s="69"/>
      <c r="D13" s="69"/>
      <c r="E13" s="70"/>
      <c r="F13" s="70"/>
      <c r="G13" s="70"/>
      <c r="H13" s="70"/>
      <c r="I13" s="70"/>
      <c r="J13" s="9"/>
      <c r="K13" s="9"/>
    </row>
    <row r="14" spans="1:12" ht="31.5" customHeight="1" x14ac:dyDescent="0.25">
      <c r="A14" s="69" t="s">
        <v>17</v>
      </c>
      <c r="B14" s="69"/>
      <c r="C14" s="69"/>
      <c r="D14" s="69"/>
      <c r="E14" s="70"/>
      <c r="F14" s="70"/>
      <c r="G14" s="70"/>
      <c r="H14" s="70"/>
      <c r="I14" s="70"/>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66" t="s">
        <v>18</v>
      </c>
      <c r="B17" s="66"/>
      <c r="C17" s="66"/>
      <c r="D17" s="66"/>
      <c r="E17" s="67"/>
      <c r="F17" s="67"/>
      <c r="G17" s="67"/>
      <c r="H17" s="67"/>
      <c r="I17" s="67"/>
      <c r="J17" s="10"/>
      <c r="K17" s="10"/>
    </row>
    <row r="18" spans="1:11" ht="25.5" customHeight="1" x14ac:dyDescent="0.25">
      <c r="A18" s="66" t="s">
        <v>19</v>
      </c>
      <c r="B18" s="66"/>
      <c r="C18" s="66"/>
      <c r="D18" s="66"/>
      <c r="E18" s="68"/>
      <c r="F18" s="68"/>
      <c r="G18" s="68"/>
      <c r="H18" s="68"/>
      <c r="I18" s="68"/>
      <c r="J18" s="68"/>
      <c r="K18" s="68"/>
    </row>
  </sheetData>
  <sheetProtection algorithmName="SHA-512" hashValue="tyMZ02yYMPhA/KiOjWWHC3Myz5T+/3JqgQsdKwv20YVCvq1NkZ7BzuT9AKC6PkwA3TLeW2C5eHzsCV0jcRo2Ow==" saltValue="llwxLE1K/mXNUTvolmcWJQ==" spinCount="100000" sheet="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48DFA-1056-4F31-8543-D6C8CF2CA9A2}">
  <dimension ref="A1:I91"/>
  <sheetViews>
    <sheetView tabSelected="1" topLeftCell="A85" zoomScaleNormal="100" workbookViewId="0">
      <selection activeCell="A3" sqref="A3:A4"/>
    </sheetView>
  </sheetViews>
  <sheetFormatPr defaultRowHeight="15" x14ac:dyDescent="0.25"/>
  <cols>
    <col min="1" max="1" width="5" style="22" customWidth="1"/>
    <col min="2" max="2" width="13.28515625" style="22" hidden="1" customWidth="1"/>
    <col min="3" max="3" width="67.5703125" style="22" customWidth="1"/>
    <col min="4" max="4" width="9.7109375" style="22" customWidth="1"/>
    <col min="5" max="5" width="10.28515625" style="22" customWidth="1"/>
    <col min="6" max="6" width="13.28515625" style="22" hidden="1" customWidth="1"/>
    <col min="7" max="7" width="9.42578125" style="22" bestFit="1" customWidth="1"/>
    <col min="8" max="8" width="17.28515625" style="22" customWidth="1"/>
    <col min="9" max="9" width="0" style="22" hidden="1" customWidth="1"/>
  </cols>
  <sheetData>
    <row r="1" spans="1:8" ht="52.5" customHeight="1" x14ac:dyDescent="0.25">
      <c r="A1" s="84" t="s">
        <v>192</v>
      </c>
      <c r="B1" s="85"/>
      <c r="C1" s="85"/>
      <c r="D1" s="85"/>
      <c r="E1" s="85"/>
      <c r="F1" s="85"/>
      <c r="G1" s="85"/>
      <c r="H1" s="86"/>
    </row>
    <row r="2" spans="1:8" x14ac:dyDescent="0.25">
      <c r="A2" s="87"/>
      <c r="B2" s="88"/>
      <c r="C2" s="88"/>
      <c r="D2" s="88"/>
      <c r="E2" s="88"/>
      <c r="F2" s="88"/>
      <c r="G2" s="88"/>
      <c r="H2" s="89"/>
    </row>
    <row r="3" spans="1:8" ht="15" customHeight="1" x14ac:dyDescent="0.25">
      <c r="A3" s="90" t="s">
        <v>63</v>
      </c>
      <c r="B3" s="90" t="s">
        <v>64</v>
      </c>
      <c r="C3" s="90" t="s">
        <v>65</v>
      </c>
      <c r="D3" s="90" t="s">
        <v>38</v>
      </c>
      <c r="E3" s="91" t="s">
        <v>194</v>
      </c>
      <c r="F3" s="90" t="s">
        <v>66</v>
      </c>
      <c r="G3" s="90" t="s">
        <v>191</v>
      </c>
      <c r="H3" s="90" t="s">
        <v>58</v>
      </c>
    </row>
    <row r="4" spans="1:8" ht="42.75" customHeight="1" x14ac:dyDescent="0.25">
      <c r="A4" s="90"/>
      <c r="B4" s="90"/>
      <c r="C4" s="90"/>
      <c r="D4" s="90"/>
      <c r="E4" s="91"/>
      <c r="F4" s="92"/>
      <c r="G4" s="90"/>
      <c r="H4" s="90"/>
    </row>
    <row r="5" spans="1:8" ht="16.5" x14ac:dyDescent="0.25">
      <c r="A5" s="78" t="s">
        <v>67</v>
      </c>
      <c r="B5" s="78"/>
      <c r="C5" s="78"/>
      <c r="D5" s="23"/>
      <c r="E5" s="24"/>
      <c r="F5" s="25"/>
      <c r="G5" s="25"/>
      <c r="H5" s="25"/>
    </row>
    <row r="6" spans="1:8" ht="66" x14ac:dyDescent="0.25">
      <c r="A6" s="26">
        <v>1</v>
      </c>
      <c r="B6" s="27"/>
      <c r="C6" s="27" t="s">
        <v>68</v>
      </c>
      <c r="D6" s="26"/>
      <c r="E6" s="28"/>
      <c r="F6" s="26"/>
      <c r="G6" s="26"/>
      <c r="H6" s="26"/>
    </row>
    <row r="7" spans="1:8" ht="16.5" x14ac:dyDescent="0.25">
      <c r="A7" s="26"/>
      <c r="B7" s="26" t="s">
        <v>69</v>
      </c>
      <c r="C7" s="27" t="s">
        <v>41</v>
      </c>
      <c r="D7" s="26" t="s">
        <v>39</v>
      </c>
      <c r="E7" s="28">
        <f>[1]Measurement!I16</f>
        <v>472</v>
      </c>
      <c r="F7" s="29">
        <v>177.5</v>
      </c>
      <c r="G7" s="30">
        <f>F7/1.18</f>
        <v>150.42372881355934</v>
      </c>
      <c r="H7" s="28">
        <f>G7*E7</f>
        <v>71000</v>
      </c>
    </row>
    <row r="8" spans="1:8" ht="33" x14ac:dyDescent="0.25">
      <c r="A8" s="26">
        <v>2</v>
      </c>
      <c r="B8" s="26">
        <v>2.27</v>
      </c>
      <c r="C8" s="27" t="s">
        <v>70</v>
      </c>
      <c r="D8" s="26" t="s">
        <v>39</v>
      </c>
      <c r="E8" s="28">
        <f>[1]Measurement!I23</f>
        <v>120</v>
      </c>
      <c r="F8" s="29">
        <v>2123.75</v>
      </c>
      <c r="G8" s="30">
        <f t="shared" ref="G8:G60" si="0">F8/1.18</f>
        <v>1799.7881355932204</v>
      </c>
      <c r="H8" s="28">
        <f t="shared" ref="H8:H70" si="1">G8*E8</f>
        <v>215974.57627118647</v>
      </c>
    </row>
    <row r="9" spans="1:8" ht="31.5" customHeight="1" x14ac:dyDescent="0.25">
      <c r="A9" s="31">
        <v>3</v>
      </c>
      <c r="B9" s="26"/>
      <c r="C9" s="32" t="s">
        <v>71</v>
      </c>
      <c r="D9" s="26"/>
      <c r="E9" s="28"/>
      <c r="F9" s="29"/>
      <c r="G9" s="30">
        <f t="shared" si="0"/>
        <v>0</v>
      </c>
      <c r="H9" s="28"/>
    </row>
    <row r="10" spans="1:8" ht="33" x14ac:dyDescent="0.25">
      <c r="A10" s="31" t="s">
        <v>72</v>
      </c>
      <c r="B10" s="26" t="s">
        <v>42</v>
      </c>
      <c r="C10" s="32" t="s">
        <v>73</v>
      </c>
      <c r="D10" s="26" t="s">
        <v>39</v>
      </c>
      <c r="E10" s="28">
        <f>[1]Measurement!I30</f>
        <v>72</v>
      </c>
      <c r="F10" s="29">
        <v>7878.5</v>
      </c>
      <c r="G10" s="30">
        <f t="shared" si="0"/>
        <v>6676.6949152542375</v>
      </c>
      <c r="H10" s="28">
        <f t="shared" si="1"/>
        <v>480722.03389830509</v>
      </c>
    </row>
    <row r="11" spans="1:8" ht="33" x14ac:dyDescent="0.25">
      <c r="A11" s="31" t="s">
        <v>46</v>
      </c>
      <c r="B11" s="31" t="s">
        <v>74</v>
      </c>
      <c r="C11" s="32" t="s">
        <v>75</v>
      </c>
      <c r="D11" s="31" t="s">
        <v>76</v>
      </c>
      <c r="E11" s="28">
        <f>[1]Measurement!I42</f>
        <v>24</v>
      </c>
      <c r="F11" s="29">
        <v>6812</v>
      </c>
      <c r="G11" s="30">
        <f t="shared" si="0"/>
        <v>5772.8813559322034</v>
      </c>
      <c r="H11" s="28">
        <f t="shared" si="1"/>
        <v>138549.15254237287</v>
      </c>
    </row>
    <row r="12" spans="1:8" ht="49.5" x14ac:dyDescent="0.3">
      <c r="A12" s="33">
        <v>4</v>
      </c>
      <c r="B12" s="33"/>
      <c r="C12" s="34" t="s">
        <v>77</v>
      </c>
      <c r="D12" s="33"/>
      <c r="E12" s="28"/>
      <c r="F12" s="29"/>
      <c r="G12" s="30">
        <f t="shared" si="0"/>
        <v>0</v>
      </c>
      <c r="H12" s="28"/>
    </row>
    <row r="13" spans="1:8" ht="33" x14ac:dyDescent="0.25">
      <c r="A13" s="33"/>
      <c r="B13" s="35" t="s">
        <v>53</v>
      </c>
      <c r="C13" s="36" t="s">
        <v>78</v>
      </c>
      <c r="D13" s="35" t="s">
        <v>39</v>
      </c>
      <c r="E13" s="28">
        <f>[1]Measurement!I49</f>
        <v>42</v>
      </c>
      <c r="F13" s="29">
        <v>9045.75</v>
      </c>
      <c r="G13" s="30">
        <f t="shared" si="0"/>
        <v>7665.8898305084749</v>
      </c>
      <c r="H13" s="28">
        <f t="shared" si="1"/>
        <v>321967.37288135593</v>
      </c>
    </row>
    <row r="14" spans="1:8" ht="66" x14ac:dyDescent="0.25">
      <c r="A14" s="33">
        <v>5</v>
      </c>
      <c r="B14" s="35">
        <v>2.25</v>
      </c>
      <c r="C14" s="36" t="s">
        <v>79</v>
      </c>
      <c r="D14" s="35" t="s">
        <v>39</v>
      </c>
      <c r="E14" s="28">
        <f>[1]Measurement!I55</f>
        <v>304</v>
      </c>
      <c r="F14" s="29">
        <v>196</v>
      </c>
      <c r="G14" s="30">
        <f t="shared" si="0"/>
        <v>166.10169491525426</v>
      </c>
      <c r="H14" s="28">
        <f t="shared" si="1"/>
        <v>50494.91525423729</v>
      </c>
    </row>
    <row r="15" spans="1:8" ht="49.5" x14ac:dyDescent="0.25">
      <c r="A15" s="33">
        <v>6</v>
      </c>
      <c r="B15" s="35" t="s">
        <v>80</v>
      </c>
      <c r="C15" s="36" t="s">
        <v>81</v>
      </c>
      <c r="D15" s="35" t="s">
        <v>82</v>
      </c>
      <c r="E15" s="28">
        <f>[1]Measurement!I58</f>
        <v>300</v>
      </c>
      <c r="F15" s="29">
        <v>234.75</v>
      </c>
      <c r="G15" s="30">
        <f t="shared" si="0"/>
        <v>198.9406779661017</v>
      </c>
      <c r="H15" s="28">
        <f>G15*E15</f>
        <v>59682.203389830509</v>
      </c>
    </row>
    <row r="16" spans="1:8" ht="148.5" x14ac:dyDescent="0.25">
      <c r="A16" s="33">
        <v>7</v>
      </c>
      <c r="B16" s="37" t="s">
        <v>83</v>
      </c>
      <c r="C16" s="36" t="s">
        <v>84</v>
      </c>
      <c r="D16" s="35" t="s">
        <v>31</v>
      </c>
      <c r="E16" s="28">
        <f>[1]Measurement!I66</f>
        <v>508</v>
      </c>
      <c r="F16" s="29">
        <v>310.05</v>
      </c>
      <c r="G16" s="30">
        <f t="shared" si="0"/>
        <v>262.75423728813564</v>
      </c>
      <c r="H16" s="28">
        <f t="shared" si="1"/>
        <v>133479.1525423729</v>
      </c>
    </row>
    <row r="17" spans="1:8" ht="33" x14ac:dyDescent="0.3">
      <c r="A17" s="33">
        <v>8</v>
      </c>
      <c r="B17" s="35" t="s">
        <v>43</v>
      </c>
      <c r="C17" s="34" t="s">
        <v>85</v>
      </c>
      <c r="D17" s="35" t="s">
        <v>39</v>
      </c>
      <c r="E17" s="28">
        <f>[1]Measurement!I93</f>
        <v>100</v>
      </c>
      <c r="F17" s="29">
        <v>7132.25</v>
      </c>
      <c r="G17" s="30">
        <f t="shared" si="0"/>
        <v>6044.2796610169498</v>
      </c>
      <c r="H17" s="28">
        <f t="shared" si="1"/>
        <v>604427.96610169497</v>
      </c>
    </row>
    <row r="18" spans="1:8" ht="66" x14ac:dyDescent="0.3">
      <c r="A18" s="34">
        <v>9</v>
      </c>
      <c r="B18" s="34" t="s">
        <v>49</v>
      </c>
      <c r="C18" s="34" t="s">
        <v>86</v>
      </c>
      <c r="D18" s="33" t="s">
        <v>39</v>
      </c>
      <c r="E18" s="28">
        <f>[1]Measurement!I113</f>
        <v>63</v>
      </c>
      <c r="F18" s="33">
        <v>9105.9500000000007</v>
      </c>
      <c r="G18" s="30">
        <f t="shared" si="0"/>
        <v>7716.9067796610179</v>
      </c>
      <c r="H18" s="28">
        <f t="shared" si="1"/>
        <v>486165.12711864413</v>
      </c>
    </row>
    <row r="19" spans="1:8" ht="99" x14ac:dyDescent="0.3">
      <c r="A19" s="34">
        <v>10</v>
      </c>
      <c r="B19" s="34">
        <v>5.3</v>
      </c>
      <c r="C19" s="34" t="s">
        <v>87</v>
      </c>
      <c r="D19" s="33" t="s">
        <v>39</v>
      </c>
      <c r="E19" s="28">
        <f>[1]Measurement!I134</f>
        <v>29</v>
      </c>
      <c r="F19" s="38">
        <v>11505.5</v>
      </c>
      <c r="G19" s="30">
        <f t="shared" si="0"/>
        <v>9750.4237288135591</v>
      </c>
      <c r="H19" s="28">
        <f t="shared" si="1"/>
        <v>282762.28813559323</v>
      </c>
    </row>
    <row r="20" spans="1:8" ht="16.5" x14ac:dyDescent="0.25">
      <c r="A20" s="33">
        <v>11</v>
      </c>
      <c r="B20" s="35"/>
      <c r="C20" s="39" t="s">
        <v>88</v>
      </c>
      <c r="D20" s="35"/>
      <c r="E20" s="28"/>
      <c r="F20" s="29"/>
      <c r="G20" s="30">
        <f t="shared" si="0"/>
        <v>0</v>
      </c>
      <c r="H20" s="28">
        <f t="shared" si="1"/>
        <v>0</v>
      </c>
    </row>
    <row r="21" spans="1:8" ht="49.5" x14ac:dyDescent="0.25">
      <c r="A21" s="33" t="s">
        <v>52</v>
      </c>
      <c r="B21" s="35">
        <v>4.1100000000000003</v>
      </c>
      <c r="C21" s="36" t="s">
        <v>89</v>
      </c>
      <c r="D21" s="35" t="s">
        <v>31</v>
      </c>
      <c r="E21" s="28">
        <f>[1]Measurement!I142</f>
        <v>29</v>
      </c>
      <c r="F21" s="29">
        <v>495.75</v>
      </c>
      <c r="G21" s="30">
        <f t="shared" si="0"/>
        <v>420.12711864406782</v>
      </c>
      <c r="H21" s="28">
        <f t="shared" si="1"/>
        <v>12183.686440677966</v>
      </c>
    </row>
    <row r="22" spans="1:8" ht="49.5" x14ac:dyDescent="0.25">
      <c r="A22" s="33" t="s">
        <v>90</v>
      </c>
      <c r="B22" s="35">
        <v>4.12</v>
      </c>
      <c r="C22" s="36" t="s">
        <v>91</v>
      </c>
      <c r="D22" s="35" t="s">
        <v>92</v>
      </c>
      <c r="E22" s="28">
        <f>[1]Measurement!I144</f>
        <v>10</v>
      </c>
      <c r="F22" s="29">
        <v>18.149999999999999</v>
      </c>
      <c r="G22" s="30">
        <f t="shared" si="0"/>
        <v>15.381355932203389</v>
      </c>
      <c r="H22" s="28">
        <f t="shared" si="1"/>
        <v>153.81355932203388</v>
      </c>
    </row>
    <row r="23" spans="1:8" ht="86.25" customHeight="1" x14ac:dyDescent="0.3">
      <c r="A23" s="33" t="s">
        <v>93</v>
      </c>
      <c r="B23" s="34">
        <v>4.13</v>
      </c>
      <c r="C23" s="34" t="s">
        <v>94</v>
      </c>
      <c r="D23" s="33" t="s">
        <v>31</v>
      </c>
      <c r="E23" s="28">
        <f>[1]Measurement!I146</f>
        <v>29</v>
      </c>
      <c r="F23" s="33">
        <v>146.15</v>
      </c>
      <c r="G23" s="30">
        <f t="shared" si="0"/>
        <v>123.85593220338984</v>
      </c>
      <c r="H23" s="28">
        <f t="shared" si="1"/>
        <v>3591.8220338983056</v>
      </c>
    </row>
    <row r="24" spans="1:8" ht="82.5" x14ac:dyDescent="0.3">
      <c r="A24" s="33">
        <v>12</v>
      </c>
      <c r="B24" s="35"/>
      <c r="C24" s="34" t="s">
        <v>95</v>
      </c>
      <c r="D24" s="35"/>
      <c r="E24" s="28"/>
      <c r="F24" s="29"/>
      <c r="G24" s="30">
        <f t="shared" si="0"/>
        <v>0</v>
      </c>
      <c r="H24" s="28"/>
    </row>
    <row r="25" spans="1:8" ht="33" x14ac:dyDescent="0.3">
      <c r="A25" s="40"/>
      <c r="B25" s="35" t="s">
        <v>54</v>
      </c>
      <c r="C25" s="34" t="s">
        <v>96</v>
      </c>
      <c r="D25" s="35" t="s">
        <v>39</v>
      </c>
      <c r="E25" s="28">
        <f>[1]Measurement!I152</f>
        <v>15</v>
      </c>
      <c r="F25" s="29">
        <v>10852.95</v>
      </c>
      <c r="G25" s="30">
        <f t="shared" si="0"/>
        <v>9197.4152542372885</v>
      </c>
      <c r="H25" s="28">
        <f t="shared" si="1"/>
        <v>137961.22881355934</v>
      </c>
    </row>
    <row r="26" spans="1:8" ht="33" x14ac:dyDescent="0.3">
      <c r="A26" s="35">
        <v>13</v>
      </c>
      <c r="B26" s="35"/>
      <c r="C26" s="34" t="s">
        <v>97</v>
      </c>
      <c r="D26" s="35"/>
      <c r="E26" s="28"/>
      <c r="F26" s="29"/>
      <c r="G26" s="30">
        <f t="shared" si="0"/>
        <v>0</v>
      </c>
      <c r="H26" s="28"/>
    </row>
    <row r="27" spans="1:8" ht="16.5" x14ac:dyDescent="0.25">
      <c r="A27" s="33" t="s">
        <v>52</v>
      </c>
      <c r="B27" s="35" t="s">
        <v>45</v>
      </c>
      <c r="C27" s="36" t="s">
        <v>98</v>
      </c>
      <c r="D27" s="35" t="s">
        <v>31</v>
      </c>
      <c r="E27" s="28">
        <f>[1]Measurement!I166</f>
        <v>109</v>
      </c>
      <c r="F27" s="29">
        <v>392.15</v>
      </c>
      <c r="G27" s="30">
        <f t="shared" si="0"/>
        <v>332.33050847457628</v>
      </c>
      <c r="H27" s="28">
        <f t="shared" si="1"/>
        <v>36224.025423728817</v>
      </c>
    </row>
    <row r="28" spans="1:8" ht="16.5" x14ac:dyDescent="0.25">
      <c r="A28" s="33" t="s">
        <v>90</v>
      </c>
      <c r="B28" s="35" t="s">
        <v>47</v>
      </c>
      <c r="C28" s="36" t="s">
        <v>99</v>
      </c>
      <c r="D28" s="35" t="s">
        <v>31</v>
      </c>
      <c r="E28" s="28">
        <f>[1]Measurement!I181</f>
        <v>227</v>
      </c>
      <c r="F28" s="29">
        <v>736.4</v>
      </c>
      <c r="G28" s="30">
        <f t="shared" si="0"/>
        <v>624.06779661016947</v>
      </c>
      <c r="H28" s="28">
        <f t="shared" si="1"/>
        <v>141663.38983050847</v>
      </c>
    </row>
    <row r="29" spans="1:8" ht="16.5" x14ac:dyDescent="0.25">
      <c r="A29" s="33" t="s">
        <v>100</v>
      </c>
      <c r="B29" s="35" t="s">
        <v>48</v>
      </c>
      <c r="C29" s="36" t="s">
        <v>101</v>
      </c>
      <c r="D29" s="35" t="s">
        <v>31</v>
      </c>
      <c r="E29" s="28">
        <f>[1]Measurement!I186</f>
        <v>216</v>
      </c>
      <c r="F29" s="29">
        <v>961.3</v>
      </c>
      <c r="G29" s="30">
        <f t="shared" si="0"/>
        <v>814.66101694915255</v>
      </c>
      <c r="H29" s="28">
        <f t="shared" si="1"/>
        <v>175966.77966101695</v>
      </c>
    </row>
    <row r="30" spans="1:8" ht="33" x14ac:dyDescent="0.25">
      <c r="A30" s="33" t="s">
        <v>102</v>
      </c>
      <c r="B30" s="35" t="s">
        <v>103</v>
      </c>
      <c r="C30" s="36" t="s">
        <v>104</v>
      </c>
      <c r="D30" s="35" t="s">
        <v>31</v>
      </c>
      <c r="E30" s="28">
        <f>[1]Measurement!I197</f>
        <v>192</v>
      </c>
      <c r="F30" s="29">
        <v>842.5</v>
      </c>
      <c r="G30" s="30">
        <f t="shared" si="0"/>
        <v>713.98305084745766</v>
      </c>
      <c r="H30" s="28">
        <f t="shared" si="1"/>
        <v>137084.74576271186</v>
      </c>
    </row>
    <row r="31" spans="1:8" ht="66" x14ac:dyDescent="0.25">
      <c r="A31" s="33">
        <v>14</v>
      </c>
      <c r="B31" s="35" t="s">
        <v>44</v>
      </c>
      <c r="C31" s="36" t="s">
        <v>105</v>
      </c>
      <c r="D31" s="35" t="s">
        <v>106</v>
      </c>
      <c r="E31" s="28">
        <f>[1]Measurement!I205</f>
        <v>9500</v>
      </c>
      <c r="F31" s="29">
        <v>107.85</v>
      </c>
      <c r="G31" s="30">
        <f t="shared" si="0"/>
        <v>91.398305084745758</v>
      </c>
      <c r="H31" s="28">
        <f t="shared" si="1"/>
        <v>868283.89830508467</v>
      </c>
    </row>
    <row r="32" spans="1:8" ht="148.5" x14ac:dyDescent="0.25">
      <c r="A32" s="33">
        <v>15</v>
      </c>
      <c r="B32" s="35">
        <v>11.4</v>
      </c>
      <c r="C32" s="36" t="s">
        <v>107</v>
      </c>
      <c r="D32" s="35" t="s">
        <v>31</v>
      </c>
      <c r="E32" s="28">
        <f>[1]Measurement!I212</f>
        <v>489</v>
      </c>
      <c r="F32" s="29">
        <v>978.45</v>
      </c>
      <c r="G32" s="30">
        <f t="shared" si="0"/>
        <v>829.19491525423734</v>
      </c>
      <c r="H32" s="28">
        <f t="shared" si="1"/>
        <v>405476.31355932204</v>
      </c>
    </row>
    <row r="33" spans="1:8" ht="16.5" x14ac:dyDescent="0.25">
      <c r="A33" s="33">
        <v>16</v>
      </c>
      <c r="B33" s="35" t="s">
        <v>108</v>
      </c>
      <c r="C33" s="36" t="s">
        <v>109</v>
      </c>
      <c r="D33" s="35" t="s">
        <v>31</v>
      </c>
      <c r="E33" s="28">
        <f>[1]Measurement!I235</f>
        <v>778</v>
      </c>
      <c r="F33" s="29">
        <v>333.35</v>
      </c>
      <c r="G33" s="30">
        <f t="shared" si="0"/>
        <v>282.50000000000006</v>
      </c>
      <c r="H33" s="28">
        <f t="shared" si="1"/>
        <v>219785.00000000006</v>
      </c>
    </row>
    <row r="34" spans="1:8" ht="33" x14ac:dyDescent="0.25">
      <c r="A34" s="33">
        <v>17</v>
      </c>
      <c r="B34" s="33" t="s">
        <v>110</v>
      </c>
      <c r="C34" s="36" t="s">
        <v>111</v>
      </c>
      <c r="D34" s="33" t="s">
        <v>31</v>
      </c>
      <c r="E34" s="28">
        <f>[1]Measurement!I242</f>
        <v>208</v>
      </c>
      <c r="F34" s="29">
        <v>425.55</v>
      </c>
      <c r="G34" s="30">
        <f t="shared" si="0"/>
        <v>360.63559322033899</v>
      </c>
      <c r="H34" s="28">
        <f t="shared" si="1"/>
        <v>75012.203389830509</v>
      </c>
    </row>
    <row r="35" spans="1:8" ht="33" x14ac:dyDescent="0.25">
      <c r="A35" s="33">
        <v>18</v>
      </c>
      <c r="B35" s="35" t="s">
        <v>56</v>
      </c>
      <c r="C35" s="36" t="s">
        <v>112</v>
      </c>
      <c r="D35" s="35" t="s">
        <v>31</v>
      </c>
      <c r="E35" s="28">
        <f>[1]Measurement!I247</f>
        <v>50</v>
      </c>
      <c r="F35" s="29">
        <v>395.35</v>
      </c>
      <c r="G35" s="30">
        <f t="shared" si="0"/>
        <v>335.04237288135596</v>
      </c>
      <c r="H35" s="28">
        <f t="shared" si="1"/>
        <v>16752.118644067799</v>
      </c>
    </row>
    <row r="36" spans="1:8" ht="16.5" x14ac:dyDescent="0.25">
      <c r="A36" s="33">
        <f>A35+1</f>
        <v>19</v>
      </c>
      <c r="B36" s="35" t="s">
        <v>50</v>
      </c>
      <c r="C36" s="36" t="s">
        <v>113</v>
      </c>
      <c r="D36" s="35" t="s">
        <v>31</v>
      </c>
      <c r="E36" s="28">
        <f>[1]Measurement!I262</f>
        <v>237</v>
      </c>
      <c r="F36" s="29">
        <v>466.05</v>
      </c>
      <c r="G36" s="30">
        <f t="shared" si="0"/>
        <v>394.9576271186441</v>
      </c>
      <c r="H36" s="28">
        <f t="shared" si="1"/>
        <v>93604.957627118652</v>
      </c>
    </row>
    <row r="37" spans="1:8" ht="33" x14ac:dyDescent="0.3">
      <c r="A37" s="33">
        <f t="shared" ref="A37:A80" si="2">A36+1</f>
        <v>20</v>
      </c>
      <c r="B37" s="35" t="s">
        <v>114</v>
      </c>
      <c r="C37" s="34" t="s">
        <v>115</v>
      </c>
      <c r="D37" s="35" t="s">
        <v>31</v>
      </c>
      <c r="E37" s="28">
        <f>[1]Measurement!I266</f>
        <v>60</v>
      </c>
      <c r="F37" s="29">
        <v>219.1</v>
      </c>
      <c r="G37" s="30">
        <f t="shared" si="0"/>
        <v>185.67796610169492</v>
      </c>
      <c r="H37" s="28">
        <f t="shared" si="1"/>
        <v>11140.677966101695</v>
      </c>
    </row>
    <row r="38" spans="1:8" ht="49.5" x14ac:dyDescent="0.25">
      <c r="A38" s="33">
        <f t="shared" si="2"/>
        <v>21</v>
      </c>
      <c r="B38" s="35" t="s">
        <v>116</v>
      </c>
      <c r="C38" s="36" t="s">
        <v>117</v>
      </c>
      <c r="D38" s="35" t="s">
        <v>36</v>
      </c>
      <c r="E38" s="28">
        <f>[1]Measurement!I269</f>
        <v>12</v>
      </c>
      <c r="F38" s="29">
        <v>39.950000000000003</v>
      </c>
      <c r="G38" s="30">
        <f t="shared" si="0"/>
        <v>33.855932203389834</v>
      </c>
      <c r="H38" s="28">
        <f t="shared" si="1"/>
        <v>406.27118644067798</v>
      </c>
    </row>
    <row r="39" spans="1:8" ht="49.5" x14ac:dyDescent="0.25">
      <c r="A39" s="33">
        <f t="shared" si="2"/>
        <v>22</v>
      </c>
      <c r="B39" s="35" t="s">
        <v>118</v>
      </c>
      <c r="C39" s="36" t="s">
        <v>119</v>
      </c>
      <c r="D39" s="35" t="s">
        <v>36</v>
      </c>
      <c r="E39" s="28">
        <f>[1]Measurement!I273</f>
        <v>12</v>
      </c>
      <c r="F39" s="29">
        <v>61.05</v>
      </c>
      <c r="G39" s="30">
        <f t="shared" si="0"/>
        <v>51.737288135593218</v>
      </c>
      <c r="H39" s="28">
        <f t="shared" si="1"/>
        <v>620.84745762711862</v>
      </c>
    </row>
    <row r="40" spans="1:8" ht="165" x14ac:dyDescent="0.25">
      <c r="A40" s="33">
        <f t="shared" si="2"/>
        <v>23</v>
      </c>
      <c r="B40" s="35" t="s">
        <v>120</v>
      </c>
      <c r="C40" s="36" t="s">
        <v>121</v>
      </c>
      <c r="D40" s="35" t="s">
        <v>36</v>
      </c>
      <c r="E40" s="28">
        <f>[1]Measurement!I278</f>
        <v>7</v>
      </c>
      <c r="F40" s="29">
        <v>3307.05</v>
      </c>
      <c r="G40" s="30">
        <f t="shared" si="0"/>
        <v>2802.5847457627124</v>
      </c>
      <c r="H40" s="28">
        <f t="shared" si="1"/>
        <v>19618.093220338986</v>
      </c>
    </row>
    <row r="41" spans="1:8" ht="16.5" x14ac:dyDescent="0.25">
      <c r="A41" s="33">
        <f t="shared" si="2"/>
        <v>24</v>
      </c>
      <c r="B41" s="35">
        <v>10.7</v>
      </c>
      <c r="C41" s="36" t="s">
        <v>122</v>
      </c>
      <c r="D41" s="35" t="s">
        <v>36</v>
      </c>
      <c r="E41" s="28">
        <f>[1]Measurement!I281</f>
        <v>2</v>
      </c>
      <c r="F41" s="29">
        <v>492.35</v>
      </c>
      <c r="G41" s="30">
        <f t="shared" si="0"/>
        <v>417.24576271186447</v>
      </c>
      <c r="H41" s="28">
        <f t="shared" si="1"/>
        <v>834.49152542372894</v>
      </c>
    </row>
    <row r="42" spans="1:8" ht="66" x14ac:dyDescent="0.25">
      <c r="A42" s="33">
        <f t="shared" si="2"/>
        <v>25</v>
      </c>
      <c r="B42" s="36" t="s">
        <v>123</v>
      </c>
      <c r="C42" s="36" t="s">
        <v>124</v>
      </c>
      <c r="D42" s="33" t="s">
        <v>31</v>
      </c>
      <c r="E42" s="28">
        <f>[1]Measurement!I288</f>
        <v>200</v>
      </c>
      <c r="F42" s="33">
        <v>226.25</v>
      </c>
      <c r="G42" s="30">
        <f t="shared" si="0"/>
        <v>191.73728813559322</v>
      </c>
      <c r="H42" s="28">
        <f t="shared" si="1"/>
        <v>38347.457627118645</v>
      </c>
    </row>
    <row r="43" spans="1:8" ht="33" x14ac:dyDescent="0.25">
      <c r="A43" s="33">
        <f t="shared" si="2"/>
        <v>26</v>
      </c>
      <c r="B43" s="36" t="s">
        <v>125</v>
      </c>
      <c r="C43" s="36" t="s">
        <v>126</v>
      </c>
      <c r="D43" s="33" t="s">
        <v>31</v>
      </c>
      <c r="E43" s="28"/>
      <c r="F43" s="33">
        <v>39.049999999999997</v>
      </c>
      <c r="G43" s="30">
        <f t="shared" si="0"/>
        <v>33.093220338983052</v>
      </c>
      <c r="H43" s="28">
        <f t="shared" si="1"/>
        <v>0</v>
      </c>
    </row>
    <row r="44" spans="1:8" ht="15.75" customHeight="1" x14ac:dyDescent="0.25">
      <c r="A44" s="33">
        <v>27</v>
      </c>
      <c r="B44" s="36" t="s">
        <v>127</v>
      </c>
      <c r="C44" s="36" t="s">
        <v>128</v>
      </c>
      <c r="D44" s="33"/>
      <c r="E44" s="28"/>
      <c r="F44" s="33"/>
      <c r="G44" s="30">
        <f t="shared" si="0"/>
        <v>0</v>
      </c>
      <c r="H44" s="28">
        <f t="shared" si="1"/>
        <v>0</v>
      </c>
    </row>
    <row r="45" spans="1:8" ht="16.5" x14ac:dyDescent="0.25">
      <c r="A45" s="33"/>
      <c r="B45" s="41"/>
      <c r="C45" s="36" t="s">
        <v>129</v>
      </c>
      <c r="D45" s="33" t="s">
        <v>31</v>
      </c>
      <c r="E45" s="28">
        <f>[1]Measurement!I294</f>
        <v>1065</v>
      </c>
      <c r="F45" s="38">
        <v>116.9</v>
      </c>
      <c r="G45" s="30">
        <f t="shared" si="0"/>
        <v>99.067796610169495</v>
      </c>
      <c r="H45" s="28">
        <f t="shared" si="1"/>
        <v>105507.20338983051</v>
      </c>
    </row>
    <row r="46" spans="1:8" ht="66" x14ac:dyDescent="0.25">
      <c r="A46" s="33">
        <v>28</v>
      </c>
      <c r="B46" s="36" t="s">
        <v>130</v>
      </c>
      <c r="C46" s="36" t="s">
        <v>131</v>
      </c>
      <c r="D46" s="33" t="s">
        <v>40</v>
      </c>
      <c r="E46" s="28">
        <f>[1]Measurement!I299</f>
        <v>50</v>
      </c>
      <c r="F46" s="38">
        <v>377.4</v>
      </c>
      <c r="G46" s="30">
        <f t="shared" si="0"/>
        <v>319.83050847457628</v>
      </c>
      <c r="H46" s="28">
        <f t="shared" si="1"/>
        <v>15991.525423728814</v>
      </c>
    </row>
    <row r="47" spans="1:8" ht="66" x14ac:dyDescent="0.25">
      <c r="A47" s="33">
        <f t="shared" si="2"/>
        <v>29</v>
      </c>
      <c r="B47" s="36"/>
      <c r="C47" s="36" t="s">
        <v>132</v>
      </c>
      <c r="D47" s="33"/>
      <c r="E47" s="28"/>
      <c r="F47" s="33"/>
      <c r="G47" s="30">
        <f t="shared" si="0"/>
        <v>0</v>
      </c>
      <c r="H47" s="28"/>
    </row>
    <row r="48" spans="1:8" ht="16.5" x14ac:dyDescent="0.25">
      <c r="A48" s="33" t="s">
        <v>52</v>
      </c>
      <c r="B48" s="36" t="s">
        <v>133</v>
      </c>
      <c r="C48" s="36" t="s">
        <v>134</v>
      </c>
      <c r="D48" s="33" t="s">
        <v>36</v>
      </c>
      <c r="E48" s="28">
        <f>[1]Measurement!I302</f>
        <v>2</v>
      </c>
      <c r="F48" s="33">
        <v>150.35</v>
      </c>
      <c r="G48" s="30">
        <f t="shared" si="0"/>
        <v>127.41525423728814</v>
      </c>
      <c r="H48" s="28">
        <f t="shared" si="1"/>
        <v>254.83050847457628</v>
      </c>
    </row>
    <row r="49" spans="1:9" ht="16.5" x14ac:dyDescent="0.25">
      <c r="A49" s="33" t="s">
        <v>90</v>
      </c>
      <c r="B49" s="36" t="s">
        <v>135</v>
      </c>
      <c r="C49" s="36" t="s">
        <v>136</v>
      </c>
      <c r="D49" s="33" t="s">
        <v>36</v>
      </c>
      <c r="E49" s="28">
        <f>[1]Measurement!I304</f>
        <v>10</v>
      </c>
      <c r="F49" s="33">
        <v>131.85</v>
      </c>
      <c r="G49" s="30">
        <f t="shared" si="0"/>
        <v>111.73728813559322</v>
      </c>
      <c r="H49" s="28">
        <f t="shared" si="1"/>
        <v>1117.3728813559321</v>
      </c>
    </row>
    <row r="50" spans="1:9" ht="99" x14ac:dyDescent="0.25">
      <c r="A50" s="33">
        <v>30</v>
      </c>
      <c r="B50" s="36" t="s">
        <v>137</v>
      </c>
      <c r="C50" s="36" t="s">
        <v>138</v>
      </c>
      <c r="D50" s="33" t="s">
        <v>36</v>
      </c>
      <c r="E50" s="28">
        <f>[1]Measurement!I307</f>
        <v>36</v>
      </c>
      <c r="F50" s="38">
        <v>371.3</v>
      </c>
      <c r="G50" s="30">
        <f t="shared" si="0"/>
        <v>314.66101694915255</v>
      </c>
      <c r="H50" s="28">
        <f t="shared" si="1"/>
        <v>11327.796610169491</v>
      </c>
      <c r="I50" s="22" t="s">
        <v>139</v>
      </c>
    </row>
    <row r="51" spans="1:9" ht="66" x14ac:dyDescent="0.25">
      <c r="A51" s="33">
        <f t="shared" si="2"/>
        <v>31</v>
      </c>
      <c r="B51" s="36" t="s">
        <v>140</v>
      </c>
      <c r="C51" s="36" t="s">
        <v>141</v>
      </c>
      <c r="D51" s="33" t="s">
        <v>106</v>
      </c>
      <c r="E51" s="28">
        <f>[1]Measurement!I312</f>
        <v>5555</v>
      </c>
      <c r="F51" s="38">
        <v>194.4</v>
      </c>
      <c r="G51" s="30">
        <f t="shared" si="0"/>
        <v>164.74576271186442</v>
      </c>
      <c r="H51" s="28">
        <f t="shared" si="1"/>
        <v>915162.71186440683</v>
      </c>
    </row>
    <row r="52" spans="1:9" ht="33" x14ac:dyDescent="0.25">
      <c r="A52" s="33">
        <f t="shared" si="2"/>
        <v>32</v>
      </c>
      <c r="B52" s="36">
        <v>10.19</v>
      </c>
      <c r="C52" s="36" t="s">
        <v>142</v>
      </c>
      <c r="D52" s="33" t="s">
        <v>106</v>
      </c>
      <c r="E52" s="28">
        <f>[1]Measurement!I315</f>
        <v>51</v>
      </c>
      <c r="F52" s="38">
        <v>97.2</v>
      </c>
      <c r="G52" s="30">
        <f t="shared" si="0"/>
        <v>82.372881355932208</v>
      </c>
      <c r="H52" s="28">
        <f t="shared" si="1"/>
        <v>4201.016949152543</v>
      </c>
    </row>
    <row r="53" spans="1:9" ht="16.5" x14ac:dyDescent="0.25">
      <c r="A53" s="33">
        <f t="shared" si="2"/>
        <v>33</v>
      </c>
      <c r="B53" s="42">
        <v>10.199999999999999</v>
      </c>
      <c r="C53" s="36" t="s">
        <v>143</v>
      </c>
      <c r="D53" s="33" t="s">
        <v>106</v>
      </c>
      <c r="E53" s="28">
        <f>[1]Measurement!I317</f>
        <v>30</v>
      </c>
      <c r="F53" s="33">
        <v>159.35</v>
      </c>
      <c r="G53" s="30">
        <f t="shared" si="0"/>
        <v>135.04237288135593</v>
      </c>
      <c r="H53" s="28">
        <f t="shared" si="1"/>
        <v>4051.2711864406779</v>
      </c>
    </row>
    <row r="54" spans="1:9" s="44" customFormat="1" ht="148.5" x14ac:dyDescent="0.25">
      <c r="A54" s="33">
        <f t="shared" si="2"/>
        <v>34</v>
      </c>
      <c r="B54" s="36" t="s">
        <v>144</v>
      </c>
      <c r="C54" s="36" t="s">
        <v>145</v>
      </c>
      <c r="D54" s="33" t="s">
        <v>31</v>
      </c>
      <c r="E54" s="28">
        <f>[1]Measurement!I321</f>
        <v>492</v>
      </c>
      <c r="F54" s="33">
        <v>1257.55</v>
      </c>
      <c r="G54" s="30">
        <f t="shared" si="0"/>
        <v>1065.7203389830509</v>
      </c>
      <c r="H54" s="28">
        <f t="shared" si="1"/>
        <v>524334.40677966108</v>
      </c>
      <c r="I54" s="43"/>
    </row>
    <row r="55" spans="1:9" ht="66" x14ac:dyDescent="0.25">
      <c r="A55" s="33">
        <f t="shared" si="2"/>
        <v>35</v>
      </c>
      <c r="B55" s="36" t="s">
        <v>146</v>
      </c>
      <c r="C55" s="36" t="s">
        <v>147</v>
      </c>
      <c r="D55" s="33" t="s">
        <v>40</v>
      </c>
      <c r="E55" s="28">
        <f>[1]Measurement!I325</f>
        <v>46</v>
      </c>
      <c r="F55" s="38">
        <v>1083.3</v>
      </c>
      <c r="G55" s="30">
        <f t="shared" si="0"/>
        <v>918.05084745762713</v>
      </c>
      <c r="H55" s="28">
        <f t="shared" si="1"/>
        <v>42230.338983050846</v>
      </c>
    </row>
    <row r="56" spans="1:9" ht="99" x14ac:dyDescent="0.25">
      <c r="A56" s="33">
        <f t="shared" si="2"/>
        <v>36</v>
      </c>
      <c r="B56" s="36">
        <v>4.17</v>
      </c>
      <c r="C56" s="36" t="s">
        <v>148</v>
      </c>
      <c r="D56" s="33" t="s">
        <v>31</v>
      </c>
      <c r="E56" s="28">
        <f>[1]Measurement!I330</f>
        <v>74</v>
      </c>
      <c r="F56" s="38">
        <v>749.3</v>
      </c>
      <c r="G56" s="30">
        <f t="shared" si="0"/>
        <v>635</v>
      </c>
      <c r="H56" s="28">
        <f t="shared" si="1"/>
        <v>46990</v>
      </c>
    </row>
    <row r="57" spans="1:9" s="44" customFormat="1" ht="115.5" x14ac:dyDescent="0.25">
      <c r="A57" s="33">
        <v>37</v>
      </c>
      <c r="B57" s="36">
        <v>13.76</v>
      </c>
      <c r="C57" s="36" t="s">
        <v>149</v>
      </c>
      <c r="D57" s="33" t="s">
        <v>40</v>
      </c>
      <c r="E57" s="28">
        <f>[1]Measurement!I337</f>
        <v>25</v>
      </c>
      <c r="F57" s="38">
        <v>100.6</v>
      </c>
      <c r="G57" s="30">
        <f t="shared" si="0"/>
        <v>85.254237288135599</v>
      </c>
      <c r="H57" s="28">
        <f t="shared" si="1"/>
        <v>2131.3559322033898</v>
      </c>
      <c r="I57" s="43"/>
    </row>
    <row r="58" spans="1:9" ht="33" x14ac:dyDescent="0.25">
      <c r="A58" s="33">
        <f t="shared" si="2"/>
        <v>38</v>
      </c>
      <c r="B58" s="36">
        <v>7029</v>
      </c>
      <c r="C58" s="36" t="s">
        <v>150</v>
      </c>
      <c r="D58" s="33" t="s">
        <v>31</v>
      </c>
      <c r="E58" s="28">
        <f>[1]Measurement!I343</f>
        <v>16</v>
      </c>
      <c r="F58" s="38">
        <f>260*1.1*1.15</f>
        <v>328.9</v>
      </c>
      <c r="G58" s="30">
        <f>F58</f>
        <v>328.9</v>
      </c>
      <c r="H58" s="28">
        <f t="shared" si="1"/>
        <v>5262.4</v>
      </c>
      <c r="I58" s="22" t="s">
        <v>151</v>
      </c>
    </row>
    <row r="59" spans="1:9" ht="33" x14ac:dyDescent="0.25">
      <c r="A59" s="33"/>
      <c r="B59" s="36" t="s">
        <v>152</v>
      </c>
      <c r="C59" s="36" t="s">
        <v>153</v>
      </c>
      <c r="D59" s="33"/>
      <c r="E59" s="28"/>
      <c r="F59" s="33"/>
      <c r="G59" s="30">
        <f t="shared" si="0"/>
        <v>0</v>
      </c>
      <c r="H59" s="28"/>
    </row>
    <row r="60" spans="1:9" ht="115.5" x14ac:dyDescent="0.25">
      <c r="A60" s="33">
        <v>39</v>
      </c>
      <c r="B60" s="36"/>
      <c r="C60" s="36" t="s">
        <v>154</v>
      </c>
      <c r="D60" s="33"/>
      <c r="E60" s="28"/>
      <c r="F60" s="33"/>
      <c r="G60" s="30">
        <f t="shared" si="0"/>
        <v>0</v>
      </c>
      <c r="H60" s="28"/>
    </row>
    <row r="61" spans="1:9" ht="16.5" x14ac:dyDescent="0.25">
      <c r="A61" s="33"/>
      <c r="B61" s="36" t="s">
        <v>155</v>
      </c>
      <c r="C61" s="36" t="s">
        <v>156</v>
      </c>
      <c r="D61" s="33" t="s">
        <v>36</v>
      </c>
      <c r="E61" s="28">
        <v>1</v>
      </c>
      <c r="F61" s="33">
        <v>2206</v>
      </c>
      <c r="G61" s="30">
        <f>F61*100/112</f>
        <v>1969.6428571428571</v>
      </c>
      <c r="H61" s="28">
        <f t="shared" si="1"/>
        <v>1969.6428571428571</v>
      </c>
    </row>
    <row r="62" spans="1:9" ht="115.5" x14ac:dyDescent="0.25">
      <c r="A62" s="33">
        <v>40</v>
      </c>
      <c r="B62" s="36"/>
      <c r="C62" s="36" t="s">
        <v>157</v>
      </c>
      <c r="D62" s="33"/>
      <c r="E62" s="28"/>
      <c r="F62" s="33"/>
      <c r="G62" s="30">
        <f t="shared" ref="G62:G81" si="3">F62*100/112</f>
        <v>0</v>
      </c>
      <c r="H62" s="28"/>
    </row>
    <row r="63" spans="1:9" ht="16.5" x14ac:dyDescent="0.25">
      <c r="A63" s="33"/>
      <c r="B63" s="36" t="s">
        <v>61</v>
      </c>
      <c r="C63" s="36" t="s">
        <v>156</v>
      </c>
      <c r="D63" s="33" t="s">
        <v>36</v>
      </c>
      <c r="E63" s="28">
        <v>1</v>
      </c>
      <c r="F63" s="33">
        <v>4091</v>
      </c>
      <c r="G63" s="30">
        <f t="shared" si="3"/>
        <v>3652.6785714285716</v>
      </c>
      <c r="H63" s="28">
        <f t="shared" si="1"/>
        <v>3652.6785714285716</v>
      </c>
    </row>
    <row r="64" spans="1:9" ht="66" x14ac:dyDescent="0.25">
      <c r="A64" s="33">
        <v>41</v>
      </c>
      <c r="B64" s="36"/>
      <c r="C64" s="36" t="s">
        <v>158</v>
      </c>
      <c r="D64" s="33"/>
      <c r="E64" s="28"/>
      <c r="F64" s="33"/>
      <c r="G64" s="30">
        <f t="shared" si="3"/>
        <v>0</v>
      </c>
      <c r="H64" s="28"/>
    </row>
    <row r="65" spans="1:8" ht="16.5" x14ac:dyDescent="0.25">
      <c r="A65" s="33"/>
      <c r="B65" s="36" t="s">
        <v>51</v>
      </c>
      <c r="C65" s="36" t="s">
        <v>159</v>
      </c>
      <c r="D65" s="33" t="s">
        <v>57</v>
      </c>
      <c r="E65" s="28">
        <v>10</v>
      </c>
      <c r="F65" s="33">
        <v>256</v>
      </c>
      <c r="G65" s="30">
        <f t="shared" si="3"/>
        <v>228.57142857142858</v>
      </c>
      <c r="H65" s="28">
        <f t="shared" si="1"/>
        <v>2285.7142857142858</v>
      </c>
    </row>
    <row r="66" spans="1:8" ht="66" x14ac:dyDescent="0.25">
      <c r="A66" s="33">
        <v>42</v>
      </c>
      <c r="B66" s="36"/>
      <c r="C66" s="36" t="s">
        <v>158</v>
      </c>
      <c r="D66" s="33"/>
      <c r="E66" s="28"/>
      <c r="F66" s="33"/>
      <c r="G66" s="30">
        <f t="shared" si="3"/>
        <v>0</v>
      </c>
      <c r="H66" s="28"/>
    </row>
    <row r="67" spans="1:8" ht="16.5" x14ac:dyDescent="0.25">
      <c r="A67" s="33"/>
      <c r="B67" s="36" t="s">
        <v>160</v>
      </c>
      <c r="C67" s="36" t="s">
        <v>161</v>
      </c>
      <c r="D67" s="33" t="s">
        <v>36</v>
      </c>
      <c r="E67" s="28">
        <v>10</v>
      </c>
      <c r="F67" s="33">
        <v>656</v>
      </c>
      <c r="G67" s="30">
        <f t="shared" si="3"/>
        <v>585.71428571428567</v>
      </c>
      <c r="H67" s="28">
        <f t="shared" si="1"/>
        <v>5857.1428571428569</v>
      </c>
    </row>
    <row r="68" spans="1:8" ht="49.5" x14ac:dyDescent="0.25">
      <c r="A68" s="33">
        <v>43</v>
      </c>
      <c r="B68" s="36" t="s">
        <v>162</v>
      </c>
      <c r="C68" s="36" t="s">
        <v>163</v>
      </c>
      <c r="D68" s="33" t="s">
        <v>36</v>
      </c>
      <c r="E68" s="28">
        <v>1</v>
      </c>
      <c r="F68" s="33">
        <v>435</v>
      </c>
      <c r="G68" s="30">
        <f t="shared" si="3"/>
        <v>388.39285714285717</v>
      </c>
      <c r="H68" s="28">
        <f t="shared" si="1"/>
        <v>388.39285714285717</v>
      </c>
    </row>
    <row r="69" spans="1:8" ht="49.5" x14ac:dyDescent="0.25">
      <c r="A69" s="33">
        <f t="shared" si="2"/>
        <v>44</v>
      </c>
      <c r="B69" s="36" t="s">
        <v>62</v>
      </c>
      <c r="C69" s="36" t="s">
        <v>164</v>
      </c>
      <c r="D69" s="33" t="s">
        <v>36</v>
      </c>
      <c r="E69" s="28">
        <v>1</v>
      </c>
      <c r="F69" s="33">
        <v>970</v>
      </c>
      <c r="G69" s="30">
        <f t="shared" si="3"/>
        <v>866.07142857142856</v>
      </c>
      <c r="H69" s="28">
        <f t="shared" si="1"/>
        <v>866.07142857142856</v>
      </c>
    </row>
    <row r="70" spans="1:8" ht="66" x14ac:dyDescent="0.25">
      <c r="A70" s="33">
        <f t="shared" si="2"/>
        <v>45</v>
      </c>
      <c r="B70" s="36" t="s">
        <v>60</v>
      </c>
      <c r="C70" s="36" t="s">
        <v>165</v>
      </c>
      <c r="D70" s="33" t="s">
        <v>36</v>
      </c>
      <c r="E70" s="28">
        <v>4</v>
      </c>
      <c r="F70" s="33">
        <v>323</v>
      </c>
      <c r="G70" s="30">
        <f t="shared" si="3"/>
        <v>288.39285714285717</v>
      </c>
      <c r="H70" s="28">
        <f t="shared" si="1"/>
        <v>1153.5714285714287</v>
      </c>
    </row>
    <row r="71" spans="1:8" ht="82.5" x14ac:dyDescent="0.25">
      <c r="A71" s="33">
        <f t="shared" si="2"/>
        <v>46</v>
      </c>
      <c r="B71" s="36"/>
      <c r="C71" s="36" t="s">
        <v>166</v>
      </c>
      <c r="D71" s="33"/>
      <c r="E71" s="28"/>
      <c r="F71" s="33"/>
      <c r="G71" s="30">
        <f t="shared" si="3"/>
        <v>0</v>
      </c>
      <c r="H71" s="28"/>
    </row>
    <row r="72" spans="1:8" ht="16.5" x14ac:dyDescent="0.25">
      <c r="A72" s="33" t="s">
        <v>72</v>
      </c>
      <c r="B72" s="36" t="s">
        <v>167</v>
      </c>
      <c r="C72" s="36" t="s">
        <v>168</v>
      </c>
      <c r="D72" s="33" t="s">
        <v>40</v>
      </c>
      <c r="E72" s="28">
        <v>95</v>
      </c>
      <c r="F72" s="33">
        <v>233</v>
      </c>
      <c r="G72" s="30">
        <f t="shared" si="3"/>
        <v>208.03571428571428</v>
      </c>
      <c r="H72" s="28">
        <f t="shared" ref="H72:H86" si="4">G72*E72</f>
        <v>19763.392857142855</v>
      </c>
    </row>
    <row r="73" spans="1:8" ht="16.5" x14ac:dyDescent="0.25">
      <c r="A73" s="33" t="s">
        <v>46</v>
      </c>
      <c r="B73" s="36" t="s">
        <v>59</v>
      </c>
      <c r="C73" s="36" t="s">
        <v>169</v>
      </c>
      <c r="D73" s="33" t="s">
        <v>40</v>
      </c>
      <c r="E73" s="28">
        <v>75</v>
      </c>
      <c r="F73" s="33">
        <v>275</v>
      </c>
      <c r="G73" s="30">
        <f t="shared" si="3"/>
        <v>245.53571428571428</v>
      </c>
      <c r="H73" s="28">
        <f t="shared" si="4"/>
        <v>18415.178571428572</v>
      </c>
    </row>
    <row r="74" spans="1:8" ht="33" x14ac:dyDescent="0.25">
      <c r="A74" s="33">
        <v>47</v>
      </c>
      <c r="B74" s="36"/>
      <c r="C74" s="36" t="s">
        <v>170</v>
      </c>
      <c r="D74" s="33"/>
      <c r="E74" s="28"/>
      <c r="F74" s="33"/>
      <c r="G74" s="30">
        <f t="shared" si="3"/>
        <v>0</v>
      </c>
      <c r="H74" s="28"/>
    </row>
    <row r="75" spans="1:8" ht="16.5" x14ac:dyDescent="0.25">
      <c r="A75" s="33" t="s">
        <v>72</v>
      </c>
      <c r="B75" s="36" t="s">
        <v>171</v>
      </c>
      <c r="C75" s="36" t="s">
        <v>172</v>
      </c>
      <c r="D75" s="33" t="s">
        <v>36</v>
      </c>
      <c r="E75" s="28">
        <v>20</v>
      </c>
      <c r="F75" s="33">
        <v>52</v>
      </c>
      <c r="G75" s="30">
        <f t="shared" si="3"/>
        <v>46.428571428571431</v>
      </c>
      <c r="H75" s="28">
        <f t="shared" si="4"/>
        <v>928.57142857142867</v>
      </c>
    </row>
    <row r="76" spans="1:8" ht="16.5" x14ac:dyDescent="0.25">
      <c r="A76" s="33" t="s">
        <v>46</v>
      </c>
      <c r="B76" s="36" t="s">
        <v>173</v>
      </c>
      <c r="C76" s="36" t="s">
        <v>174</v>
      </c>
      <c r="D76" s="33" t="s">
        <v>36</v>
      </c>
      <c r="E76" s="28">
        <v>5</v>
      </c>
      <c r="F76" s="33">
        <v>69</v>
      </c>
      <c r="G76" s="30">
        <f t="shared" si="3"/>
        <v>61.607142857142854</v>
      </c>
      <c r="H76" s="28">
        <f t="shared" si="4"/>
        <v>308.03571428571428</v>
      </c>
    </row>
    <row r="77" spans="1:8" ht="16.5" x14ac:dyDescent="0.25">
      <c r="A77" s="33" t="s">
        <v>55</v>
      </c>
      <c r="B77" s="36" t="s">
        <v>175</v>
      </c>
      <c r="C77" s="36" t="s">
        <v>176</v>
      </c>
      <c r="D77" s="33" t="s">
        <v>36</v>
      </c>
      <c r="E77" s="28">
        <v>5</v>
      </c>
      <c r="F77" s="33">
        <v>121</v>
      </c>
      <c r="G77" s="30">
        <f t="shared" si="3"/>
        <v>108.03571428571429</v>
      </c>
      <c r="H77" s="28">
        <f t="shared" si="4"/>
        <v>540.17857142857144</v>
      </c>
    </row>
    <row r="78" spans="1:8" ht="16.5" x14ac:dyDescent="0.25">
      <c r="A78" s="33"/>
      <c r="B78" s="36"/>
      <c r="C78" s="36" t="s">
        <v>177</v>
      </c>
      <c r="D78" s="33"/>
      <c r="E78" s="28"/>
      <c r="F78" s="33"/>
      <c r="G78" s="30">
        <f t="shared" si="3"/>
        <v>0</v>
      </c>
      <c r="H78" s="28"/>
    </row>
    <row r="79" spans="1:8" ht="82.5" x14ac:dyDescent="0.25">
      <c r="A79" s="33">
        <v>48</v>
      </c>
      <c r="B79" s="36">
        <v>5.2</v>
      </c>
      <c r="C79" s="36" t="s">
        <v>178</v>
      </c>
      <c r="D79" s="33" t="s">
        <v>179</v>
      </c>
      <c r="E79" s="28">
        <v>1</v>
      </c>
      <c r="F79" s="33">
        <v>6855</v>
      </c>
      <c r="G79" s="30">
        <f t="shared" si="3"/>
        <v>6120.5357142857147</v>
      </c>
      <c r="H79" s="28">
        <f t="shared" si="4"/>
        <v>6120.5357142857147</v>
      </c>
    </row>
    <row r="80" spans="1:8" ht="66" x14ac:dyDescent="0.25">
      <c r="A80" s="33">
        <f t="shared" si="2"/>
        <v>49</v>
      </c>
      <c r="B80" s="36">
        <v>5.13</v>
      </c>
      <c r="C80" s="36" t="s">
        <v>180</v>
      </c>
      <c r="D80" s="33" t="s">
        <v>40</v>
      </c>
      <c r="E80" s="28">
        <v>10</v>
      </c>
      <c r="F80" s="33">
        <v>369</v>
      </c>
      <c r="G80" s="30">
        <f t="shared" si="3"/>
        <v>329.46428571428572</v>
      </c>
      <c r="H80" s="28">
        <f t="shared" si="4"/>
        <v>3294.6428571428573</v>
      </c>
    </row>
    <row r="81" spans="1:9" ht="16.5" x14ac:dyDescent="0.25">
      <c r="A81" s="33"/>
      <c r="B81" s="36"/>
      <c r="C81" s="36" t="s">
        <v>181</v>
      </c>
      <c r="D81" s="33"/>
      <c r="E81" s="28"/>
      <c r="F81" s="33"/>
      <c r="G81" s="30">
        <f t="shared" si="3"/>
        <v>0</v>
      </c>
      <c r="H81" s="28"/>
    </row>
    <row r="82" spans="1:9" ht="40.5" x14ac:dyDescent="0.25">
      <c r="A82" s="33">
        <v>50</v>
      </c>
      <c r="B82" s="37" t="s">
        <v>182</v>
      </c>
      <c r="C82" s="45" t="s">
        <v>183</v>
      </c>
      <c r="D82" s="33" t="s">
        <v>36</v>
      </c>
      <c r="E82" s="28">
        <v>2</v>
      </c>
      <c r="F82" s="28">
        <f>989.48*1.05</f>
        <v>1038.954</v>
      </c>
      <c r="G82" s="30">
        <f>F82</f>
        <v>1038.954</v>
      </c>
      <c r="H82" s="28">
        <f t="shared" si="4"/>
        <v>2077.9079999999999</v>
      </c>
      <c r="I82" s="22" t="s">
        <v>184</v>
      </c>
    </row>
    <row r="83" spans="1:9" ht="27" x14ac:dyDescent="0.25">
      <c r="A83" s="33"/>
      <c r="B83" s="37" t="s">
        <v>185</v>
      </c>
      <c r="C83" s="45" t="s">
        <v>186</v>
      </c>
      <c r="D83" s="33" t="s">
        <v>36</v>
      </c>
      <c r="E83" s="28">
        <v>6</v>
      </c>
      <c r="F83" s="28">
        <v>1686</v>
      </c>
      <c r="G83" s="30">
        <f>F83</f>
        <v>1686</v>
      </c>
      <c r="H83" s="28">
        <f t="shared" si="4"/>
        <v>10116</v>
      </c>
    </row>
    <row r="84" spans="1:9" ht="49.5" x14ac:dyDescent="0.25">
      <c r="A84" s="33">
        <f>A82+1</f>
        <v>51</v>
      </c>
      <c r="B84" s="37" t="s">
        <v>187</v>
      </c>
      <c r="C84" s="36" t="s">
        <v>188</v>
      </c>
      <c r="D84" s="33" t="s">
        <v>36</v>
      </c>
      <c r="E84" s="28">
        <v>2</v>
      </c>
      <c r="F84" s="28">
        <v>3270</v>
      </c>
      <c r="G84" s="30">
        <f>F84</f>
        <v>3270</v>
      </c>
      <c r="H84" s="28">
        <f t="shared" si="4"/>
        <v>6540</v>
      </c>
    </row>
    <row r="85" spans="1:9" ht="49.5" x14ac:dyDescent="0.25">
      <c r="A85" s="33">
        <v>52</v>
      </c>
      <c r="B85" s="37" t="s">
        <v>182</v>
      </c>
      <c r="C85" s="36" t="s">
        <v>189</v>
      </c>
      <c r="D85" s="33" t="s">
        <v>36</v>
      </c>
      <c r="E85" s="28">
        <v>26</v>
      </c>
      <c r="F85" s="28">
        <f>653.87*1.05</f>
        <v>686.56350000000009</v>
      </c>
      <c r="G85" s="30">
        <f>F85</f>
        <v>686.56350000000009</v>
      </c>
      <c r="H85" s="28">
        <f t="shared" si="4"/>
        <v>17850.651000000002</v>
      </c>
      <c r="I85" s="22" t="s">
        <v>184</v>
      </c>
    </row>
    <row r="86" spans="1:9" ht="40.5" x14ac:dyDescent="0.25">
      <c r="A86" s="33">
        <v>53</v>
      </c>
      <c r="B86" s="37" t="s">
        <v>182</v>
      </c>
      <c r="C86" s="36" t="s">
        <v>190</v>
      </c>
      <c r="D86" s="33" t="s">
        <v>36</v>
      </c>
      <c r="E86" s="28">
        <v>26</v>
      </c>
      <c r="F86" s="28">
        <f>48.6*1.05</f>
        <v>51.03</v>
      </c>
      <c r="G86" s="30">
        <f>F86</f>
        <v>51.03</v>
      </c>
      <c r="H86" s="28">
        <f t="shared" si="4"/>
        <v>1326.78</v>
      </c>
      <c r="I86" s="22" t="s">
        <v>184</v>
      </c>
    </row>
    <row r="87" spans="1:9" ht="33" x14ac:dyDescent="0.25">
      <c r="A87" s="36"/>
      <c r="B87" s="36"/>
      <c r="C87" s="36" t="s">
        <v>193</v>
      </c>
      <c r="D87" s="46"/>
      <c r="E87" s="46"/>
      <c r="F87" s="46"/>
      <c r="G87" s="36"/>
      <c r="H87" s="42">
        <f>SUM(H7:H86)</f>
        <v>7021953.9296779642</v>
      </c>
    </row>
    <row r="88" spans="1:9" ht="16.5" x14ac:dyDescent="0.25">
      <c r="A88" s="48"/>
      <c r="C88" s="79" t="s">
        <v>37</v>
      </c>
      <c r="D88" s="80"/>
      <c r="E88" s="80"/>
      <c r="F88" s="80"/>
      <c r="G88" s="81"/>
      <c r="H88" s="21">
        <v>0</v>
      </c>
    </row>
    <row r="89" spans="1:9" ht="16.5" x14ac:dyDescent="0.25">
      <c r="A89" s="48"/>
      <c r="C89" s="82" t="s">
        <v>32</v>
      </c>
      <c r="D89" s="82"/>
      <c r="E89" s="82"/>
      <c r="F89" s="82"/>
      <c r="G89" s="82"/>
      <c r="H89" s="42">
        <f>H87*(1+H88)</f>
        <v>7021953.9296779642</v>
      </c>
    </row>
    <row r="90" spans="1:9" ht="16.5" x14ac:dyDescent="0.3">
      <c r="A90" s="48"/>
      <c r="C90" s="47" t="s">
        <v>33</v>
      </c>
      <c r="D90" s="21">
        <v>0.18</v>
      </c>
      <c r="E90" s="83" t="s">
        <v>32</v>
      </c>
      <c r="F90" s="83"/>
      <c r="G90" s="83"/>
      <c r="H90" s="42">
        <f>H89*D90</f>
        <v>1263951.7073420335</v>
      </c>
    </row>
    <row r="91" spans="1:9" ht="16.5" x14ac:dyDescent="0.3">
      <c r="A91" s="48"/>
      <c r="C91" s="83" t="s">
        <v>34</v>
      </c>
      <c r="D91" s="83"/>
      <c r="E91" s="83"/>
      <c r="F91" s="83"/>
      <c r="G91" s="83"/>
      <c r="H91" s="42">
        <f>H89+H90</f>
        <v>8285905.6370199975</v>
      </c>
    </row>
  </sheetData>
  <sheetProtection algorithmName="SHA-512" hashValue="5PbXQ8RFDqvY1YvxunQP5oKeDpiYlTV8hFOinlSs4CbFVpakgrWxv2pJ4mm0yvX8a2rgBGTAK/+Q0JvOFaZvRw==" saltValue="LzQo+1TPLZAx/rsINQRkMw==" spinCount="100000" sheet="1" objects="1" scenarios="1"/>
  <mergeCells count="14">
    <mergeCell ref="A1:H2"/>
    <mergeCell ref="A3:A4"/>
    <mergeCell ref="B3:B4"/>
    <mergeCell ref="C3:C4"/>
    <mergeCell ref="D3:D4"/>
    <mergeCell ref="E3:E4"/>
    <mergeCell ref="F3:F4"/>
    <mergeCell ref="G3:G4"/>
    <mergeCell ref="H3:H4"/>
    <mergeCell ref="A5:C5"/>
    <mergeCell ref="C88:G88"/>
    <mergeCell ref="C89:G89"/>
    <mergeCell ref="E90:G90"/>
    <mergeCell ref="C91:G91"/>
  </mergeCell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0"/>
  <sheetViews>
    <sheetView workbookViewId="0">
      <selection activeCell="T20" sqref="T20"/>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5002003413 NIT-443</v>
      </c>
      <c r="B1" s="4"/>
      <c r="C1" s="4"/>
    </row>
    <row r="2" spans="1:8" ht="31.5" customHeight="1" x14ac:dyDescent="0.25">
      <c r="A2" s="99" t="str">
        <f>Sheet1!B3</f>
        <v xml:space="preserve">Construction of semi closed store for proper storage of spare materials at HVDC Pusauli Substation  </v>
      </c>
      <c r="B2" s="99"/>
      <c r="C2" s="99"/>
      <c r="D2" s="99"/>
      <c r="E2" s="99"/>
      <c r="F2" s="99"/>
      <c r="G2" s="99"/>
      <c r="H2" s="99"/>
    </row>
    <row r="4" spans="1:8" ht="30.75" customHeight="1" x14ac:dyDescent="0.25">
      <c r="A4" s="109" t="s">
        <v>11</v>
      </c>
      <c r="B4" s="109"/>
      <c r="C4" s="97">
        <f>Details!E13</f>
        <v>0</v>
      </c>
      <c r="D4" s="97"/>
      <c r="E4" s="6"/>
      <c r="F4" s="7" t="s">
        <v>20</v>
      </c>
    </row>
    <row r="5" spans="1:8" ht="27.75" customHeight="1" x14ac:dyDescent="0.25">
      <c r="A5" s="109" t="s">
        <v>12</v>
      </c>
      <c r="B5" s="109"/>
      <c r="C5" s="97">
        <f>Details!E7</f>
        <v>0</v>
      </c>
      <c r="D5" s="97"/>
      <c r="E5" s="6"/>
      <c r="F5" s="110" t="s">
        <v>21</v>
      </c>
      <c r="G5" s="110"/>
      <c r="H5" s="110"/>
    </row>
    <row r="6" spans="1:8" ht="32.25" customHeight="1" x14ac:dyDescent="0.25">
      <c r="C6" s="97">
        <f>Details!E8</f>
        <v>0</v>
      </c>
      <c r="D6" s="97"/>
      <c r="E6" s="6"/>
      <c r="F6" s="110" t="s">
        <v>22</v>
      </c>
      <c r="G6" s="110"/>
      <c r="H6" s="110"/>
    </row>
    <row r="7" spans="1:8" ht="30.75" customHeight="1" x14ac:dyDescent="0.25">
      <c r="C7" s="97">
        <f>Details!E9</f>
        <v>0</v>
      </c>
      <c r="D7" s="97"/>
      <c r="E7" s="6"/>
      <c r="F7" s="98" t="s">
        <v>23</v>
      </c>
      <c r="G7" s="98"/>
      <c r="H7" s="98"/>
    </row>
    <row r="8" spans="1:8" ht="15.75" thickBot="1" x14ac:dyDescent="0.3">
      <c r="A8" s="94"/>
      <c r="B8" s="94"/>
      <c r="C8" s="94"/>
      <c r="D8" s="94"/>
      <c r="E8" s="94"/>
      <c r="F8" s="94"/>
      <c r="G8" s="94"/>
      <c r="H8" s="94"/>
    </row>
    <row r="9" spans="1:8" x14ac:dyDescent="0.25">
      <c r="A9" s="100" t="s">
        <v>25</v>
      </c>
      <c r="B9" s="101"/>
      <c r="C9" s="101"/>
      <c r="D9" s="101"/>
      <c r="E9" s="101"/>
      <c r="F9" s="101"/>
      <c r="G9" s="101"/>
      <c r="H9" s="102"/>
    </row>
    <row r="10" spans="1:8" x14ac:dyDescent="0.25">
      <c r="A10" s="103"/>
      <c r="B10" s="104"/>
      <c r="C10" s="104"/>
      <c r="D10" s="104"/>
      <c r="E10" s="104"/>
      <c r="F10" s="104"/>
      <c r="G10" s="104"/>
      <c r="H10" s="105"/>
    </row>
    <row r="11" spans="1:8" x14ac:dyDescent="0.25">
      <c r="A11" s="103"/>
      <c r="B11" s="104"/>
      <c r="C11" s="104"/>
      <c r="D11" s="104"/>
      <c r="E11" s="104"/>
      <c r="F11" s="104"/>
      <c r="G11" s="104"/>
      <c r="H11" s="105"/>
    </row>
    <row r="12" spans="1:8" ht="2.25" customHeight="1" thickBot="1" x14ac:dyDescent="0.3">
      <c r="A12" s="106"/>
      <c r="B12" s="107"/>
      <c r="C12" s="107"/>
      <c r="D12" s="107"/>
      <c r="E12" s="107"/>
      <c r="F12" s="107"/>
      <c r="G12" s="107"/>
      <c r="H12" s="108"/>
    </row>
    <row r="13" spans="1:8" x14ac:dyDescent="0.25">
      <c r="A13" s="95"/>
      <c r="B13" s="95"/>
      <c r="C13" s="95"/>
      <c r="D13" s="95"/>
      <c r="E13" s="95"/>
      <c r="F13" s="95"/>
      <c r="G13" s="95"/>
      <c r="H13" s="95"/>
    </row>
    <row r="14" spans="1:8" ht="30" customHeight="1" x14ac:dyDescent="0.25">
      <c r="A14" s="96" t="s">
        <v>26</v>
      </c>
      <c r="B14" s="96"/>
      <c r="C14" s="96" t="s">
        <v>35</v>
      </c>
      <c r="D14" s="96"/>
      <c r="E14" s="96"/>
      <c r="F14" s="96"/>
      <c r="G14" s="96"/>
      <c r="H14" s="3">
        <f>BOQ!H89</f>
        <v>7021953.9296779642</v>
      </c>
    </row>
    <row r="15" spans="1:8" ht="31.5" customHeight="1" x14ac:dyDescent="0.25">
      <c r="A15" s="96" t="s">
        <v>27</v>
      </c>
      <c r="B15" s="96"/>
      <c r="C15" s="96" t="s">
        <v>28</v>
      </c>
      <c r="D15" s="96"/>
      <c r="E15" s="96"/>
      <c r="F15" s="96"/>
      <c r="G15" s="96"/>
      <c r="H15" s="3">
        <f>BOQ!H90</f>
        <v>1263951.7073420335</v>
      </c>
    </row>
    <row r="16" spans="1:8" ht="29.25" customHeight="1" x14ac:dyDescent="0.25">
      <c r="A16" s="96" t="s">
        <v>29</v>
      </c>
      <c r="B16" s="96"/>
      <c r="C16" s="96" t="s">
        <v>30</v>
      </c>
      <c r="D16" s="96"/>
      <c r="E16" s="96"/>
      <c r="F16" s="96"/>
      <c r="G16" s="96"/>
      <c r="H16" s="3">
        <f>SUM(H14:H15)</f>
        <v>8285905.6370199975</v>
      </c>
    </row>
    <row r="19" spans="1:8" ht="25.5" customHeight="1" x14ac:dyDescent="0.25">
      <c r="A19" s="5" t="s">
        <v>19</v>
      </c>
      <c r="B19" s="93">
        <f>Details!E2</f>
        <v>0</v>
      </c>
      <c r="C19" s="93"/>
      <c r="D19" s="8"/>
      <c r="E19" s="94" t="s">
        <v>16</v>
      </c>
      <c r="F19" s="94"/>
      <c r="G19" s="93">
        <f>Details!E13</f>
        <v>0</v>
      </c>
      <c r="H19" s="93"/>
    </row>
    <row r="20" spans="1:8" ht="24.75" customHeight="1" x14ac:dyDescent="0.25">
      <c r="A20" s="5" t="s">
        <v>18</v>
      </c>
      <c r="B20" s="93">
        <f>Details!E1</f>
        <v>0</v>
      </c>
      <c r="C20" s="93"/>
      <c r="D20" s="8"/>
      <c r="E20" s="94" t="s">
        <v>24</v>
      </c>
      <c r="F20" s="94"/>
      <c r="G20" s="93">
        <f>Details!E14</f>
        <v>0</v>
      </c>
      <c r="H20" s="93"/>
    </row>
  </sheetData>
  <sheetProtection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Basic</vt:lpstr>
      <vt:lpstr>Details</vt:lpstr>
      <vt:lpstr>BOQ</vt:lpstr>
      <vt:lpstr>Summary</vt:lpstr>
      <vt:lpstr>BOQ!Print_Area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2024-05-23T07:18:18Z</dcterms:modified>
</cp:coreProperties>
</file>